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worksheets/sheet113.xml" ContentType="application/vnd.openxmlformats-officedocument.spreadsheetml.worksheet+xml"/>
  <Override PartName="/xl/worksheets/sheet114.xml" ContentType="application/vnd.openxmlformats-officedocument.spreadsheetml.worksheet+xml"/>
  <Override PartName="/xl/worksheets/sheet115.xml" ContentType="application/vnd.openxmlformats-officedocument.spreadsheetml.worksheet+xml"/>
  <Override PartName="/xl/worksheets/sheet116.xml" ContentType="application/vnd.openxmlformats-officedocument.spreadsheetml.worksheet+xml"/>
  <Override PartName="/xl/worksheets/sheet117.xml" ContentType="application/vnd.openxmlformats-officedocument.spreadsheetml.worksheet+xml"/>
  <Override PartName="/xl/worksheets/sheet118.xml" ContentType="application/vnd.openxmlformats-officedocument.spreadsheetml.worksheet+xml"/>
  <Override PartName="/xl/worksheets/sheet119.xml" ContentType="application/vnd.openxmlformats-officedocument.spreadsheetml.worksheet+xml"/>
  <Override PartName="/xl/worksheets/sheet120.xml" ContentType="application/vnd.openxmlformats-officedocument.spreadsheetml.worksheet+xml"/>
  <Override PartName="/xl/worksheets/sheet121.xml" ContentType="application/vnd.openxmlformats-officedocument.spreadsheetml.worksheet+xml"/>
  <Override PartName="/xl/worksheets/sheet122.xml" ContentType="application/vnd.openxmlformats-officedocument.spreadsheetml.worksheet+xml"/>
  <Override PartName="/xl/worksheets/sheet123.xml" ContentType="application/vnd.openxmlformats-officedocument.spreadsheetml.worksheet+xml"/>
  <Override PartName="/xl/worksheets/sheet124.xml" ContentType="application/vnd.openxmlformats-officedocument.spreadsheetml.worksheet+xml"/>
  <Override PartName="/xl/worksheets/sheet125.xml" ContentType="application/vnd.openxmlformats-officedocument.spreadsheetml.worksheet+xml"/>
  <Override PartName="/xl/worksheets/sheet126.xml" ContentType="application/vnd.openxmlformats-officedocument.spreadsheetml.worksheet+xml"/>
  <Override PartName="/xl/worksheets/sheet127.xml" ContentType="application/vnd.openxmlformats-officedocument.spreadsheetml.worksheet+xml"/>
  <Override PartName="/xl/worksheets/sheet128.xml" ContentType="application/vnd.openxmlformats-officedocument.spreadsheetml.worksheet+xml"/>
  <Override PartName="/xl/worksheets/sheet12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drawings/drawing4.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drawings/drawing5.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drawings/drawing6.xml" ContentType="application/vnd.openxmlformats-officedocument.drawing+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comments16.xml" ContentType="application/vnd.openxmlformats-officedocument.spreadsheetml.comments+xml"/>
  <Override PartName="/xl/comments17.xml" ContentType="application/vnd.openxmlformats-officedocument.spreadsheetml.comments+xml"/>
  <Override PartName="/xl/comments18.xml" ContentType="application/vnd.openxmlformats-officedocument.spreadsheetml.comments+xml"/>
  <Override PartName="/xl/comments19.xml" ContentType="application/vnd.openxmlformats-officedocument.spreadsheetml.comments+xml"/>
  <Override PartName="/xl/comments20.xml" ContentType="application/vnd.openxmlformats-officedocument.spreadsheetml.comments+xml"/>
  <Override PartName="/xl/comments21.xml" ContentType="application/vnd.openxmlformats-officedocument.spreadsheetml.comments+xml"/>
  <Override PartName="/xl/comments22.xml" ContentType="application/vnd.openxmlformats-officedocument.spreadsheetml.comments+xml"/>
  <Override PartName="/xl/comments23.xml" ContentType="application/vnd.openxmlformats-officedocument.spreadsheetml.comments+xml"/>
  <Override PartName="/xl/comments24.xml" ContentType="application/vnd.openxmlformats-officedocument.spreadsheetml.comments+xml"/>
  <Override PartName="/xl/comments25.xml" ContentType="application/vnd.openxmlformats-officedocument.spreadsheetml.comments+xml"/>
  <Override PartName="/xl/comments26.xml" ContentType="application/vnd.openxmlformats-officedocument.spreadsheetml.comments+xml"/>
  <Override PartName="/xl/comments27.xml" ContentType="application/vnd.openxmlformats-officedocument.spreadsheetml.comments+xml"/>
  <Override PartName="/xl/comments28.xml" ContentType="application/vnd.openxmlformats-officedocument.spreadsheetml.comments+xml"/>
  <Override PartName="/xl/comments29.xml" ContentType="application/vnd.openxmlformats-officedocument.spreadsheetml.comments+xml"/>
  <Override PartName="/xl/comments30.xml" ContentType="application/vnd.openxmlformats-officedocument.spreadsheetml.comments+xml"/>
  <Override PartName="/xl/comments31.xml" ContentType="application/vnd.openxmlformats-officedocument.spreadsheetml.comments+xml"/>
  <Override PartName="/xl/comments32.xml" ContentType="application/vnd.openxmlformats-officedocument.spreadsheetml.comments+xml"/>
  <Override PartName="/xl/comments33.xml" ContentType="application/vnd.openxmlformats-officedocument.spreadsheetml.comments+xml"/>
  <Override PartName="/xl/comments34.xml" ContentType="application/vnd.openxmlformats-officedocument.spreadsheetml.comments+xml"/>
  <Override PartName="/xl/comments35.xml" ContentType="application/vnd.openxmlformats-officedocument.spreadsheetml.comments+xml"/>
  <Override PartName="/xl/comments36.xml" ContentType="application/vnd.openxmlformats-officedocument.spreadsheetml.comments+xml"/>
  <Override PartName="/xl/comments37.xml" ContentType="application/vnd.openxmlformats-officedocument.spreadsheetml.comments+xml"/>
  <Override PartName="/xl/comments38.xml" ContentType="application/vnd.openxmlformats-officedocument.spreadsheetml.comments+xml"/>
  <Override PartName="/xl/comments39.xml" ContentType="application/vnd.openxmlformats-officedocument.spreadsheetml.comments+xml"/>
  <Override PartName="/xl/comments40.xml" ContentType="application/vnd.openxmlformats-officedocument.spreadsheetml.comments+xml"/>
  <Override PartName="/xl/comments41.xml" ContentType="application/vnd.openxmlformats-officedocument.spreadsheetml.comments+xml"/>
  <Override PartName="/xl/comments42.xml" ContentType="application/vnd.openxmlformats-officedocument.spreadsheetml.comments+xml"/>
  <Override PartName="/xl/comments43.xml" ContentType="application/vnd.openxmlformats-officedocument.spreadsheetml.comments+xml"/>
  <Override PartName="/xl/comments44.xml" ContentType="application/vnd.openxmlformats-officedocument.spreadsheetml.comments+xml"/>
  <Override PartName="/xl/comments45.xml" ContentType="application/vnd.openxmlformats-officedocument.spreadsheetml.comments+xml"/>
  <Override PartName="/xl/comments46.xml" ContentType="application/vnd.openxmlformats-officedocument.spreadsheetml.comments+xml"/>
  <Override PartName="/xl/comments47.xml" ContentType="application/vnd.openxmlformats-officedocument.spreadsheetml.comments+xml"/>
  <Override PartName="/xl/comments48.xml" ContentType="application/vnd.openxmlformats-officedocument.spreadsheetml.comments+xml"/>
  <Override PartName="/xl/comments49.xml" ContentType="application/vnd.openxmlformats-officedocument.spreadsheetml.comments+xml"/>
  <Override PartName="/xl/comments50.xml" ContentType="application/vnd.openxmlformats-officedocument.spreadsheetml.comments+xml"/>
  <Override PartName="/xl/comments51.xml" ContentType="application/vnd.openxmlformats-officedocument.spreadsheetml.comments+xml"/>
  <Override PartName="/xl/comments52.xml" ContentType="application/vnd.openxmlformats-officedocument.spreadsheetml.comments+xml"/>
  <Override PartName="/xl/comments53.xml" ContentType="application/vnd.openxmlformats-officedocument.spreadsheetml.comments+xml"/>
  <Override PartName="/xl/comments54.xml" ContentType="application/vnd.openxmlformats-officedocument.spreadsheetml.comments+xml"/>
  <Override PartName="/xl/comments55.xml" ContentType="application/vnd.openxmlformats-officedocument.spreadsheetml.comments+xml"/>
  <Override PartName="/xl/comments56.xml" ContentType="application/vnd.openxmlformats-officedocument.spreadsheetml.comments+xml"/>
  <Override PartName="/xl/comments57.xml" ContentType="application/vnd.openxmlformats-officedocument.spreadsheetml.comments+xml"/>
  <Override PartName="/xl/drawings/drawing7.xml" ContentType="application/vnd.openxmlformats-officedocument.drawing+xml"/>
  <Override PartName="/xl/comments5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codeName="ThisWorkbook"/>
  <mc:AlternateContent xmlns:mc="http://schemas.openxmlformats.org/markup-compatibility/2006">
    <mc:Choice Requires="x15">
      <x15ac:absPath xmlns:x15ac="http://schemas.microsoft.com/office/spreadsheetml/2010/11/ac" url="D:\三大法开发资料\资产基础法\初始化大通表\"/>
    </mc:Choice>
  </mc:AlternateContent>
  <xr:revisionPtr revIDLastSave="0" documentId="13_ncr:1_{3DB4C80E-103A-409C-9636-4D7B8D15D7DE}" xr6:coauthVersionLast="47" xr6:coauthVersionMax="47" xr10:uidLastSave="{00000000-0000-0000-0000-000000000000}"/>
  <bookViews>
    <workbookView xWindow="-120" yWindow="-120" windowWidth="29040" windowHeight="15840" tabRatio="873" xr2:uid="{00000000-000D-0000-FFFF-FFFF00000000}"/>
  </bookViews>
  <sheets>
    <sheet name="封面" sheetId="1" r:id="rId1"/>
    <sheet name="索引目录" sheetId="2" state="hidden" r:id="rId2"/>
    <sheet name="基本情况" sheetId="4" state="hidden" r:id="rId3"/>
    <sheet name="资产负债表" sheetId="5" r:id="rId4"/>
    <sheet name="数据校验" sheetId="6" state="hidden" r:id="rId5"/>
    <sheet name="利润表" sheetId="7" r:id="rId6"/>
    <sheet name="审定数" sheetId="8" r:id="rId7"/>
    <sheet name="汇总表" sheetId="9" r:id="rId8"/>
    <sheet name="分类汇总" sheetId="10" r:id="rId9"/>
    <sheet name="流动汇总" sheetId="11" r:id="rId10"/>
    <sheet name="复制粘贴中转表" sheetId="217" state="veryHidden" r:id="rId11"/>
    <sheet name="参数配置" sheetId="219" state="veryHidden" r:id="rId12"/>
    <sheet name="现金" sheetId="12" r:id="rId13"/>
    <sheet name="银行存款" sheetId="13" r:id="rId14"/>
    <sheet name="其他货币资金" sheetId="14" r:id="rId15"/>
    <sheet name="交易性金融资产汇总" sheetId="15" r:id="rId16"/>
    <sheet name="交易性—股票" sheetId="16" r:id="rId17"/>
    <sheet name="交易性—债券" sheetId="17" r:id="rId18"/>
    <sheet name="交易性—基金" sheetId="18" r:id="rId19"/>
    <sheet name="衍生金融资产" sheetId="189" r:id="rId20"/>
    <sheet name="应收票据" sheetId="19" r:id="rId21"/>
    <sheet name="应收账款" sheetId="20" r:id="rId22"/>
    <sheet name="评估风险损失测算结果表" sheetId="243" state="hidden" r:id="rId23"/>
    <sheet name="应收款项融资汇总" sheetId="192" r:id="rId24"/>
    <sheet name="融资—应收票据" sheetId="190" r:id="rId25"/>
    <sheet name="融资—应收账款" sheetId="191" r:id="rId26"/>
    <sheet name="预付账款" sheetId="21" r:id="rId27"/>
    <sheet name="其他应收款汇总" sheetId="193" r:id="rId28"/>
    <sheet name="应收利息" sheetId="22" r:id="rId29"/>
    <sheet name="应收股利【利润】" sheetId="23" r:id="rId30"/>
    <sheet name="其他应收款" sheetId="24" r:id="rId31"/>
    <sheet name="存货汇总" sheetId="25" r:id="rId32"/>
    <sheet name="材料采购【在途物资】" sheetId="26" r:id="rId33"/>
    <sheet name="原材料" sheetId="27" r:id="rId34"/>
    <sheet name="在库周转材料" sheetId="28" r:id="rId35"/>
    <sheet name="委托加工物资" sheetId="29" r:id="rId36"/>
    <sheet name="产成品【库存商品】" sheetId="30" r:id="rId37"/>
    <sheet name="产成品【开发产品】" sheetId="152" r:id="rId38"/>
    <sheet name="在产品【自制半成品】" sheetId="31" r:id="rId39"/>
    <sheet name="在产品【开发成本】" sheetId="153" r:id="rId40"/>
    <sheet name="发出商品" sheetId="32" r:id="rId41"/>
    <sheet name="在用周转材料" sheetId="33" r:id="rId42"/>
    <sheet name="农产品" sheetId="34" r:id="rId43"/>
    <sheet name="消耗性生物资产" sheetId="35" r:id="rId44"/>
    <sheet name="工程施工" sheetId="36" r:id="rId45"/>
    <sheet name="合同资产" sheetId="198" r:id="rId46"/>
    <sheet name="持有待售资产" sheetId="199" r:id="rId47"/>
    <sheet name="一年到期非流动资产" sheetId="37" r:id="rId48"/>
    <sheet name="其他流动资产" sheetId="38" r:id="rId49"/>
    <sheet name="非流动资产汇总" sheetId="39" r:id="rId50"/>
    <sheet name="可供出售金融资产汇总" sheetId="40" r:id="rId51"/>
    <sheet name="可出售—股票" sheetId="41" r:id="rId52"/>
    <sheet name="可出售—债券" sheetId="42" r:id="rId53"/>
    <sheet name="可出售—股权" sheetId="212" r:id="rId54"/>
    <sheet name="可出售—其他" sheetId="43" r:id="rId55"/>
    <sheet name="持有到期投资" sheetId="44" r:id="rId56"/>
    <sheet name="债权投资" sheetId="200" r:id="rId57"/>
    <sheet name="其他债权投资" sheetId="201" r:id="rId58"/>
    <sheet name="长期应收款" sheetId="45" r:id="rId59"/>
    <sheet name="股权投资" sheetId="46" r:id="rId60"/>
    <sheet name="其他权益工具投资" sheetId="202" r:id="rId61"/>
    <sheet name="其他非流动金融资产" sheetId="203" r:id="rId62"/>
    <sheet name="投资性房地产汇总表" sheetId="204" r:id="rId63"/>
    <sheet name="投资性房地产—房屋成本模式" sheetId="47" r:id="rId64"/>
    <sheet name="投资性房地产—房屋公允价值模式" sheetId="48" r:id="rId65"/>
    <sheet name="投资性房地产—土地成本模式" sheetId="49" r:id="rId66"/>
    <sheet name="投资性房地产—土地公允价值模式" sheetId="50" r:id="rId67"/>
    <sheet name="固定资产汇总" sheetId="51" r:id="rId68"/>
    <sheet name="基准日费率" sheetId="245" state="hidden" r:id="rId69"/>
    <sheet name="撤回_sheet1" sheetId="427" state="veryHidden" r:id="rId70"/>
    <sheet name="撤回_sheet2" sheetId="428" state="veryHidden" r:id="rId71"/>
    <sheet name="撤回_sheet3" sheetId="429" state="veryHidden" r:id="rId72"/>
    <sheet name="撤回_sheet4" sheetId="430" state="veryHidden" r:id="rId73"/>
    <sheet name="房屋建筑物" sheetId="246" r:id="rId74"/>
    <sheet name="构筑物" sheetId="53" r:id="rId75"/>
    <sheet name="管道沟槽" sheetId="54" r:id="rId76"/>
    <sheet name="井巷" sheetId="112" r:id="rId77"/>
    <sheet name="长输管线" sheetId="220" r:id="rId78"/>
    <sheet name="飞机" sheetId="113" r:id="rId79"/>
    <sheet name="机器设备" sheetId="247" r:id="rId80"/>
    <sheet name="车辆" sheetId="248" r:id="rId81"/>
    <sheet name="电子设备" sheetId="249" r:id="rId82"/>
    <sheet name="土地" sheetId="58" r:id="rId83"/>
    <sheet name="在建工程汇总" sheetId="59" r:id="rId84"/>
    <sheet name="在建【土建】" sheetId="60" r:id="rId85"/>
    <sheet name="在建【设备】" sheetId="61" r:id="rId86"/>
    <sheet name="工程物资" sheetId="62" r:id="rId87"/>
    <sheet name="生产性生物资产" sheetId="64" r:id="rId88"/>
    <sheet name="油气资产" sheetId="65" r:id="rId89"/>
    <sheet name="使用权资产" sheetId="205" r:id="rId90"/>
    <sheet name="无形资产汇总" sheetId="66" r:id="rId91"/>
    <sheet name="无形—土地" sheetId="250" r:id="rId92"/>
    <sheet name="无形—矿业权" sheetId="68" r:id="rId93"/>
    <sheet name="无形—其他" sheetId="69" r:id="rId94"/>
    <sheet name="开发支出" sheetId="70" r:id="rId95"/>
    <sheet name="商誉" sheetId="71" r:id="rId96"/>
    <sheet name="长期待摊费用" sheetId="72" r:id="rId97"/>
    <sheet name="递延所得税资产" sheetId="73" r:id="rId98"/>
    <sheet name="其他非流动资产" sheetId="74" r:id="rId99"/>
    <sheet name="流动负债汇总" sheetId="75" r:id="rId100"/>
    <sheet name="短期借款" sheetId="76" r:id="rId101"/>
    <sheet name="交易性金融负债" sheetId="77" r:id="rId102"/>
    <sheet name="衍生金融负债" sheetId="206" r:id="rId103"/>
    <sheet name="应付票据" sheetId="78" r:id="rId104"/>
    <sheet name="应付账款" sheetId="79" r:id="rId105"/>
    <sheet name="预收账款" sheetId="80" r:id="rId106"/>
    <sheet name="合同负债" sheetId="207" r:id="rId107"/>
    <sheet name="职工薪酬" sheetId="81" r:id="rId108"/>
    <sheet name="应交税费" sheetId="82" r:id="rId109"/>
    <sheet name="其他应付款汇总" sheetId="208" r:id="rId110"/>
    <sheet name="应付利息" sheetId="83" r:id="rId111"/>
    <sheet name="应付股利【利润】" sheetId="84" r:id="rId112"/>
    <sheet name="其他应付款" sheetId="85" r:id="rId113"/>
    <sheet name="持有待售负债" sheetId="209" r:id="rId114"/>
    <sheet name="一年到期非流动负债" sheetId="86" r:id="rId115"/>
    <sheet name="其他流动负债" sheetId="87" r:id="rId116"/>
    <sheet name="非流动负债汇总" sheetId="88" r:id="rId117"/>
    <sheet name="长期借款" sheetId="89" r:id="rId118"/>
    <sheet name="应付债券" sheetId="90" r:id="rId119"/>
    <sheet name="租赁负债" sheetId="210" r:id="rId120"/>
    <sheet name="长期应付款" sheetId="91" r:id="rId121"/>
    <sheet name="预计负债" sheetId="93" r:id="rId122"/>
    <sheet name="递延收益" sheetId="211" r:id="rId123"/>
    <sheet name="递延所得税负债" sheetId="94" r:id="rId124"/>
    <sheet name="其他非流动负债" sheetId="95" r:id="rId125"/>
    <sheet name="长期股权投资结果汇总" sheetId="111" r:id="rId126"/>
    <sheet name="资产基础法" sheetId="98" r:id="rId127"/>
    <sheet name="操作历史记录" sheetId="225" state="veryHidden" r:id="rId128"/>
    <sheet name="Sheet备份历史表" sheetId="226" state="veryHidden" r:id="rId129"/>
  </sheets>
  <externalReferences>
    <externalReference r:id="rId130"/>
    <externalReference r:id="rId131"/>
    <externalReference r:id="rId132"/>
  </externalReferences>
  <definedNames>
    <definedName name="_Fill" hidden="1">[1]eqpmad2!#REF!</definedName>
    <definedName name="_xlnm._FilterDatabase" localSheetId="77" hidden="1">长输管线!$A$6:$AH$6</definedName>
    <definedName name="_xlnm._FilterDatabase" localSheetId="126">资产基础法!$A$2:$H$250</definedName>
    <definedName name="_xlnm._FilterDatabase" hidden="1">#REF!</definedName>
    <definedName name="_Key1" hidden="1">#REF!</definedName>
    <definedName name="_Order1" hidden="1">255</definedName>
    <definedName name="_Sort" hidden="1">#REF!</definedName>
    <definedName name="_Table1_In1" hidden="1">#REF!</definedName>
    <definedName name="_Table2_Out" hidden="1">#REF!</definedName>
    <definedName name="AAA_DOCTOPS" hidden="1">"AAA_SET"</definedName>
    <definedName name="AAA_duser" hidden="1">"OFF"</definedName>
    <definedName name="AAB_Addin5" hidden="1">"AAB_Description for addin 5,Description for addin 5,Description for addin 5,Description for addin 5,Description for addin 5,Description for addin 5"</definedName>
    <definedName name="AAB_GSPPG" hidden="1">"AAB_Goldman Sachs PPG Chart Utilities 1.0g"</definedName>
    <definedName name="AS2DocOpenMode" hidden="1">"AS2DocumentEdit"</definedName>
    <definedName name="FCF" hidden="1">{"Issues1",#N/A,FALSE,"Issues";"Control Panel1",#N/A,FALSE,"Control Panel";"datainput1",#N/A,FALSE,"Data Inputs";"Datainput2",#N/A,FALSE,"Data Inputs";"Datainput3",#N/A,FALSE,"Data Inputs";"Revenues1",#N/A,FALSE,"Revenues";"Revenues2",#N/A,FALSE,"Revenues";"Summary revenue",#N/A,FALSE,"Revenues";"Costs1",#N/A,FALSE,"Costs";"FCF Analysis",#N/A,FALSE,"FCF Analysis";"DCF1",#N/A,FALSE,"DCF Terminal Multiples";"DCF1",#N/A,FALSE,"DCF Perpetuity";"temp capex",#N/A,FALSE,"Temp Capex-Depreciation";"WACC1",#N/A,FALSE,"WACC"}</definedName>
    <definedName name="FCF_1" hidden="1">{"Issues1",#N/A,FALSE,"Issues";"Control Panel1",#N/A,FALSE,"Control Panel";"datainput1",#N/A,FALSE,"Data Inputs";"Datainput2",#N/A,FALSE,"Data Inputs";"Datainput3",#N/A,FALSE,"Data Inputs";"Revenues1",#N/A,FALSE,"Revenues";"Revenues2",#N/A,FALSE,"Revenues";"Summary revenue",#N/A,FALSE,"Revenues";"Costs1",#N/A,FALSE,"Costs";"FCF Analysis",#N/A,FALSE,"FCF Analysis";"DCF1",#N/A,FALSE,"DCF Terminal Multiples";"DCF1",#N/A,FALSE,"DCF Perpetuity";"temp capex",#N/A,FALSE,"Temp Capex-Depreciation";"WACC1",#N/A,FALSE,"WACC"}</definedName>
    <definedName name="FCF_1_1" hidden="1">{"Issues1",#N/A,FALSE,"Issues";"Control Panel1",#N/A,FALSE,"Control Panel";"datainput1",#N/A,FALSE,"Data Inputs";"Datainput2",#N/A,FALSE,"Data Inputs";"Datainput3",#N/A,FALSE,"Data Inputs";"Revenues1",#N/A,FALSE,"Revenues";"Revenues2",#N/A,FALSE,"Revenues";"Summary revenue",#N/A,FALSE,"Revenues";"Costs1",#N/A,FALSE,"Costs";"FCF Analysis",#N/A,FALSE,"FCF Analysis";"DCF1",#N/A,FALSE,"DCF Terminal Multiples";"DCF1",#N/A,FALSE,"DCF Perpetuity";"temp capex",#N/A,FALSE,"Temp Capex-Depreciation";"WACC1",#N/A,FALSE,"WACC"}</definedName>
    <definedName name="FCF_2" hidden="1">{"Issues1",#N/A,FALSE,"Issues";"Control Panel1",#N/A,FALSE,"Control Panel";"datainput1",#N/A,FALSE,"Data Inputs";"Datainput2",#N/A,FALSE,"Data Inputs";"Datainput3",#N/A,FALSE,"Data Inputs";"Revenues1",#N/A,FALSE,"Revenues";"Revenues2",#N/A,FALSE,"Revenues";"Summary revenue",#N/A,FALSE,"Revenues";"Costs1",#N/A,FALSE,"Costs";"FCF Analysis",#N/A,FALSE,"FCF Analysis";"DCF1",#N/A,FALSE,"DCF Terminal Multiples";"DCF1",#N/A,FALSE,"DCF Perpetuity";"temp capex",#N/A,FALSE,"Temp Capex-Depreciation";"WACC1",#N/A,FALSE,"WACC"}</definedName>
    <definedName name="FCF_2_1" hidden="1">{"Issues1",#N/A,FALSE,"Issues";"Control Panel1",#N/A,FALSE,"Control Panel";"datainput1",#N/A,FALSE,"Data Inputs";"Datainput2",#N/A,FALSE,"Data Inputs";"Datainput3",#N/A,FALSE,"Data Inputs";"Revenues1",#N/A,FALSE,"Revenues";"Revenues2",#N/A,FALSE,"Revenues";"Summary revenue",#N/A,FALSE,"Revenues";"Costs1",#N/A,FALSE,"Costs";"FCF Analysis",#N/A,FALSE,"FCF Analysis";"DCF1",#N/A,FALSE,"DCF Terminal Multiples";"DCF1",#N/A,FALSE,"DCF Perpetuity";"temp capex",#N/A,FALSE,"Temp Capex-Depreciation";"WACC1",#N/A,FALSE,"WACC"}</definedName>
    <definedName name="FCF_3" hidden="1">{"Issues1",#N/A,FALSE,"Issues";"Control Panel1",#N/A,FALSE,"Control Panel";"datainput1",#N/A,FALSE,"Data Inputs";"Datainput2",#N/A,FALSE,"Data Inputs";"Datainput3",#N/A,FALSE,"Data Inputs";"Revenues1",#N/A,FALSE,"Revenues";"Revenues2",#N/A,FALSE,"Revenues";"Summary revenue",#N/A,FALSE,"Revenues";"Costs1",#N/A,FALSE,"Costs";"FCF Analysis",#N/A,FALSE,"FCF Analysis";"DCF1",#N/A,FALSE,"DCF Terminal Multiples";"DCF1",#N/A,FALSE,"DCF Perpetuity";"temp capex",#N/A,FALSE,"Temp Capex-Depreciation";"WACC1",#N/A,FALSE,"WACC"}</definedName>
    <definedName name="HTML_CodePage" hidden="1">936</definedName>
    <definedName name="HTML_Control" hidden="1">{"'home'!$F$26","'home'!$A$1:$J$25"}</definedName>
    <definedName name="HTML_Control_1" hidden="1">{"'home'!$F$26","'home'!$A$1:$J$25"}</definedName>
    <definedName name="HTML_Control_1_1" hidden="1">{"'home'!$F$26","'home'!$A$1:$J$25"}</definedName>
    <definedName name="HTML_Control_2" hidden="1">{"'home'!$F$26","'home'!$A$1:$J$25"}</definedName>
    <definedName name="HTML_Control_2_1" hidden="1">{"'home'!$F$26","'home'!$A$1:$J$25"}</definedName>
    <definedName name="HTML_Control_3" hidden="1">{"'home'!$F$26","'home'!$A$1:$J$25"}</definedName>
    <definedName name="HTML_Description" hidden="1">""</definedName>
    <definedName name="HTML_Email" hidden="1">""</definedName>
    <definedName name="HTML_Header" hidden="1">"home"</definedName>
    <definedName name="HTML_LastUpdate" hidden="1">"99-12-12"</definedName>
    <definedName name="HTML_LineAfter" hidden="1">FALSE</definedName>
    <definedName name="HTML_LineBefore" hidden="1">FALSE</definedName>
    <definedName name="HTML_Name" hidden="1">"Baby"</definedName>
    <definedName name="HTML_OBDlg2" hidden="1">TRUE</definedName>
    <definedName name="HTML_OBDlg4" hidden="1">TRUE</definedName>
    <definedName name="HTML_OS" hidden="1">0</definedName>
    <definedName name="HTML_PathFile" hidden="1">"C:\My Documents\MyHTML.htm"</definedName>
    <definedName name="HTML_Title" hidden="1">"index"</definedName>
    <definedName name="IQ_ADDIN" hidden="1">"AUTO"</definedName>
    <definedName name="IQ_CH" hidden="1">110000</definedName>
    <definedName name="IQ_CQ" hidden="1">5000</definedName>
    <definedName name="IQ_CY" hidden="1">10000</definedName>
    <definedName name="IQ_DAILY" hidden="1">500000</definedName>
    <definedName name="IQ_DNTM" hidden="1">700000</definedName>
    <definedName name="IQ_FH" hidden="1">100000</definedName>
    <definedName name="IQ_FQ" hidden="1">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 hidden="1">1000</definedName>
    <definedName name="IQ_LATESTK" hidden="1">1000</definedName>
    <definedName name="IQ_LATESTQ" hidden="1">500</definedName>
    <definedName name="IQ_LTM" hidden="1">2000</definedName>
    <definedName name="IQ_LTMMONTH" hidden="1">120000</definedName>
    <definedName name="IQ_MONTH" hidden="1">15000</definedName>
    <definedName name="IQ_MTD" hidden="1">800000</definedName>
    <definedName name="IQ_NAMES_REVISION_DATE_" hidden="1">42742.9544097222</definedName>
    <definedName name="IQ_NTM" hidden="1">6000</definedName>
    <definedName name="IQ_QTD" hidden="1">750000</definedName>
    <definedName name="IQ_TODAY" hidden="1">0</definedName>
    <definedName name="IQ_WEEK" hidden="1">50000</definedName>
    <definedName name="IQ_YTD" hidden="1">3000</definedName>
    <definedName name="IQ_YTDMONTH" hidden="1">130000</definedName>
    <definedName name="KK" hidden="1">{#N/A,#N/A,FALSE,"Aging Summary";#N/A,#N/A,FALSE,"Ratio Analysis";#N/A,#N/A,FALSE,"Test 120 Day Accts";#N/A,#N/A,FALSE,"Tickmarks"}</definedName>
    <definedName name="Mark_A类设备机器设备总体金额">参数配置!$B$18</definedName>
    <definedName name="Mark_B类设备机器设备总体金额">参数配置!$A$19</definedName>
    <definedName name="Mark_B类设备中不同设备选取勘察项占全部B类设备总金额">参数配置!$B$23</definedName>
    <definedName name="Mark_C类设备机器设备总体金额">参数配置!$B$20</definedName>
    <definedName name="Mark_C类设备中不同设备选取勘察项占全部C类设备总金额">参数配置!$B$24</definedName>
    <definedName name="Mark_材料采购【在途物资】_备注" localSheetId="32">材料采购【在途物资】!$O$5</definedName>
    <definedName name="Mark_材料采购【在途物资】_材料采购【在途物资】评估明细表" localSheetId="32">材料采购【在途物资】!$A$2</definedName>
    <definedName name="Mark_材料采购【在途物资】_合计" localSheetId="32">材料采购【在途物资】!$A$27</definedName>
    <definedName name="Mark_材料采购【在途物资】_计量单位" localSheetId="32">材料采购【在途物资】!$C$5</definedName>
    <definedName name="Mark_材料采购【在途物资】_计提减值准备金额" localSheetId="32">材料采购【在途物资】!$P$5</definedName>
    <definedName name="Mark_材料采购【在途物资】_计提减值准备金额_审计前账面值" localSheetId="32">材料采购【在途物资】!$P$6</definedName>
    <definedName name="Mark_材料采购【在途物资】_计提减值准备金额_账面价值" localSheetId="32">材料采购【在途物资】!$Q$6</definedName>
    <definedName name="Mark_材料采购【在途物资】_名称及规格型号" localSheetId="32">材料采购【在途物资】!$B$5</definedName>
    <definedName name="Mark_材料采购【在途物资】_评估价值" localSheetId="32">材料采购【在途物资】!$K$5</definedName>
    <definedName name="Mark_材料采购【在途物资】_评估价值_单价" localSheetId="32">材料采购【在途物资】!$L$6</definedName>
    <definedName name="Mark_材料采购【在途物资】_评估价值_金额" localSheetId="32">材料采购【在途物资】!$M$6</definedName>
    <definedName name="Mark_材料采购【在途物资】_评估价值_数量" localSheetId="32">材料采购【在途物资】!$K$6</definedName>
    <definedName name="Mark_材料采购【在途物资】_评估人员" localSheetId="32">材料采购【在途物资】!$S$5</definedName>
    <definedName name="Mark_材料采购【在途物资】_审计前账面值" localSheetId="32">材料采购【在途物资】!$D$5</definedName>
    <definedName name="Mark_材料采购【在途物资】_审计前账面值_单价" localSheetId="32">材料采购【在途物资】!$E$6</definedName>
    <definedName name="Mark_材料采购【在途物资】_审计前账面值_金额" localSheetId="32">材料采购【在途物资】!$F$6</definedName>
    <definedName name="Mark_材料采购【在途物资】_审计前账面值_数量" localSheetId="32">材料采购【在途物资】!$D$6</definedName>
    <definedName name="Mark_材料采购【在途物资】_审计调整" localSheetId="32">材料采购【在途物资】!$G$5</definedName>
    <definedName name="Mark_材料采购【在途物资】_序号" localSheetId="32">材料采购【在途物资】!$A$5</definedName>
    <definedName name="Mark_材料采购【在途物资】_增值率" localSheetId="32">材料采购【在途物资】!$N$5</definedName>
    <definedName name="Mark_材料采购【在途物资】_账面价值" localSheetId="32">材料采购【在途物资】!$H$5</definedName>
    <definedName name="Mark_材料采购【在途物资】_账面价值_单价" localSheetId="32">材料采购【在途物资】!$I$6</definedName>
    <definedName name="Mark_材料采购【在途物资】_账面价值_金额" localSheetId="32">材料采购【在途物资】!$J$6</definedName>
    <definedName name="Mark_材料采购【在途物资】_账面价值_数量" localSheetId="32">材料采购【在途物资】!$H$6</definedName>
    <definedName name="Mark_材料采购【在途物资】_最后一行" localSheetId="32">材料采购【在途物资】!$A$29</definedName>
    <definedName name="Mark_产成品【开发产品】_备注" localSheetId="37">产成品【开发产品】!$AZ$5</definedName>
    <definedName name="Mark_产成品【开发产品】_标准层层高" localSheetId="37">产成品【开发产品】!$I$5</definedName>
    <definedName name="Mark_产成品【开发产品】_存放地点" localSheetId="37">产成品【开发产品】!$BA$5</definedName>
    <definedName name="Mark_产成品【开发产品】_待估物业所在楼层" localSheetId="37">产成品【开发产品】!$E$5</definedName>
    <definedName name="Mark_产成品【开发产品】_单元号及房号" localSheetId="37">产成品【开发产品】!$C$5</definedName>
    <definedName name="Mark_产成品【开发产品】_房产证号" localSheetId="37">产成品【开发产品】!$AH$5</definedName>
    <definedName name="Mark_产成品【开发产品】_房屋设计用途" localSheetId="37">产成品【开发产品】!$J$5</definedName>
    <definedName name="Mark_产成品【开发产品】_房屋实际用途" localSheetId="37">产成品【开发产品】!$K$5</definedName>
    <definedName name="Mark_产成品【开发产品】_房屋主体工程是自建还是出包" localSheetId="37">产成品【开发产品】!$AJ$5</definedName>
    <definedName name="Mark_产成品【开发产品】_合计" localSheetId="37">产成品【开发产品】!$A$27</definedName>
    <definedName name="Mark_产成品【开发产品】_基准日前销售总金额" localSheetId="37">产成品【开发产品】!$N$5</definedName>
    <definedName name="Mark_产成品【开发产品】_基准日前已销售面积" localSheetId="37">产成品【开发产品】!$M$5</definedName>
    <definedName name="Mark_产成品【开发产品】_建成日期" localSheetId="37">产成品【开发产品】!$G$5</definedName>
    <definedName name="Mark_产成品【开发产品】_建设工程规划许可证号" localSheetId="37">产成品【开发产品】!$AE$5</definedName>
    <definedName name="Mark_产成品【开发产品】_建设工程开工证号" localSheetId="37">产成品【开发产品】!$AF$5</definedName>
    <definedName name="Mark_产成品【开发产品】_建设用地规划许可证号" localSheetId="37">产成品【开发产品】!$AD$5</definedName>
    <definedName name="Mark_产成品【开发产品】_建筑物总层数" localSheetId="37">产成品【开发产品】!$D$5</definedName>
    <definedName name="Mark_产成品【开发产品】_结构" localSheetId="37">产成品【开发产品】!$H$5</definedName>
    <definedName name="Mark_产成品【开发产品】_楼盘名称" localSheetId="37">产成品【开发产品】!$B$5</definedName>
    <definedName name="Mark_产成品【开发产品】_楼盘总建筑面积" localSheetId="37">产成品【开发产品】!$L$5</definedName>
    <definedName name="Mark_产成品【开发产品】_评估价值" localSheetId="37">产成品【开发产品】!$AW$5</definedName>
    <definedName name="Mark_产成品【开发产品】_评估价值_单价" localSheetId="37">产成品【开发产品】!$AW$6</definedName>
    <definedName name="Mark_产成品【开发产品】_评估价值_金额" localSheetId="37">产成品【开发产品】!$AX$6</definedName>
    <definedName name="Mark_产成品【开发产品】_评估人员" localSheetId="37">产成品【开发产品】!$BC$5</definedName>
    <definedName name="Mark_产成品【开发产品】_清查评估明细表" localSheetId="37">产成品【开发产品】!$A$2</definedName>
    <definedName name="Mark_产成品【开发产品】_商品房销预售许可证号" localSheetId="37">产成品【开发产品】!$AG$5</definedName>
    <definedName name="Mark_产成品【开发产品】_尚欠地价款" localSheetId="37">产成品【开发产品】!$AL$5</definedName>
    <definedName name="Mark_产成品【开发产品】_尚欠工程施工款" localSheetId="37">产成品【开发产品】!$AM$5</definedName>
    <definedName name="Mark_产成品【开发产品】_尚欠其他款项" localSheetId="37">产成品【开发产品】!$AN$5</definedName>
    <definedName name="Mark_产成品【开发产品】_审计前账面值" localSheetId="37">产成品【开发产品】!$AO$5</definedName>
    <definedName name="Mark_产成品【开发产品】_审计前账面值_单价" localSheetId="37">产成品【开发产品】!$AP$6</definedName>
    <definedName name="Mark_产成品【开发产品】_审计前账面值_金额" localSheetId="37">产成品【开发产品】!$AQ$6</definedName>
    <definedName name="Mark_产成品【开发产品】_审计前账面值_数量" localSheetId="37">产成品【开发产品】!$AO$6</definedName>
    <definedName name="Mark_产成品【开发产品】_审计调整" localSheetId="37">产成品【开发产品】!$AR$5</definedName>
    <definedName name="Mark_产成品【开发产品】_剩余建筑面积" localSheetId="37">产成品【开发产品】!$O$5</definedName>
    <definedName name="Mark_产成品【开发产品】_剩余面积中基准日后销售总金额" localSheetId="37">产成品【开发产品】!$Q$5</definedName>
    <definedName name="Mark_产成品【开发产品】_剩余面积中基准日后已销售面积" localSheetId="37">产成品【开发产品】!$P$5</definedName>
    <definedName name="Mark_产成品【开发产品】_实际数量" localSheetId="37">产成品【开发产品】!$AV$5</definedName>
    <definedName name="Mark_产成品【开发产品】_使用状况" localSheetId="37">产成品【开发产品】!$X$5</definedName>
    <definedName name="Mark_产成品【开发产品】_是否抵押" localSheetId="37">产成品【开发产品】!$AK$5</definedName>
    <definedName name="Mark_产成品【开发产品】_同区位相似楼盘名称A" localSheetId="37">产成品【开发产品】!$R$5</definedName>
    <definedName name="Mark_产成品【开发产品】_同区位相似楼盘名称B" localSheetId="37">产成品【开发产品】!$T$5</definedName>
    <definedName name="Mark_产成品【开发产品】_同区位相似楼盘名称C" localSheetId="37">产成品【开发产品】!$V$5</definedName>
    <definedName name="Mark_产成品【开发产品】_土地面积" localSheetId="37">产成品【开发产品】!$AC$5</definedName>
    <definedName name="Mark_产成品【开发产品】_土地取得手续是否完备" localSheetId="37">产成品【开发产品】!$Y$5</definedName>
    <definedName name="Mark_产成品【开发产品】_土地权属性质" localSheetId="37">产成品【开发产品】!$Z$5</definedName>
    <definedName name="Mark_产成品【开发产品】_土地使用证号或土地使用证明" localSheetId="37">产成品【开发产品】!$AA$5</definedName>
    <definedName name="Mark_产成品【开发产品】_土地用途" localSheetId="37">产成品【开发产品】!$AB$5</definedName>
    <definedName name="Mark_产成品【开发产品】_相似楼盘A销售均价" localSheetId="37">产成品【开发产品】!$S$5</definedName>
    <definedName name="Mark_产成品【开发产品】_相似楼盘B销售均价" localSheetId="37">产成品【开发产品】!$U$5</definedName>
    <definedName name="Mark_产成品【开发产品】_相似楼盘C销售均价" localSheetId="37">产成品【开发产品】!$W$5</definedName>
    <definedName name="Mark_产成品【开发产品】_详细座落地址" localSheetId="37">产成品【开发产品】!$F$5</definedName>
    <definedName name="Mark_产成品【开发产品】_项目经营方式是自主经营还是合资合作开发" localSheetId="37">产成品【开发产品】!$AI$5</definedName>
    <definedName name="Mark_产成品【开发产品】_序号" localSheetId="37">产成品【开发产品】!$A$5</definedName>
    <definedName name="Mark_产成品【开发产品】_增值率" localSheetId="37">产成品【开发产品】!$AY$5</definedName>
    <definedName name="Mark_产成品【开发产品】_账面价值" localSheetId="37">产成品【开发产品】!$AS$5</definedName>
    <definedName name="Mark_产成品【开发产品】_账面价值_单价" localSheetId="37">产成品【开发产品】!$AT$6</definedName>
    <definedName name="Mark_产成品【开发产品】_账面价值_金额" localSheetId="37">产成品【开发产品】!$AU$6</definedName>
    <definedName name="Mark_产成品【开发产品】_账面价值_数量" localSheetId="37">产成品【开发产品】!$AS$6</definedName>
    <definedName name="Mark_产成品【开发产品】_最后一行" localSheetId="37">产成品【开发产品】!$A$29</definedName>
    <definedName name="Mark_产成品【库存商品】_备注" localSheetId="36">产成品【库存商品】!$O$5</definedName>
    <definedName name="Mark_产成品【库存商品】_产成品【库存商品】评估明细表" localSheetId="36">产成品【库存商品】!$A$2</definedName>
    <definedName name="Mark_产成品【库存商品】_存放地点" localSheetId="36">产成品【库存商品】!$P$5</definedName>
    <definedName name="Mark_产成品【库存商品】_合计" localSheetId="36">产成品【库存商品】!$A$27</definedName>
    <definedName name="Mark_产成品【库存商品】_计量单位" localSheetId="36">产成品【库存商品】!$C$5</definedName>
    <definedName name="Mark_产成品【库存商品】_计提减值准备金额" localSheetId="36">产成品【库存商品】!$R$5</definedName>
    <definedName name="Mark_产成品【库存商品】_计提减值准备金额_审计前账面值" localSheetId="36">产成品【库存商品】!$R$6</definedName>
    <definedName name="Mark_产成品【库存商品】_计提减值准备金额_账面价值" localSheetId="36">产成品【库存商品】!$S$6</definedName>
    <definedName name="Mark_产成品【库存商品】_减存货跌价准备" localSheetId="36">产成品【库存商品】!$A$28</definedName>
    <definedName name="Mark_产成品【库存商品】_库龄" localSheetId="36">产成品【库存商品】!$Q$5</definedName>
    <definedName name="Mark_产成品【库存商品】_名称及规格型号" localSheetId="36">产成品【库存商品】!$B$5</definedName>
    <definedName name="Mark_产成品【库存商品】_评估价值" localSheetId="36">产成品【库存商品】!$K$5</definedName>
    <definedName name="Mark_产成品【库存商品】_评估价值_单价" localSheetId="36">产成品【库存商品】!$L$6</definedName>
    <definedName name="Mark_产成品【库存商品】_评估价值_金额" localSheetId="36">产成品【库存商品】!$M$6</definedName>
    <definedName name="Mark_产成品【库存商品】_评估价值_实际数量" localSheetId="36">产成品【库存商品】!$K$6</definedName>
    <definedName name="Mark_产成品【库存商品】_评估人员" localSheetId="36">产成品【库存商品】!$U$5</definedName>
    <definedName name="Mark_产成品【库存商品】_审计前账面值" localSheetId="36">产成品【库存商品】!$D$5</definedName>
    <definedName name="Mark_产成品【库存商品】_审计前账面值_单价" localSheetId="36">产成品【库存商品】!$E$6</definedName>
    <definedName name="Mark_产成品【库存商品】_审计前账面值_金额" localSheetId="36">产成品【库存商品】!$F$6</definedName>
    <definedName name="Mark_产成品【库存商品】_审计前账面值_数量" localSheetId="36">产成品【库存商品】!$D$6</definedName>
    <definedName name="Mark_产成品【库存商品】_审计调整" localSheetId="36">产成品【库存商品】!$G$5</definedName>
    <definedName name="Mark_产成品【库存商品】_小计" localSheetId="36">产成品【库存商品】!$A$29</definedName>
    <definedName name="Mark_产成品【库存商品】_序号" localSheetId="36">产成品【库存商品】!$A$5</definedName>
    <definedName name="Mark_产成品【库存商品】_增值率" localSheetId="36">产成品【库存商品】!$N$5</definedName>
    <definedName name="Mark_产成品【库存商品】_账面价值" localSheetId="36">产成品【库存商品】!$H$5</definedName>
    <definedName name="Mark_产成品【库存商品】_账面价值_单价" localSheetId="36">产成品【库存商品】!$I$6</definedName>
    <definedName name="Mark_产成品【库存商品】_账面价值_金额" localSheetId="36">产成品【库存商品】!$J$6</definedName>
    <definedName name="Mark_产成品【库存商品】_账面价值_数量" localSheetId="36">产成品【库存商品】!$H$6</definedName>
    <definedName name="Mark_产成品【库存商品】_最后一行" localSheetId="36">产成品【库存商品】!$A$31</definedName>
    <definedName name="Mark_车辆_案例及重点勘查项" localSheetId="80">车辆!$S$6</definedName>
    <definedName name="Mark_车辆_备注" localSheetId="80">车辆!$AT$5</definedName>
    <definedName name="Mark_车辆_车辆购置税" localSheetId="80">车辆!$AD$6</definedName>
    <definedName name="Mark_车辆_车辆类型" localSheetId="80">车辆!$T$5</definedName>
    <definedName name="Mark_车辆_车辆名称及规格型号" localSheetId="80">车辆!$E$5</definedName>
    <definedName name="Mark_车辆_车辆牌号" localSheetId="80">车辆!$D$5</definedName>
    <definedName name="Mark_车辆_成新率" localSheetId="80">车辆!$AB$6</definedName>
    <definedName name="Mark_车辆_成新率测算" localSheetId="80">车辆!$V$5</definedName>
    <definedName name="Mark_车辆_底稿文件" localSheetId="80">车辆!$U$5</definedName>
    <definedName name="Mark_车辆_购置单价含税" localSheetId="80">车辆!$AC$6</definedName>
    <definedName name="Mark_车辆_购置日期" localSheetId="80">车辆!$J$5</definedName>
    <definedName name="Mark_车辆_规定里程" localSheetId="80">车辆!$Z$6</definedName>
    <definedName name="Mark_车辆_合计" localSheetId="80">车辆!$A$27</definedName>
    <definedName name="Mark_车辆_核查程序" localSheetId="80">车辆!$S$5</definedName>
    <definedName name="Mark_车辆_会计折旧年限" localSheetId="80">车辆!$R$5</definedName>
    <definedName name="Mark_车辆_计量单位" localSheetId="80">车辆!$G$5</definedName>
    <definedName name="Mark_车辆_经济年限" localSheetId="80">车辆!$V$6</definedName>
    <definedName name="Mark_车辆_净值增值率" localSheetId="80">车辆!$AS$5</definedName>
    <definedName name="Mark_车辆_可抵扣增值税额" localSheetId="80">车辆!$AG$6</definedName>
    <definedName name="Mark_车辆_里程成新率" localSheetId="80">车辆!$AA$6</definedName>
    <definedName name="Mark_车辆_年限成新率" localSheetId="80">车辆!$Y$6</definedName>
    <definedName name="Mark_车辆_牌照办理工本费" localSheetId="80">车辆!$AE$6</definedName>
    <definedName name="Mark_车辆_评定估算" localSheetId="80">车辆!$V$1:$AT$1</definedName>
    <definedName name="Mark_车辆_评估价值成新率" localSheetId="80">车辆!$AP$6</definedName>
    <definedName name="Mark_车辆_评估价值净值" localSheetId="80">车辆!$AQ$6</definedName>
    <definedName name="Mark_车辆_评估价值原值" localSheetId="80">车辆!$AO$6</definedName>
    <definedName name="Mark_车辆_评估人员" localSheetId="80">车辆!$AV$5</definedName>
    <definedName name="Mark_车辆_评估重置全价" localSheetId="80">车辆!$AH$6</definedName>
    <definedName name="Mark_车辆_启用日期" localSheetId="80">车辆!$K$5</definedName>
    <definedName name="Mark_车辆_清查核实" localSheetId="80">车辆!$S$1:$T$1</definedName>
    <definedName name="Mark_车辆_尚可使用年限" localSheetId="80">车辆!$X$6</definedName>
    <definedName name="Mark_车辆_设备来源" localSheetId="80">车辆!$I$5</definedName>
    <definedName name="Mark_车辆_申报账面值" localSheetId="80">车辆!$N$5</definedName>
    <definedName name="Mark_车辆_申报账面值_原值" localSheetId="80">车辆!$N$6</definedName>
    <definedName name="Mark_车辆_申报账面值计提减值准备金额" localSheetId="80">车辆!$P$6</definedName>
    <definedName name="Mark_车辆_申报账面值净值" localSheetId="80">车辆!$O$6</definedName>
    <definedName name="Mark_车辆_审计调整" localSheetId="80">车辆!$AI$5</definedName>
    <definedName name="Mark_车辆_审计调整计提减值准备金额" localSheetId="80">车辆!$AK$6</definedName>
    <definedName name="Mark_车辆_审计调整净值" localSheetId="80">车辆!$AJ$6</definedName>
    <definedName name="Mark_车辆_审计调整原值" localSheetId="80">车辆!$AI$6</definedName>
    <definedName name="Mark_车辆_生产厂家" localSheetId="80">车辆!$F$5</definedName>
    <definedName name="Mark_车辆_使用单位" localSheetId="80">车辆!$C$5</definedName>
    <definedName name="Mark_车辆_数量" localSheetId="80">车辆!$H$5</definedName>
    <definedName name="Mark_车辆_特殊城市车辆牌照取得费" localSheetId="80">车辆!$AF$6</definedName>
    <definedName name="Mark_车辆_瑕疵事项说明" localSheetId="80">车辆!$Q$5</definedName>
    <definedName name="Mark_车辆_序号" localSheetId="80">车辆!$A$5</definedName>
    <definedName name="Mark_车辆_已行驶里程" localSheetId="80">车辆!$L$5</definedName>
    <definedName name="Mark_车辆_已使用年限" localSheetId="80">车辆!$W$6</definedName>
    <definedName name="Mark_车辆_原值增值率" localSheetId="80">车辆!$AR$5</definedName>
    <definedName name="Mark_车辆_账面价值计提减值准备金额" localSheetId="80">车辆!$AN$6</definedName>
    <definedName name="Mark_车辆_账面价值净值" localSheetId="80">车辆!$AM$6</definedName>
    <definedName name="Mark_车辆_账面价值原值" localSheetId="80">车辆!$AL$6</definedName>
    <definedName name="Mark_车辆_证载权利人" localSheetId="80">车辆!$M$5</definedName>
    <definedName name="Mark_车辆_重置全价测算" localSheetId="80">车辆!$AC$5</definedName>
    <definedName name="Mark_车辆_资产编号" localSheetId="80">车辆!$B$5</definedName>
    <definedName name="Mark_车辆_资产申报" localSheetId="80">车辆!$A$1:$R$1</definedName>
    <definedName name="Mark_车辆_最后一行" localSheetId="80">车辆!$A$29</definedName>
    <definedName name="Mark_车辆勘察项占全部车辆总金额">参数配置!$B$30</definedName>
    <definedName name="Mark_车辆整体抽盘比例">参数配置!$B$28</definedName>
    <definedName name="Mark_车辆整体勘察数量不少于">参数配置!$B$29</definedName>
    <definedName name="Mark_持有待售负债_备注" localSheetId="113">持有待售负债!$I$5</definedName>
    <definedName name="Mark_持有待售负债_持有至待售负债评估明细表" localSheetId="113">持有待售负债!$A$2</definedName>
    <definedName name="Mark_持有待售负债_发生日期" localSheetId="113">持有待售负债!$C$5</definedName>
    <definedName name="Mark_持有待售负债_合计" localSheetId="113">持有待售负债!$A$26</definedName>
    <definedName name="Mark_持有待售负债_户名" localSheetId="113">持有待售负债!$B$5</definedName>
    <definedName name="Mark_持有待售负债_利润所属期间" localSheetId="113">持有待售负债!$D$5</definedName>
    <definedName name="Mark_持有待售负债_评估价值" localSheetId="113">持有待售负债!$H$5</definedName>
    <definedName name="Mark_持有待售负债_评估人员" localSheetId="113">持有待售负债!$K$5</definedName>
    <definedName name="Mark_持有待售负债_审计前账面值" localSheetId="113">持有待售负债!$E$5</definedName>
    <definedName name="Mark_持有待售负债_审计调整" localSheetId="113">持有待售负债!$F$5</definedName>
    <definedName name="Mark_持有待售负债_序号" localSheetId="113">持有待售负债!$A$5</definedName>
    <definedName name="Mark_持有待售负债_账面价值" localSheetId="113">持有待售负债!$G$5</definedName>
    <definedName name="Mark_持有待售负债_最后一行" localSheetId="113">持有待售负债!$A$28</definedName>
    <definedName name="Mark_持有待售资产_备注" localSheetId="46">持有待售资产!$J$5</definedName>
    <definedName name="Mark_持有待售资产_持有待售资产评估明细表" localSheetId="46">持有待售资产!$A$2</definedName>
    <definedName name="Mark_持有待售资产_发生日期" localSheetId="46">持有待售资产!$C$5</definedName>
    <definedName name="Mark_持有待售资产_股利所属期间" localSheetId="46">持有待售资产!$D$5</definedName>
    <definedName name="Mark_持有待售资产_合计" localSheetId="46">持有待售资产!$A$26</definedName>
    <definedName name="Mark_持有待售资产_户名" localSheetId="46">持有待售资产!$B$5</definedName>
    <definedName name="Mark_持有待售资产_评估价值" localSheetId="46">持有待售资产!$H$5</definedName>
    <definedName name="Mark_持有待售资产_评估人员" localSheetId="46">持有待售资产!$L$5</definedName>
    <definedName name="Mark_持有待售资产_审计前账面值" localSheetId="46">持有待售资产!$E$5</definedName>
    <definedName name="Mark_持有待售资产_审计调整" localSheetId="46">持有待售资产!$F$5</definedName>
    <definedName name="Mark_持有待售资产_序号" localSheetId="46">持有待售资产!$A$5</definedName>
    <definedName name="Mark_持有待售资产_增值率" localSheetId="46">持有待售资产!$I$5</definedName>
    <definedName name="Mark_持有待售资产_账面价值" localSheetId="46">持有待售资产!$G$5</definedName>
    <definedName name="Mark_持有待售资产_最后一行" localSheetId="46">持有待售资产!$A$28</definedName>
    <definedName name="Mark_持有到期投资_备注" localSheetId="55">持有到期投资!$M$5</definedName>
    <definedName name="Mark_持有到期投资_被投资单位名称" localSheetId="55">持有到期投资!$B$5</definedName>
    <definedName name="Mark_持有到期投资_持有至到期投资评估明细表" localSheetId="55">持有到期投资!$A$2</definedName>
    <definedName name="Mark_持有到期投资_到期日" localSheetId="55">持有到期投资!$E$5</definedName>
    <definedName name="Mark_持有到期投资_合计" localSheetId="55">持有到期投资!$A$25</definedName>
    <definedName name="Mark_持有到期投资_减持有至到期投资减值准备" localSheetId="55">持有到期投资!$A$26</definedName>
    <definedName name="Mark_持有到期投资_净额" localSheetId="55">持有到期投资!$A$27</definedName>
    <definedName name="Mark_持有到期投资_票面利润" localSheetId="55">持有到期投资!$F$5</definedName>
    <definedName name="Mark_持有到期投资_评估价值" localSheetId="55">持有到期投资!$K$5</definedName>
    <definedName name="Mark_持有到期投资_评估人员" localSheetId="55">持有到期投资!$O$5</definedName>
    <definedName name="Mark_持有到期投资_审计前账面值" localSheetId="55">持有到期投资!$H$5</definedName>
    <definedName name="Mark_持有到期投资_审计调整" localSheetId="55">持有到期投资!$I$5</definedName>
    <definedName name="Mark_持有到期投资_投资成本" localSheetId="55">持有到期投资!$G$5</definedName>
    <definedName name="Mark_持有到期投资_投资类别" localSheetId="55">持有到期投资!$C$5</definedName>
    <definedName name="Mark_持有到期投资_投资日期" localSheetId="55">持有到期投资!$D$5</definedName>
    <definedName name="Mark_持有到期投资_序号" localSheetId="55">持有到期投资!$A$5</definedName>
    <definedName name="Mark_持有到期投资_增值率" localSheetId="55">持有到期投资!$L$5</definedName>
    <definedName name="Mark_持有到期投资_账面价值" localSheetId="55">持有到期投资!$J$5</definedName>
    <definedName name="Mark_持有到期投资_最后一行" localSheetId="55">持有到期投资!$A$29</definedName>
    <definedName name="Mark_递延收益_备注" localSheetId="122">递延收益!$I$5</definedName>
    <definedName name="Mark_递延收益_递延收益评估明细表" localSheetId="122">递延收益!$A$2</definedName>
    <definedName name="Mark_递延收益_发生日期" localSheetId="122">递延收益!$D$5</definedName>
    <definedName name="Mark_递延收益_合计" localSheetId="122">递延收益!$A$26</definedName>
    <definedName name="Mark_递延收益_户名" localSheetId="122">递延收益!$B$5</definedName>
    <definedName name="Mark_递延收益_款项内容" localSheetId="122">递延收益!$C$5</definedName>
    <definedName name="Mark_递延收益_评估价值" localSheetId="122">递延收益!$H$5</definedName>
    <definedName name="Mark_递延收益_评估人员" localSheetId="122">递延收益!$K$5</definedName>
    <definedName name="Mark_递延收益_审计前账面值" localSheetId="122">递延收益!$E$5</definedName>
    <definedName name="Mark_递延收益_审计调整" localSheetId="122">递延收益!$F$5</definedName>
    <definedName name="Mark_递延收益_序号" localSheetId="122">递延收益!$A$5</definedName>
    <definedName name="Mark_递延收益_账面价值" localSheetId="122">递延收益!$G$5</definedName>
    <definedName name="Mark_递延收益_最后一行" localSheetId="122">递延收益!$A$28</definedName>
    <definedName name="Mark_递延所得税负债_备注" localSheetId="123">递延所得税负债!$H$5</definedName>
    <definedName name="Mark_递延所得税负债_递延所得税负债评估明细表" localSheetId="123">递延所得税负债!$A$2</definedName>
    <definedName name="Mark_递延所得税负债_发生日期" localSheetId="123">递延所得税负债!$C$5</definedName>
    <definedName name="Mark_递延所得税负债_合计" localSheetId="123">递延所得税负债!$A$27</definedName>
    <definedName name="Mark_递延所得税负债_内容" localSheetId="123">递延所得税负债!$B$5</definedName>
    <definedName name="Mark_递延所得税负债_评估价值" localSheetId="123">递延所得税负债!$G$5</definedName>
    <definedName name="Mark_递延所得税负债_评估人员" localSheetId="123">递延所得税负债!$J$5</definedName>
    <definedName name="Mark_递延所得税负债_审计前账面值" localSheetId="123">递延所得税负债!$D$5</definedName>
    <definedName name="Mark_递延所得税负债_审计调整" localSheetId="123">递延所得税负债!$E$5</definedName>
    <definedName name="Mark_递延所得税负债_序号" localSheetId="123">递延所得税负债!$A$5</definedName>
    <definedName name="Mark_递延所得税负债_账面价值" localSheetId="123">递延所得税负债!$F$5</definedName>
    <definedName name="Mark_递延所得税负债_最后一行" localSheetId="123">递延所得税负债!$A$29</definedName>
    <definedName name="Mark_递延所得税资产_备注" localSheetId="97">递延所得税资产!$H$5</definedName>
    <definedName name="Mark_递延所得税资产_递延所得税资产评估明细表" localSheetId="97">递延所得税资产!$A$2</definedName>
    <definedName name="Mark_递延所得税资产_合计" localSheetId="97">递延所得税资产!$A$27</definedName>
    <definedName name="Mark_递延所得税资产_内容或名称" localSheetId="97">递延所得税资产!$B$5</definedName>
    <definedName name="Mark_递延所得税资产_评估价值" localSheetId="97">递延所得税资产!$G$5</definedName>
    <definedName name="Mark_递延所得税资产_评估人员" localSheetId="97">递延所得税资产!$J$5</definedName>
    <definedName name="Mark_递延所得税资产_取得日期" localSheetId="97">递延所得税资产!$C$5</definedName>
    <definedName name="Mark_递延所得税资产_审计前账面值" localSheetId="97">递延所得税资产!$D$5</definedName>
    <definedName name="Mark_递延所得税资产_审计调整" localSheetId="97">递延所得税资产!$E$5</definedName>
    <definedName name="Mark_递延所得税资产_序号" localSheetId="97">递延所得税资产!$A$5</definedName>
    <definedName name="Mark_递延所得税资产_账面价值" localSheetId="97">递延所得税资产!$F$5</definedName>
    <definedName name="Mark_递延所得税资产_最后一行" localSheetId="97">递延所得税资产!$A$29</definedName>
    <definedName name="Mark_电子设备_案例及重点勘查项" localSheetId="81">电子设备!$Q$6</definedName>
    <definedName name="Mark_电子设备_备注" localSheetId="81">电子设备!$AM$5</definedName>
    <definedName name="Mark_电子设备_成新率测算" localSheetId="81">电子设备!$T$5</definedName>
    <definedName name="Mark_电子设备_成新率测算_经济年限" localSheetId="81">电子设备!$T$6</definedName>
    <definedName name="Mark_电子设备_成新率测算_年限成新率" localSheetId="81">电子设备!$W$6</definedName>
    <definedName name="Mark_电子设备_成新率测算_尚可使用年限" localSheetId="81">电子设备!$V$6</definedName>
    <definedName name="Mark_电子设备_成新率测算_已使用年限" localSheetId="81">电子设备!$U$6</definedName>
    <definedName name="Mark_电子设备_底稿文件" localSheetId="81">电子设备!$S$5</definedName>
    <definedName name="Mark_电子设备_购置日期" localSheetId="81">电子设备!$J$5</definedName>
    <definedName name="Mark_电子设备_规格型号" localSheetId="81">电子设备!$E$5</definedName>
    <definedName name="Mark_电子设备_合计" localSheetId="81">电子设备!$A$27</definedName>
    <definedName name="Mark_电子设备_核查程序" localSheetId="81">电子设备!$Q$5</definedName>
    <definedName name="Mark_电子设备_会计折旧年限" localSheetId="81">电子设备!$P$5</definedName>
    <definedName name="Mark_电子设备_计量单位" localSheetId="81">电子设备!$G$5</definedName>
    <definedName name="Mark_电子设备_净值增值率" localSheetId="81">电子设备!$AL$5</definedName>
    <definedName name="Mark_电子设备_可抵扣增值税额" localSheetId="81">电子设备!$Z$6</definedName>
    <definedName name="Mark_电子设备_评定估算" localSheetId="81">电子设备!$AB$1:$AM$1</definedName>
    <definedName name="Mark_电子设备_评估价值" localSheetId="81">电子设备!$AH$5</definedName>
    <definedName name="Mark_电子设备_评估价值_成新率" localSheetId="81">电子设备!$AI$6</definedName>
    <definedName name="Mark_电子设备_评估价值_净值" localSheetId="81">电子设备!$AJ$6</definedName>
    <definedName name="Mark_电子设备_评估价值_原值" localSheetId="81">电子设备!$AH$6</definedName>
    <definedName name="Mark_电子设备_评估人员" localSheetId="81">电子设备!$AO$5</definedName>
    <definedName name="Mark_电子设备_评估重置全价" localSheetId="81">电子设备!$AA$6</definedName>
    <definedName name="Mark_电子设备_启用日期" localSheetId="81">电子设备!$K$5</definedName>
    <definedName name="Mark_电子设备_清查核实" localSheetId="81">电子设备!$Q$1:$AA$1</definedName>
    <definedName name="Mark_电子设备_设备编号" localSheetId="81">电子设备!$B$5</definedName>
    <definedName name="Mark_电子设备_设备购置单价含税" localSheetId="81">电子设备!$Y$6</definedName>
    <definedName name="Mark_电子设备_设备来源" localSheetId="81">电子设备!$I$5</definedName>
    <definedName name="Mark_电子设备_设备类型" localSheetId="81">电子设备!$R$5</definedName>
    <definedName name="Mark_电子设备_设备名称" localSheetId="81">电子设备!$D$5</definedName>
    <definedName name="Mark_电子设备_申报账面值" localSheetId="81">电子设备!$L$5</definedName>
    <definedName name="Mark_电子设备_申报账面值_计提减值准备金额" localSheetId="81">电子设备!$N$6</definedName>
    <definedName name="Mark_电子设备_申报账面值_净值" localSheetId="81">电子设备!$M$6</definedName>
    <definedName name="Mark_电子设备_申报账面值_原值" localSheetId="81">电子设备!$L$6</definedName>
    <definedName name="Mark_电子设备_审计调整" localSheetId="81">电子设备!$AB$5</definedName>
    <definedName name="Mark_电子设备_审计调整_计提减值准备金额" localSheetId="81">电子设备!$AD$6</definedName>
    <definedName name="Mark_电子设备_审计调整_净值" localSheetId="81">电子设备!$AC$6</definedName>
    <definedName name="Mark_电子设备_审计调整_原值" localSheetId="81">电子设备!$AB$6</definedName>
    <definedName name="Mark_电子设备_生产厂家" localSheetId="81">电子设备!$F$5</definedName>
    <definedName name="Mark_电子设备_使用单位" localSheetId="81">电子设备!$C$5</definedName>
    <definedName name="Mark_电子设备_市场法" localSheetId="81">电子设备!$X$5</definedName>
    <definedName name="Mark_电子设备_数量" localSheetId="81">电子设备!$H$5</definedName>
    <definedName name="Mark_电子设备_瑕疵事项说明" localSheetId="81">电子设备!$O$5</definedName>
    <definedName name="Mark_电子设备_序号" localSheetId="81">电子设备!$A$5</definedName>
    <definedName name="Mark_电子设备_原值增值率" localSheetId="81">电子设备!$AK$5</definedName>
    <definedName name="Mark_电子设备_账面价值" localSheetId="81">电子设备!$AE$5</definedName>
    <definedName name="Mark_电子设备_账面价值_计提减值准备金额" localSheetId="81">电子设备!$AG$6</definedName>
    <definedName name="Mark_电子设备_账面价值_净值" localSheetId="81">电子设备!$AF$6</definedName>
    <definedName name="Mark_电子设备_账面价值_原值" localSheetId="81">电子设备!$AE$6</definedName>
    <definedName name="Mark_电子设备_重置全价测算" localSheetId="81">电子设备!$Y$5</definedName>
    <definedName name="Mark_电子设备_资产申报" localSheetId="81">电子设备!$A$1:$P$1</definedName>
    <definedName name="Mark_电子设备_最后一行" localSheetId="81">电子设备!$A$29</definedName>
    <definedName name="Mark_电子设备勘察数量占全部电子设备总金额">参数配置!$B$27</definedName>
    <definedName name="Mark_电子设备整体抽盘比例">参数配置!$B$25</definedName>
    <definedName name="Mark_电子设备整体勘察数量">参数配置!$B$26</definedName>
    <definedName name="Mark_短期借款_备注" localSheetId="100">短期借款!$M$5</definedName>
    <definedName name="Mark_短期借款_币种" localSheetId="100">短期借款!$F$5</definedName>
    <definedName name="Mark_短期借款_到期日" localSheetId="100">短期借款!$D$5</definedName>
    <definedName name="Mark_短期借款_短期借款评估明细表" localSheetId="100">短期借款!$A$2</definedName>
    <definedName name="Mark_短期借款_发生日期" localSheetId="100">短期借款!$C$5</definedName>
    <definedName name="Mark_短期借款_放款银行或机构名称" localSheetId="100">短期借款!$B$5</definedName>
    <definedName name="Mark_短期借款_合计" localSheetId="100">短期借款!$A$27</definedName>
    <definedName name="Mark_短期借款_评估价值" localSheetId="100">短期借款!$L$5</definedName>
    <definedName name="Mark_短期借款_评估人员" localSheetId="100">短期借款!$O$5</definedName>
    <definedName name="Mark_短期借款_审计前账面值" localSheetId="100">短期借款!$H$5</definedName>
    <definedName name="Mark_短期借款_审计调整" localSheetId="100">短期借款!$I$5</definedName>
    <definedName name="Mark_短期借款_外币基准日汇率" localSheetId="100">短期借款!$K$5</definedName>
    <definedName name="Mark_短期借款_外币金额" localSheetId="100">短期借款!$G$5</definedName>
    <definedName name="Mark_短期借款_序号" localSheetId="100">短期借款!$A$5</definedName>
    <definedName name="Mark_短期借款_月利率" localSheetId="100">短期借款!$E$5</definedName>
    <definedName name="Mark_短期借款_账面价值" localSheetId="100">短期借款!$J$5</definedName>
    <definedName name="Mark_短期借款_最后一行" localSheetId="100">短期借款!$A$29</definedName>
    <definedName name="Mark_发出商品_备注" localSheetId="40">发出商品!$P$5</definedName>
    <definedName name="Mark_发出商品_对方单位名称" localSheetId="40">发出商品!$C$5</definedName>
    <definedName name="Mark_发出商品_发出商品评估明细表" localSheetId="40">发出商品!$A$2</definedName>
    <definedName name="Mark_发出商品_合计" localSheetId="40">发出商品!$A$27</definedName>
    <definedName name="Mark_发出商品_计量单位" localSheetId="40">发出商品!$D$5</definedName>
    <definedName name="Mark_发出商品_计提减值准备金额" localSheetId="40">发出商品!$Q$5</definedName>
    <definedName name="Mark_发出商品_计提减值准备金额_审计前账面值" localSheetId="40">发出商品!$Q$6</definedName>
    <definedName name="Mark_发出商品_计提减值准备金额_账面价值" localSheetId="40">发出商品!$R$6</definedName>
    <definedName name="Mark_发出商品_减存货跌价准备" localSheetId="40">发出商品!$A$28</definedName>
    <definedName name="Mark_发出商品_评估价值" localSheetId="40">发出商品!$L$5</definedName>
    <definedName name="Mark_发出商品_评估价值_单价" localSheetId="40">发出商品!$M$6</definedName>
    <definedName name="Mark_发出商品_评估价值_金额" localSheetId="40">发出商品!$N$6</definedName>
    <definedName name="Mark_发出商品_评估价值_实际数量" localSheetId="40">发出商品!$L$6</definedName>
    <definedName name="Mark_发出商品_评估人员" localSheetId="40">发出商品!$T$5</definedName>
    <definedName name="Mark_发出商品_商品名称" localSheetId="40">发出商品!$B$5</definedName>
    <definedName name="Mark_发出商品_审计前账面值" localSheetId="40">发出商品!$E$5</definedName>
    <definedName name="Mark_发出商品_审计前账面值_单价" localSheetId="40">发出商品!$F$6</definedName>
    <definedName name="Mark_发出商品_审计前账面值_金额" localSheetId="40">发出商品!$G$6</definedName>
    <definedName name="Mark_发出商品_审计前账面值_数量" localSheetId="40">发出商品!$E$6</definedName>
    <definedName name="Mark_发出商品_审计调整" localSheetId="40">发出商品!$H$5</definedName>
    <definedName name="Mark_发出商品_小计" localSheetId="40">发出商品!$A$29</definedName>
    <definedName name="Mark_发出商品_序号" localSheetId="40">发出商品!$A$5</definedName>
    <definedName name="Mark_发出商品_增值率" localSheetId="40">发出商品!$O$5</definedName>
    <definedName name="Mark_发出商品_账面价值" localSheetId="40">发出商品!$I$5</definedName>
    <definedName name="Mark_发出商品_账面价值_单价" localSheetId="40">发出商品!$J$6</definedName>
    <definedName name="Mark_发出商品_账面价值_金额" localSheetId="40">发出商品!$K$6</definedName>
    <definedName name="Mark_发出商品_账面价值_数量" localSheetId="40">发出商品!$I$6</definedName>
    <definedName name="Mark_发出商品_最后一行" localSheetId="40">发出商品!$A$31</definedName>
    <definedName name="Mark_房屋建筑抽样序号" localSheetId="11">参数配置!$C$34</definedName>
    <definedName name="Mark_房屋建筑抽样序号">参数配置!$B$34</definedName>
    <definedName name="Mark_房屋建筑结构分类项数" localSheetId="11">参数配置!$C$31</definedName>
    <definedName name="Mark_房屋建筑结构分类项数">参数配置!$B$31</definedName>
    <definedName name="Mark_房屋建筑物_案例及重点勘查项" localSheetId="73">房屋建筑物!$AS$7</definedName>
    <definedName name="Mark_房屋建筑物_保险费" localSheetId="73">房屋建筑物!$DX$7</definedName>
    <definedName name="Mark_房屋建筑物_备注" localSheetId="73">房屋建筑物!$GV$5</definedName>
    <definedName name="Mark_房屋建筑物_比较案例位置" localSheetId="73">房屋建筑物!$CD$6</definedName>
    <definedName name="Mark_房屋建筑物_比较案例位置案例A" localSheetId="73">房屋建筑物!$CD$7</definedName>
    <definedName name="Mark_房屋建筑物_比较案例位置案例B" localSheetId="73">房屋建筑物!$CE$7</definedName>
    <definedName name="Mark_房屋建筑物_比较案例位置案例C" localSheetId="73">房屋建筑物!$CF$7</definedName>
    <definedName name="Mark_房屋建筑物_比较实例A" localSheetId="73">房屋建筑物!$CA$7</definedName>
    <definedName name="Mark_房屋建筑物_比较实例名称" localSheetId="73">房屋建筑物!$CA$6</definedName>
    <definedName name="Mark_房屋建筑物_比较实例名称案例B" localSheetId="73">房屋建筑物!$CB$7</definedName>
    <definedName name="Mark_房屋建筑物_比较实例名称案例C" localSheetId="73">房屋建筑物!$CC$7</definedName>
    <definedName name="Mark_房屋建筑物_比准单价" localSheetId="73">房屋建筑物!$DH$5</definedName>
    <definedName name="Mark_房屋建筑物_比准单价案例A" localSheetId="73">房屋建筑物!$DH$7</definedName>
    <definedName name="Mark_房屋建筑物_比准单价案例B" localSheetId="73">房屋建筑物!$DI$7</definedName>
    <definedName name="Mark_房屋建筑物_比准单价案例C" localSheetId="73">房屋建筑物!$DJ$7</definedName>
    <definedName name="Mark_房屋建筑物_残值" localSheetId="73">房屋建筑物!$FB$5</definedName>
    <definedName name="Mark_房屋建筑物_残值现值" localSheetId="73">房屋建筑物!$GD$6</definedName>
    <definedName name="Mark_房屋建筑物_层高" localSheetId="73">房屋建筑物!$W$6</definedName>
    <definedName name="Mark_房屋建筑物_层高修正系数" localSheetId="73">房屋建筑物!$BG$7</definedName>
    <definedName name="Mark_房屋建筑物_层数修正系数" localSheetId="73">房屋建筑物!$BE$7</definedName>
    <definedName name="Mark_房屋建筑物_产权状况" localSheetId="73">房屋建筑物!$G$5</definedName>
    <definedName name="Mark_房屋建筑物_朝向" localSheetId="73">房屋建筑物!$Z$6</definedName>
    <definedName name="Mark_房屋建筑物_成本单价" localSheetId="73">房屋建筑物!$R$5</definedName>
    <definedName name="Mark_房屋建筑物_成本法导航" localSheetId="73">房屋建筑物!$BB$1</definedName>
    <definedName name="Mark_房屋建筑物_成本法评估计算过程" localSheetId="73">房屋建筑物!$BB$1</definedName>
    <definedName name="Mark_房屋建筑物_成本法评估结果" localSheetId="73">房屋建筑物!$BX$5</definedName>
    <definedName name="Mark_房屋建筑物_成本法评估区域" localSheetId="73">房屋建筑物!$BB$1:$BZ$25</definedName>
    <definedName name="Mark_房屋建筑物_成本利润率" localSheetId="73">房屋建筑物!$BV$7</definedName>
    <definedName name="Mark_房屋建筑物_成新率" localSheetId="73">房屋建筑物!$BC$7</definedName>
    <definedName name="Mark_房屋建筑物_成新率合并" localSheetId="73">房屋建筑物!$BB$5</definedName>
    <definedName name="Mark_房屋建筑物_承租人名称" localSheetId="73">房屋建筑物!$AE$6</definedName>
    <definedName name="Mark_房屋建筑物_城建税教育费附加等" localSheetId="73">房屋建筑物!$DW$7</definedName>
    <definedName name="Mark_房屋建筑物_抵押担保范围" localSheetId="73">房屋建筑物!$AL$6</definedName>
    <definedName name="Mark_房屋建筑物_底稿文件" localSheetId="73">房屋建筑物!$AY$6</definedName>
    <definedName name="Mark_房屋建筑物_第10年" localSheetId="73">房屋建筑物!$EN$7</definedName>
    <definedName name="Mark_房屋建筑物_第11年" localSheetId="73">房屋建筑物!$EO$7</definedName>
    <definedName name="Mark_房屋建筑物_第12年" localSheetId="73">房屋建筑物!$EP$7</definedName>
    <definedName name="Mark_房屋建筑物_第13年" localSheetId="73">房屋建筑物!$EQ$7</definedName>
    <definedName name="Mark_房屋建筑物_第14年" localSheetId="73">房屋建筑物!$ER$7</definedName>
    <definedName name="Mark_房屋建筑物_第15年" localSheetId="73">房屋建筑物!$ES$7</definedName>
    <definedName name="Mark_房屋建筑物_第16年" localSheetId="73">房屋建筑物!$ET$7</definedName>
    <definedName name="Mark_房屋建筑物_第17年" localSheetId="73">房屋建筑物!$EU$7</definedName>
    <definedName name="Mark_房屋建筑物_第18年" localSheetId="73">房屋建筑物!$EV$7</definedName>
    <definedName name="Mark_房屋建筑物_第19年" localSheetId="73">房屋建筑物!$EW$7</definedName>
    <definedName name="Mark_房屋建筑物_第1年" localSheetId="73">房屋建筑物!$EE$7</definedName>
    <definedName name="Mark_房屋建筑物_第20年" localSheetId="73">房屋建筑物!$EX$7</definedName>
    <definedName name="Mark_房屋建筑物_第2年" localSheetId="73">房屋建筑物!$EF$7</definedName>
    <definedName name="Mark_房屋建筑物_第3年" localSheetId="73">房屋建筑物!$EG$7</definedName>
    <definedName name="Mark_房屋建筑物_第4年" localSheetId="73">房屋建筑物!$EH$7</definedName>
    <definedName name="Mark_房屋建筑物_第5年" localSheetId="73">房屋建筑物!$EI$7</definedName>
    <definedName name="Mark_房屋建筑物_第6年" localSheetId="73">房屋建筑物!$EJ$7</definedName>
    <definedName name="Mark_房屋建筑物_第7年" localSheetId="73">房屋建筑物!$EK$7</definedName>
    <definedName name="Mark_房屋建筑物_第8年" localSheetId="73">房屋建筑物!$EL$7</definedName>
    <definedName name="Mark_房屋建筑物_第9年" localSheetId="73">房屋建筑物!$EM$7</definedName>
    <definedName name="Mark_房屋建筑物_典型工程造价含税" localSheetId="73">房屋建筑物!$BD$7</definedName>
    <definedName name="Mark_房屋建筑物_吊车吨位" localSheetId="73">房屋建筑物!$AA$6</definedName>
    <definedName name="Mark_房屋建筑物_对应土地权证" localSheetId="73">房屋建筑物!$K$6</definedName>
    <definedName name="Mark_房屋建筑物_对应土地权证证载权利人" localSheetId="73">房屋建筑物!$M$7</definedName>
    <definedName name="Mark_房屋建筑物_对应土地使用权申报表序号" localSheetId="73">房屋建筑物!$K$7</definedName>
    <definedName name="Mark_房屋建筑物_对应土地证号" localSheetId="73">房屋建筑物!$L$7</definedName>
    <definedName name="Mark_房屋建筑物_房产税" localSheetId="73">房屋建筑物!$DV$7</definedName>
    <definedName name="Mark_房屋建筑物_房地产类型" localSheetId="73">房屋建筑物!$E$5</definedName>
    <definedName name="Mark_房屋建筑物_房屋残值折现率" localSheetId="73">房屋建筑物!$EA$7</definedName>
    <definedName name="Mark_房屋建筑物_房屋产权证" localSheetId="73">房屋建筑物!$H$6</definedName>
    <definedName name="Mark_房屋建筑物_房屋产权证证载权利人" localSheetId="73">房屋建筑物!$J$7</definedName>
    <definedName name="Mark_房屋建筑物_房屋到达使用寿命后土地剩余可使用年限" localSheetId="73">房屋建筑物!$FF$7</definedName>
    <definedName name="Mark_房屋建筑物_房屋到达使用寿命后土地剩余年限的残值" localSheetId="73">房屋建筑物!$FG$7</definedName>
    <definedName name="Mark_房屋建筑物_房屋建筑物残值回收价值" localSheetId="73">房屋建筑物!$GD$7</definedName>
    <definedName name="Mark_房屋建筑物_房屋取得方式" localSheetId="73">房屋建筑物!$G$6</definedName>
    <definedName name="Mark_房屋建筑物_房屋证载用途" localSheetId="73">房屋建筑物!$I$7</definedName>
    <definedName name="Mark_房屋建筑物_房屋重置单价" localSheetId="73">房屋建筑物!$DR$7</definedName>
    <definedName name="Mark_房屋建筑物_房屋状况事项说明" localSheetId="73">房屋建筑物!$AM$5</definedName>
    <definedName name="Mark_房屋建筑物_估价期日修正系数" localSheetId="73">房屋建筑物!$CS$6</definedName>
    <definedName name="Mark_房屋建筑物_估价期日修正系数案例A" localSheetId="73">房屋建筑物!$CS$7</definedName>
    <definedName name="Mark_房屋建筑物_估价期日修正系数案例B" localSheetId="73">房屋建筑物!$CT$7</definedName>
    <definedName name="Mark_房屋建筑物_估价期日修正系数案例C" localSheetId="73">房屋建筑物!$CU$7</definedName>
    <definedName name="Mark_房屋建筑物_管理费率" localSheetId="73">房屋建筑物!$DT$7</definedName>
    <definedName name="Mark_房屋建筑物_合计" localSheetId="73">房屋建筑物!$A$26</definedName>
    <definedName name="Mark_房屋建筑物_合同编号" localSheetId="73">房屋建筑物!$AJ$6</definedName>
    <definedName name="Mark_房屋建筑物_核查程序" localSheetId="73">房屋建筑物!$AS$6</definedName>
    <definedName name="Mark_房屋建筑物_计提减值准备金额" localSheetId="73">房屋建筑物!$U$6</definedName>
    <definedName name="Mark_房屋建筑物_计租面积" localSheetId="73">房屋建筑物!$DQ$7</definedName>
    <definedName name="Mark_房屋建筑物_价值内涵" localSheetId="73">房屋建筑物!$GU$5</definedName>
    <definedName name="Mark_房屋建筑物_建安工程造价" localSheetId="73">房屋建筑物!$AT$7</definedName>
    <definedName name="Mark_房屋建筑物_建安工程造价1" localSheetId="73">房屋建筑物!$BD$6</definedName>
    <definedName name="Mark_房屋建筑物_建安工程造价含税" localSheetId="73">房屋建筑物!$BN$7</definedName>
    <definedName name="Mark_房屋建筑物_建成年月" localSheetId="73">房屋建筑物!$P$5</definedName>
    <definedName name="Mark_房屋建筑物_建设年限" localSheetId="73">房屋建筑物!$BS$7</definedName>
    <definedName name="Mark_房屋建筑物_建筑面积容积" localSheetId="73">房屋建筑物!$Q$5</definedName>
    <definedName name="Mark_房屋建筑物_建筑物名称" localSheetId="73">房屋建筑物!$D$5</definedName>
    <definedName name="Mark_房屋建筑物_交易价格" localSheetId="73">房屋建筑物!$CM$6</definedName>
    <definedName name="Mark_房屋建筑物_交易价格案例A" localSheetId="73">房屋建筑物!$CM$7</definedName>
    <definedName name="Mark_房屋建筑物_交易价格案例B" localSheetId="73">房屋建筑物!$CN$7</definedName>
    <definedName name="Mark_房屋建筑物_交易价格案例C" localSheetId="73">房屋建筑物!$CO$7</definedName>
    <definedName name="Mark_房屋建筑物_交易情况" localSheetId="73">房屋建筑物!$CJ$6</definedName>
    <definedName name="Mark_房屋建筑物_交易情况案例A" localSheetId="73">房屋建筑物!$CJ$7</definedName>
    <definedName name="Mark_房屋建筑物_交易情况案例B" localSheetId="73">房屋建筑物!$CK$7</definedName>
    <definedName name="Mark_房屋建筑物_交易情况案例C" localSheetId="73">房屋建筑物!$CL$7</definedName>
    <definedName name="Mark_房屋建筑物_交易情况修正系数" localSheetId="73">房屋建筑物!$CP$6</definedName>
    <definedName name="Mark_房屋建筑物_交易情况修正系数案例A" localSheetId="73">房屋建筑物!$CP$7</definedName>
    <definedName name="Mark_房屋建筑物_交易情况修正系数案例B" localSheetId="73">房屋建筑物!$CQ$7</definedName>
    <definedName name="Mark_房屋建筑物_交易情况修正系数案例C" localSheetId="73">房屋建筑物!$CR$7</definedName>
    <definedName name="Mark_房屋建筑物_交易时间" localSheetId="73">房屋建筑物!$CG$6</definedName>
    <definedName name="Mark_房屋建筑物_交易时间案例A" localSheetId="73">房屋建筑物!$CG$7</definedName>
    <definedName name="Mark_房屋建筑物_交易时间案例B" localSheetId="73">房屋建筑物!$CH$7</definedName>
    <definedName name="Mark_房屋建筑物_交易时间案例C" localSheetId="73">房屋建筑物!$CI$7</definedName>
    <definedName name="Mark_房屋建筑物_结构" localSheetId="73">房屋建筑物!$O$5</definedName>
    <definedName name="Mark_房屋建筑物_经济设计使用年限" localSheetId="73">房屋建筑物!$AZ$5</definedName>
    <definedName name="Mark_房屋建筑物_均摊费用" localSheetId="73">房屋建筑物!$AV$7</definedName>
    <definedName name="Mark_房屋建筑物_开工年月" localSheetId="73">房屋建筑物!$AD$6</definedName>
    <definedName name="Mark_房屋建筑物_可抵扣增值税额" localSheetId="73">房屋建筑物!$BX$7</definedName>
    <definedName name="Mark_房屋建筑物_可获收益年限" localSheetId="73">房屋建筑物!$FC$7</definedName>
    <definedName name="Mark_房屋建筑物_空置率" localSheetId="73">房屋建筑物!$DP$7</definedName>
    <definedName name="Mark_房屋建筑物_跨度" localSheetId="73">房屋建筑物!$AB$6</definedName>
    <definedName name="Mark_房屋建筑物_跨度修正" localSheetId="73">房屋建筑物!$BH$7</definedName>
    <definedName name="Mark_房屋建筑物_利率" localSheetId="73">房屋建筑物!$BT$7</definedName>
    <definedName name="Mark_房屋建筑物_内外粉修正" localSheetId="73">房屋建筑物!$BJ$7</definedName>
    <definedName name="Mark_房屋建筑物_评估单价" localSheetId="73">房屋建筑物!$GT$5</definedName>
    <definedName name="Mark_房屋建筑物_评估价值" localSheetId="73">房屋建筑物!$GP$5</definedName>
    <definedName name="Mark_房屋建筑物_评估价值成新率" localSheetId="73">房屋建筑物!$GQ$7</definedName>
    <definedName name="Mark_房屋建筑物_评估价值净值" localSheetId="73">房屋建筑物!$GR$7</definedName>
    <definedName name="Mark_房屋建筑物_评估价值原值" localSheetId="73">房屋建筑物!$GP$7</definedName>
    <definedName name="Mark_房屋建筑物_评估结果汇总_权重" localSheetId="73">房屋建筑物!$GH$5</definedName>
    <definedName name="Mark_房屋建筑物_评估结果汇总导航" localSheetId="73">房屋建筑物!$GK$1</definedName>
    <definedName name="Mark_房屋建筑物_评估净值" localSheetId="73">房屋建筑物!$BZ$7</definedName>
    <definedName name="Mark_房屋建筑物_评估人员" localSheetId="73">房屋建筑物!$GX$5</definedName>
    <definedName name="Mark_房屋建筑物_评估原值" localSheetId="73">房屋建筑物!$BY$7</definedName>
    <definedName name="Mark_房屋建筑物_其他" localSheetId="73">房屋建筑物!$AW$7</definedName>
    <definedName name="Mark_房屋建筑物_其他科目账面价值调整" localSheetId="73">房屋建筑物!$AX$7</definedName>
    <definedName name="Mark_房屋建筑物_其他前期费用率按建筑面积" localSheetId="73">房屋建筑物!$BQ$7</definedName>
    <definedName name="Mark_房屋建筑物_其他修正" localSheetId="73">房屋建筑物!$DE$6</definedName>
    <definedName name="Mark_房屋建筑物_其他修正案例A" localSheetId="73">房屋建筑物!$DE$7</definedName>
    <definedName name="Mark_房屋建筑物_其他修正案例B" localSheetId="73">房屋建筑物!$DF$7</definedName>
    <definedName name="Mark_房屋建筑物_其他修正案例C" localSheetId="73">房屋建筑物!$DG$7</definedName>
    <definedName name="Mark_房屋建筑物_其他因素修正" localSheetId="73">房屋建筑物!$BL$7</definedName>
    <definedName name="Mark_房屋建筑物_前期费用" localSheetId="73">房屋建筑物!$BO$6</definedName>
    <definedName name="Mark_房屋建筑物_前期费用含税" localSheetId="73">房屋建筑物!$BR$7</definedName>
    <definedName name="Mark_房屋建筑物_前期费用率不含税" localSheetId="73">房屋建筑物!$BP$7</definedName>
    <definedName name="Mark_房屋建筑物_前期费用率含税" localSheetId="73">房屋建筑物!$BO$7</definedName>
    <definedName name="Mark_房屋建筑物_清查核实导航" localSheetId="73">房屋建筑物!$AN$1</definedName>
    <definedName name="Mark_房屋建筑物_清查核实及评估方法的选择" localSheetId="73">房屋建筑物!$AN$5</definedName>
    <definedName name="Mark_房屋建筑物_区位状况修正系数" localSheetId="73">房屋建筑物!$CV$6</definedName>
    <definedName name="Mark_房屋建筑物_区位状况修正系数案例A" localSheetId="73">房屋建筑物!$CV$7</definedName>
    <definedName name="Mark_房屋建筑物_区位状况修正系数案例B" localSheetId="73">房屋建筑物!$CW$7</definedName>
    <definedName name="Mark_房屋建筑物_区位状况修正系数案例C" localSheetId="73">房屋建筑物!$CX$7</definedName>
    <definedName name="Mark_房屋建筑物_权利期限" localSheetId="73">房屋建筑物!$AK$6</definedName>
    <definedName name="Mark_房屋建筑物_权益状况修正系数" localSheetId="73">房屋建筑物!$DB$6</definedName>
    <definedName name="Mark_房屋建筑物_权益状况修正系数案例A" localSheetId="73">房屋建筑物!$DB$7</definedName>
    <definedName name="Mark_房屋建筑物_权益状况修正系数案例B" localSheetId="73">房屋建筑物!$DC$7</definedName>
    <definedName name="Mark_房屋建筑物_权益状况修正系数案例C" localSheetId="73">房屋建筑物!$DD$7</definedName>
    <definedName name="Mark_房屋建筑物_权证编号" localSheetId="73">房屋建筑物!$H$7</definedName>
    <definedName name="Mark_房屋建筑物_权重" localSheetId="73">房屋建筑物!$DK$5</definedName>
    <definedName name="Mark_房屋建筑物_权重案例A" localSheetId="73">房屋建筑物!$DK$7</definedName>
    <definedName name="Mark_房屋建筑物_权重案例B" localSheetId="73">房屋建筑物!$DL$7</definedName>
    <definedName name="Mark_房屋建筑物_权重案例C" localSheetId="73">房屋建筑物!$DM$7</definedName>
    <definedName name="Mark_房屋建筑物_权重成本法" localSheetId="73">房屋建筑物!$GH$7</definedName>
    <definedName name="Mark_房屋建筑物_权重市场法" localSheetId="73">房屋建筑物!$GI$7</definedName>
    <definedName name="Mark_房屋建筑物_权重收益法" localSheetId="73">房屋建筑物!$GJ$7</definedName>
    <definedName name="Mark_房屋建筑物_尚可使用年限" localSheetId="73">房屋建筑物!$BB$7</definedName>
    <definedName name="Mark_房屋建筑物_申报账面值" localSheetId="73">房屋建筑物!$S$5</definedName>
    <definedName name="Mark_房屋建筑物_申报账面值净值" localSheetId="73">房屋建筑物!$T$6</definedName>
    <definedName name="Mark_房屋建筑物_申报账面值原值" localSheetId="73">房屋建筑物!$S$6</definedName>
    <definedName name="Mark_房屋建筑物_审计调整" localSheetId="73">房屋建筑物!$GK$5</definedName>
    <definedName name="Mark_房屋建筑物_审计调整计提减值准备金额" localSheetId="73">房屋建筑物!$GM$7</definedName>
    <definedName name="Mark_房屋建筑物_审计调整净值" localSheetId="73">房屋建筑物!$GL$7</definedName>
    <definedName name="Mark_房屋建筑物_审计调整原值" localSheetId="73">房屋建筑物!$GK$7</definedName>
    <definedName name="Mark_房屋建筑物_生成独立作价簿" localSheetId="73">房屋建筑物!$AR$6</definedName>
    <definedName name="Mark_房屋建筑物_剩余租赁年限" localSheetId="73">房屋建筑物!$ED$7</definedName>
    <definedName name="Mark_房屋建筑物_实物状况" localSheetId="73">房屋建筑物!$V$5</definedName>
    <definedName name="Mark_房屋建筑物_实物状况修正系数" localSheetId="73">房屋建筑物!$CY$6</definedName>
    <definedName name="Mark_房屋建筑物_实物状况修正系数案例A" localSheetId="73">房屋建筑物!$CY$7</definedName>
    <definedName name="Mark_房屋建筑物_实物状况修正系数案例B" localSheetId="73">房屋建筑物!$CZ$7</definedName>
    <definedName name="Mark_房屋建筑物_实物状况修正系数案例C" localSheetId="73">房屋建筑物!$DA$7</definedName>
    <definedName name="Mark_房屋建筑物_使用单位" localSheetId="73">房屋建筑物!$C$5</definedName>
    <definedName name="Mark_房屋建筑物_市场法导航" localSheetId="73">房屋建筑物!$CA$1</definedName>
    <definedName name="Mark_房屋建筑物_市场法评估计算过程" localSheetId="73">房屋建筑物!$CA$1</definedName>
    <definedName name="Mark_房屋建筑物_市场法评估计算过程_权重" localSheetId="73">房屋建筑物!$DK$5</definedName>
    <definedName name="Mark_房屋建筑物_市场法评估结果" localSheetId="73">房屋建筑物!$DN$5</definedName>
    <definedName name="Mark_房屋建筑物_市场法评估结果评估单价" localSheetId="73">房屋建筑物!$DN$7</definedName>
    <definedName name="Mark_房屋建筑物_市场法评估结果评估总价" localSheetId="73">房屋建筑物!$DO$7</definedName>
    <definedName name="Mark_房屋建筑物_市场法评估区域" localSheetId="73">房屋建筑物!$CA$1:$DO$25</definedName>
    <definedName name="Mark_房屋建筑物_是否存在交易案例" localSheetId="73">房屋建筑物!$AO$6</definedName>
    <definedName name="Mark_房屋建筑物_是否存在造价资料" localSheetId="73">房屋建筑物!$AN$6</definedName>
    <definedName name="Mark_房屋建筑物_是否单独生成作价簿" localSheetId="73">房屋建筑物!$AR$7</definedName>
    <definedName name="Mark_房屋建筑物_是否有可靠的租金收益" localSheetId="73">房屋建筑物!$AP$6</definedName>
    <definedName name="Mark_房屋建筑物_收益法参数取值" localSheetId="73">房屋建筑物!$DP$5</definedName>
    <definedName name="Mark_房屋建筑物_收益法导航" localSheetId="73">房屋建筑物!$DP$1</definedName>
    <definedName name="Mark_房屋建筑物_收益法评估计算过程" localSheetId="73">房屋建筑物!$DP$1</definedName>
    <definedName name="Mark_房屋建筑物_收益法评估结果" localSheetId="73">房屋建筑物!$GF$5</definedName>
    <definedName name="Mark_房屋建筑物_收益法评估结果评估单价" localSheetId="73">房屋建筑物!$GG$7</definedName>
    <definedName name="Mark_房屋建筑物_收益法评估结果评估总价" localSheetId="73">房屋建筑物!$GF$7</definedName>
    <definedName name="Mark_房屋建筑物_收益法评估区域" localSheetId="73">房屋建筑物!$DP$1:$GG$25</definedName>
    <definedName name="Mark_房屋建筑物_水电卫暖通修正" localSheetId="73">房屋建筑物!$BK$7</definedName>
    <definedName name="Mark_房屋建筑物_所在层数" localSheetId="73">房屋建筑物!$Y$6</definedName>
    <definedName name="Mark_房屋建筑物_他项权利状况" localSheetId="73">房屋建筑物!$AJ$5</definedName>
    <definedName name="Mark_房屋建筑物_投资利润" localSheetId="73">房屋建筑物!$BV$6</definedName>
    <definedName name="Mark_房屋建筑物_投资利润金额" localSheetId="73">房屋建筑物!$BW$7</definedName>
    <definedName name="Mark_房屋建筑物_土地到期后房屋残值" localSheetId="73">房屋建筑物!$FE$7</definedName>
    <definedName name="Mark_房屋建筑物_土地到期后房屋剩余可使用年限" localSheetId="73">房屋建筑物!$FD$7</definedName>
    <definedName name="Mark_房屋建筑物_土地剩余使用年限" localSheetId="73">房屋建筑物!$FB$7</definedName>
    <definedName name="Mark_房屋建筑物_土地使用权残值回收价值" localSheetId="73">房屋建筑物!$GE$7</definedName>
    <definedName name="Mark_房屋建筑物_土地使用权到期日" localSheetId="73">房屋建筑物!$N$7</definedName>
    <definedName name="Mark_房屋建筑物_维修费率" localSheetId="73">房屋建筑物!$DS$7</definedName>
    <definedName name="Mark_房屋建筑物_位置" localSheetId="73">房屋建筑物!$F$5</definedName>
    <definedName name="Mark_房屋建筑物_屋面楼面修正" localSheetId="73">房屋建筑物!$BI$7</definedName>
    <definedName name="Mark_房屋建筑物_现值" localSheetId="73">房屋建筑物!$GB$5</definedName>
    <definedName name="Mark_房屋建筑物_修正后单方造价含税" localSheetId="73">房屋建筑物!$BM$7</definedName>
    <definedName name="Mark_房屋建筑物_序号" localSheetId="73">房屋建筑物!$A$5</definedName>
    <definedName name="Mark_房屋建筑物_选定评估方法" localSheetId="73">房屋建筑物!$AQ$6</definedName>
    <definedName name="Mark_房屋建筑物_檐高" localSheetId="73">房屋建筑物!$V$6</definedName>
    <definedName name="Mark_房屋建筑物_檐高修正系数" localSheetId="73">房屋建筑物!$BF$7</definedName>
    <definedName name="Mark_房屋建筑物_已使用年限" localSheetId="73">房屋建筑物!$BA$5</definedName>
    <definedName name="Mark_房屋建筑物_预计租约期外年租金增长率" localSheetId="73">房屋建筑物!$EB$7</definedName>
    <definedName name="Mark_房屋建筑物_原始账面价值分析案例房屋" localSheetId="73">房屋建筑物!$AT$6</definedName>
    <definedName name="Mark_房屋建筑物_增值率" localSheetId="73">房屋建筑物!$GS$5</definedName>
    <definedName name="Mark_房屋建筑物_增值税率" localSheetId="73">房屋建筑物!$DU$7</definedName>
    <definedName name="Mark_房屋建筑物_账面价值" localSheetId="73">房屋建筑物!$GN$5</definedName>
    <definedName name="Mark_房屋建筑物_账面价值净值" localSheetId="73">房屋建筑物!$GO$7</definedName>
    <definedName name="Mark_房屋建筑物_账面价值原值" localSheetId="73">房屋建筑物!$GN$7</definedName>
    <definedName name="Mark_房屋建筑物_柱距" localSheetId="73">房屋建筑物!$AC$6</definedName>
    <definedName name="Mark_房屋建筑物_资产编号" localSheetId="73">房屋建筑物!$B$5</definedName>
    <definedName name="Mark_房屋建筑物_资产申报导航" localSheetId="73">房屋建筑物!$A$1:$AM$1</definedName>
    <definedName name="Mark_房屋建筑物_资产申报导航整体" localSheetId="73">房屋建筑物!$A$1:$AM$1</definedName>
    <definedName name="Mark_房屋建筑物_资金成本" localSheetId="73">房屋建筑物!$AU$7</definedName>
    <definedName name="Mark_房屋建筑物_资金成本1" localSheetId="73">房屋建筑物!$BS$6</definedName>
    <definedName name="Mark_房屋建筑物_资金成本金额" localSheetId="73">房屋建筑物!$BU$7</definedName>
    <definedName name="Mark_房屋建筑物_总层数" localSheetId="73">房屋建筑物!$X$6</definedName>
    <definedName name="Mark_房屋建筑物_租金" localSheetId="73">房屋建筑物!$AI$6</definedName>
    <definedName name="Mark_房屋建筑物_租赁面积" localSheetId="73">房屋建筑物!$AF$6</definedName>
    <definedName name="Mark_房屋建筑物_租赁面积内涵" localSheetId="73">房屋建筑物!$AG$6</definedName>
    <definedName name="Mark_房屋建筑物_租赁期限" localSheetId="73">房屋建筑物!$AH$6</definedName>
    <definedName name="Mark_房屋建筑物_租赁状况" localSheetId="73">房屋建筑物!$AE$5</definedName>
    <definedName name="Mark_房屋建筑物_租约到期日" localSheetId="73">房屋建筑物!$EC$7</definedName>
    <definedName name="Mark_房屋建筑物_租约期内金额" localSheetId="73">房屋建筑物!$GB$6</definedName>
    <definedName name="Mark_房屋建筑物_租约期内年合同租金" localSheetId="73">房屋建筑物!$EC$5</definedName>
    <definedName name="Mark_房屋建筑物_租约期内年净收益" localSheetId="73">房屋建筑物!$FH$5</definedName>
    <definedName name="Mark_房屋建筑物_租约期内年净收益_第10年" localSheetId="73">房屋建筑物!$FQ$7</definedName>
    <definedName name="Mark_房屋建筑物_租约期内年净收益_第11年" localSheetId="73">房屋建筑物!$FR$7</definedName>
    <definedName name="Mark_房屋建筑物_租约期内年净收益_第12年" localSheetId="73">房屋建筑物!$FS$7</definedName>
    <definedName name="Mark_房屋建筑物_租约期内年净收益_第13年" localSheetId="73">房屋建筑物!$FT$7</definedName>
    <definedName name="Mark_房屋建筑物_租约期内年净收益_第14年" localSheetId="73">房屋建筑物!$FU$7</definedName>
    <definedName name="Mark_房屋建筑物_租约期内年净收益_第15年" localSheetId="73">房屋建筑物!$FV$7</definedName>
    <definedName name="Mark_房屋建筑物_租约期内年净收益_第16年" localSheetId="73">房屋建筑物!$FW$7</definedName>
    <definedName name="Mark_房屋建筑物_租约期内年净收益_第17年" localSheetId="73">房屋建筑物!$FX$7</definedName>
    <definedName name="Mark_房屋建筑物_租约期内年净收益_第18年" localSheetId="73">房屋建筑物!$FY$7</definedName>
    <definedName name="Mark_房屋建筑物_租约期内年净收益_第19年" localSheetId="73">房屋建筑物!$FZ$7</definedName>
    <definedName name="Mark_房屋建筑物_租约期内年净收益_第1年" localSheetId="73">房屋建筑物!$FH$7</definedName>
    <definedName name="Mark_房屋建筑物_租约期内年净收益_第20年" localSheetId="73">房屋建筑物!$GA$7</definedName>
    <definedName name="Mark_房屋建筑物_租约期内年净收益_第2年" localSheetId="73">房屋建筑物!$FI$7</definedName>
    <definedName name="Mark_房屋建筑物_租约期内年净收益_第3年" localSheetId="73">房屋建筑物!$FJ$7</definedName>
    <definedName name="Mark_房屋建筑物_租约期内年净收益_第4年" localSheetId="73">房屋建筑物!$FK$7</definedName>
    <definedName name="Mark_房屋建筑物_租约期内年净收益_第5年" localSheetId="73">房屋建筑物!$FL$7</definedName>
    <definedName name="Mark_房屋建筑物_租约期内年净收益_第6年" localSheetId="73">房屋建筑物!$FM$7</definedName>
    <definedName name="Mark_房屋建筑物_租约期内年净收益_第7年" localSheetId="73">房屋建筑物!$FN$7</definedName>
    <definedName name="Mark_房屋建筑物_租约期内年净收益_第8年" localSheetId="73">房屋建筑物!$FO$7</definedName>
    <definedName name="Mark_房屋建筑物_租约期内年净收益_第9年" localSheetId="73">房屋建筑物!$FP$7</definedName>
    <definedName name="Mark_房屋建筑物_租约期内折现率" localSheetId="73">房屋建筑物!$DY$7</definedName>
    <definedName name="Mark_房屋建筑物_租约期外金额" localSheetId="73">房屋建筑物!$GC$6</definedName>
    <definedName name="Mark_房屋建筑物_租约期外首年其他年收入1" localSheetId="73">房屋建筑物!$EZ$7</definedName>
    <definedName name="Mark_房屋建筑物_租约期外首年其他年收入2" localSheetId="73">房屋建筑物!$FA$7</definedName>
    <definedName name="Mark_房屋建筑物_租约期外首年月租金" localSheetId="73">房屋建筑物!$EY$7</definedName>
    <definedName name="Mark_房屋建筑物_租约期外现金流" localSheetId="73">房屋建筑物!$EY$5</definedName>
    <definedName name="Mark_房屋建筑物_租约期外折现率" localSheetId="73">房屋建筑物!$DZ$7</definedName>
    <definedName name="Mark_房屋建筑物_最后一行" localSheetId="73">房屋建筑物!$A$28</definedName>
    <definedName name="Mark_房屋建筑砖混结构项数" localSheetId="11">参数配置!$C$32</definedName>
    <definedName name="Mark_房屋建筑砖混结构项数">参数配置!$B$32</definedName>
    <definedName name="Mark_房屋建筑砖木结构项数" localSheetId="11">参数配置!$C$33</definedName>
    <definedName name="Mark_房屋建筑砖木结构项数">参数配置!$B$33</definedName>
    <definedName name="Mark_飞机_备注" localSheetId="78">飞机!$BG$5</definedName>
    <definedName name="Mark_飞机_大修费用" localSheetId="78">飞机!$AV$5</definedName>
    <definedName name="Mark_飞机_飞机名称" localSheetId="78">飞机!$F$5</definedName>
    <definedName name="Mark_飞机_飞机评估明细表" localSheetId="78">飞机!$A$2</definedName>
    <definedName name="Mark_飞机_购置日期" localSheetId="78">飞机!$AK$5</definedName>
    <definedName name="Mark_飞机_国籍标志编号" localSheetId="78">飞机!$B$5</definedName>
    <definedName name="Mark_飞机_合计" localSheetId="78">飞机!$A$18</definedName>
    <definedName name="Mark_飞机_机载右翼发动机" localSheetId="78">飞机!$T$5</definedName>
    <definedName name="Mark_飞机_机载右翼发动机_出厂时间" localSheetId="78">飞机!$Y$6</definedName>
    <definedName name="Mark_飞机_机载右翼发动机_大修费用" localSheetId="78">飞机!$AF$6</definedName>
    <definedName name="Mark_飞机_机载右翼发动机_大修后飞行小时" localSheetId="78">飞机!$AC$6</definedName>
    <definedName name="Mark_飞机_机载右翼发动机_大修后飞行小时限数" localSheetId="78">飞机!$AB$6</definedName>
    <definedName name="Mark_飞机_机载右翼发动机_大修后热循环数" localSheetId="78">飞机!$AD$6</definedName>
    <definedName name="Mark_飞机_机载右翼发动机_大修后尚可热循环数" localSheetId="78">飞机!$AE$6</definedName>
    <definedName name="Mark_飞机_机载右翼发动机_规格型号" localSheetId="78">飞机!$U$6</definedName>
    <definedName name="Mark_飞机_机载右翼发动机_计量单位" localSheetId="78">飞机!$W$6</definedName>
    <definedName name="Mark_飞机_机载右翼发动机_数量" localSheetId="78">飞机!$X$6</definedName>
    <definedName name="Mark_飞机_机载右翼发动机_已飞行小时数" localSheetId="78">飞机!$Z$6</definedName>
    <definedName name="Mark_飞机_机载右翼发动机_已运行热循环数" localSheetId="78">飞机!$AA$6</definedName>
    <definedName name="Mark_飞机_机载右翼发动机_制造厂家" localSheetId="78">飞机!$V$6</definedName>
    <definedName name="Mark_飞机_机载右翼发动机_资产编号" localSheetId="78">飞机!$T$6</definedName>
    <definedName name="Mark_飞机_机载左翼发动机" localSheetId="78">飞机!$G$5</definedName>
    <definedName name="Mark_飞机_机载左翼发动机_出场时间" localSheetId="78">飞机!$L$6</definedName>
    <definedName name="Mark_飞机_机载左翼发动机_大修费用" localSheetId="78">飞机!$S$6</definedName>
    <definedName name="Mark_飞机_机载左翼发动机_大修后飞行小时" localSheetId="78">飞机!$P$6</definedName>
    <definedName name="Mark_飞机_机载左翼发动机_大修后飞行小时限数" localSheetId="78">飞机!$O$6</definedName>
    <definedName name="Mark_飞机_机载左翼发动机_大修后热循环数" localSheetId="78">飞机!$Q$6</definedName>
    <definedName name="Mark_飞机_机载左翼发动机_大修后尚可热循环数" localSheetId="78">飞机!$R$6</definedName>
    <definedName name="Mark_飞机_机载左翼发动机_规格型号" localSheetId="78">飞机!$H$6</definedName>
    <definedName name="Mark_飞机_机载左翼发动机_计量单位" localSheetId="78">飞机!$J$6</definedName>
    <definedName name="Mark_飞机_机载左翼发动机_数量" localSheetId="78">飞机!$K$6</definedName>
    <definedName name="Mark_飞机_机载左翼发动机_已飞行小时数" localSheetId="78">飞机!$M$6</definedName>
    <definedName name="Mark_飞机_机载左翼发动机_已运行热循环数" localSheetId="78">飞机!$N$6</definedName>
    <definedName name="Mark_飞机_机载左翼发动机_制造厂家" localSheetId="78">飞机!$I$6</definedName>
    <definedName name="Mark_飞机_机载左翼发动机_资产编号" localSheetId="78">飞机!$G$6</definedName>
    <definedName name="Mark_飞机_计量单位" localSheetId="78">飞机!$AI$5</definedName>
    <definedName name="Mark_飞机_计提减值准备金额" localSheetId="78">飞机!$BI$5</definedName>
    <definedName name="Mark_飞机_计提减值准备金额_审计前账面值" localSheetId="78">飞机!$BI$6</definedName>
    <definedName name="Mark_飞机_计提减值准备金额_账面价值" localSheetId="78">飞机!$BJ$6</definedName>
    <definedName name="Mark_飞机_检后规定时限" localSheetId="78">飞机!$AT$5</definedName>
    <definedName name="Mark_飞机_检后起落次数" localSheetId="78">飞机!$AR$5</definedName>
    <definedName name="Mark_飞机_检后起落限数" localSheetId="78">飞机!$AQ$5</definedName>
    <definedName name="Mark_飞机_检后小时限数" localSheetId="78">飞机!$AO$5</definedName>
    <definedName name="Mark_飞机_检后已用时限" localSheetId="78">飞机!$AU$5</definedName>
    <definedName name="Mark_飞机_检修后已用时限" localSheetId="78">飞机!$AP$5</definedName>
    <definedName name="Mark_飞机_民用航空器标准适航证" localSheetId="78">飞机!$D$5</definedName>
    <definedName name="Mark_飞机_民用航空器电台执照" localSheetId="78">飞机!$E$5</definedName>
    <definedName name="Mark_飞机_民用航空器国籍登记证" localSheetId="78">飞机!$C$5</definedName>
    <definedName name="Mark_飞机_评估价值" localSheetId="78">飞机!$BC$5</definedName>
    <definedName name="Mark_飞机_评估价值_成新率" localSheetId="78">飞机!$BD$6</definedName>
    <definedName name="Mark_飞机_评估价值_净值" localSheetId="78">飞机!$BE$6</definedName>
    <definedName name="Mark_飞机_评估价值_原值" localSheetId="78">飞机!$BC$6</definedName>
    <definedName name="Mark_飞机_评估人员" localSheetId="78">飞机!$BL$5</definedName>
    <definedName name="Mark_飞机_启用日期" localSheetId="78">飞机!$AL$5</definedName>
    <definedName name="Mark_飞机_审计前账面值" localSheetId="78">飞机!$AW$5</definedName>
    <definedName name="Mark_飞机_审计前账面值_净值" localSheetId="78">飞机!$AX$6</definedName>
    <definedName name="Mark_飞机_审计前账面值_原值" localSheetId="78">飞机!$AW$6</definedName>
    <definedName name="Mark_飞机_审计调整" localSheetId="78">飞机!$AY$5</definedName>
    <definedName name="Mark_飞机_审计调整_净值" localSheetId="78">飞机!$AZ$6</definedName>
    <definedName name="Mark_飞机_审计调整_原值" localSheetId="78">飞机!$AY$6</definedName>
    <definedName name="Mark_飞机_生产厂家" localSheetId="78">飞机!$AH$5</definedName>
    <definedName name="Mark_飞机_使用单位" localSheetId="78">飞机!$AG$5</definedName>
    <definedName name="Mark_飞机_数量" localSheetId="78">飞机!$AJ$5</definedName>
    <definedName name="Mark_飞机_序号" localSheetId="78">飞机!$A$5</definedName>
    <definedName name="Mark_飞机_已飞行小时数" localSheetId="78">飞机!$AM$5</definedName>
    <definedName name="Mark_飞机_已运行的起落数" localSheetId="78">飞机!$AN$5</definedName>
    <definedName name="Mark_飞机_增值率" localSheetId="78">飞机!$BF$5</definedName>
    <definedName name="Mark_飞机_账面价值" localSheetId="78">飞机!$BA$5</definedName>
    <definedName name="Mark_飞机_账面价值_净值" localSheetId="78">飞机!$BB$6</definedName>
    <definedName name="Mark_飞机_账面价值_原值" localSheetId="78">飞机!$BA$6</definedName>
    <definedName name="Mark_飞机_证载权利人" localSheetId="78">飞机!$BH$5</definedName>
    <definedName name="Mark_飞机_最后一行" localSheetId="78">飞机!$A$20</definedName>
    <definedName name="Mark_飞机_最近一次大修" localSheetId="78">飞机!$AS$5</definedName>
    <definedName name="Mark_封面_被评估企业" localSheetId="0">封面!$F$7</definedName>
    <definedName name="Mark_封面_基准年" localSheetId="0">封面!$F$9</definedName>
    <definedName name="Mark_封面_基准日" localSheetId="0">封面!$J$9</definedName>
    <definedName name="Mark_封面_基准月" localSheetId="0">封面!$H$9</definedName>
    <definedName name="Mark_工程施工_备注" localSheetId="44">工程施工!$L$5</definedName>
    <definedName name="Mark_工程施工_工程施工清查评估明细表" localSheetId="44">工程施工!$A$2</definedName>
    <definedName name="Mark_工程施工_工程形象进度" localSheetId="44">工程施工!$E$5</definedName>
    <definedName name="Mark_工程施工_合计" localSheetId="44">工程施工!$A$27</definedName>
    <definedName name="Mark_工程施工_合同造价" localSheetId="44">工程施工!$F$5</definedName>
    <definedName name="Mark_工程施工_计提减值准备金额" localSheetId="44">工程施工!$M$5</definedName>
    <definedName name="Mark_工程施工_计提减值准备金额_审计前账面值" localSheetId="44">工程施工!$M$6</definedName>
    <definedName name="Mark_工程施工_计提减值准备金额_账面价值" localSheetId="44">工程施工!$N$6</definedName>
    <definedName name="Mark_工程施工_减存货跌价准备" localSheetId="44">工程施工!$A$28</definedName>
    <definedName name="Mark_工程施工_开工日期" localSheetId="44">工程施工!$C$5</definedName>
    <definedName name="Mark_工程施工_评估价值" localSheetId="44">工程施工!$J$5</definedName>
    <definedName name="Mark_工程施工_评估人员" localSheetId="44">工程施工!$P$5</definedName>
    <definedName name="Mark_工程施工_审计前账面值" localSheetId="44">工程施工!$G$5</definedName>
    <definedName name="Mark_工程施工_审计调整" localSheetId="44">工程施工!$H$5</definedName>
    <definedName name="Mark_工程施工_项目及内容" localSheetId="44">工程施工!$B$5</definedName>
    <definedName name="Mark_工程施工_小计" localSheetId="44">工程施工!$A$29</definedName>
    <definedName name="Mark_工程施工_序号" localSheetId="44">工程施工!$A$5</definedName>
    <definedName name="Mark_工程施工_预计完工日期" localSheetId="44">工程施工!$D$5</definedName>
    <definedName name="Mark_工程施工_增值率" localSheetId="44">工程施工!$K$5</definedName>
    <definedName name="Mark_工程施工_账面价值" localSheetId="44">工程施工!$I$5</definedName>
    <definedName name="Mark_工程施工_最后一行" localSheetId="44">工程施工!$A$31</definedName>
    <definedName name="Mark_工程物资_备注" localSheetId="86">工程物资!$Q$5</definedName>
    <definedName name="Mark_工程物资_工程物资评估明细表" localSheetId="86">工程物资!$A$2</definedName>
    <definedName name="Mark_工程物资_工程项目" localSheetId="86">工程物资!$C$5</definedName>
    <definedName name="Mark_工程物资_合计" localSheetId="86">工程物资!$A$25</definedName>
    <definedName name="Mark_工程物资_计量单位" localSheetId="86">工程物资!$D$5</definedName>
    <definedName name="Mark_工程物资_减工程物资减值准备" localSheetId="86">工程物资!$A$26</definedName>
    <definedName name="Mark_工程物资_净额" localSheetId="86">工程物资!$A$27</definedName>
    <definedName name="Mark_工程物资_名称" localSheetId="86">工程物资!$B$5</definedName>
    <definedName name="Mark_工程物资_评估价值" localSheetId="86">工程物资!$M$5</definedName>
    <definedName name="Mark_工程物资_评估价值_单价" localSheetId="86">工程物资!$M$6</definedName>
    <definedName name="Mark_工程物资_评估价值_金额" localSheetId="86">工程物资!$N$6</definedName>
    <definedName name="Mark_工程物资_评估人员" localSheetId="86">工程物资!$S$5</definedName>
    <definedName name="Mark_工程物资_审计前账面值" localSheetId="86">工程物资!$E$5</definedName>
    <definedName name="Mark_工程物资_审计前账面值_单价" localSheetId="86">工程物资!$F$6</definedName>
    <definedName name="Mark_工程物资_审计前账面值_金额" localSheetId="86">工程物资!$G$6</definedName>
    <definedName name="Mark_工程物资_审计前账面值_数量" localSheetId="86">工程物资!$E$6</definedName>
    <definedName name="Mark_工程物资_审计调整" localSheetId="86">工程物资!$H$5</definedName>
    <definedName name="Mark_工程物资_实际数量" localSheetId="86">工程物资!$L$5</definedName>
    <definedName name="Mark_工程物资_序号" localSheetId="86">工程物资!$A$5</definedName>
    <definedName name="Mark_工程物资_增减值" localSheetId="86">工程物资!$O$5</definedName>
    <definedName name="Mark_工程物资_增值率" localSheetId="86">工程物资!$P$5</definedName>
    <definedName name="Mark_工程物资_账面价值" localSheetId="86">工程物资!$I$5</definedName>
    <definedName name="Mark_工程物资_账面价值_单价" localSheetId="86">工程物资!$J$6</definedName>
    <definedName name="Mark_工程物资_账面价值_金额" localSheetId="86">工程物资!$K$6</definedName>
    <definedName name="Mark_工程物资_账面价值_数量" localSheetId="86">工程物资!$I$6</definedName>
    <definedName name="Mark_工程物资_最后一行" localSheetId="86">工程物资!$A$29</definedName>
    <definedName name="Mark_构筑物_备注" localSheetId="74">构筑物!$V$5</definedName>
    <definedName name="Mark_构筑物_构筑物及其他辅助设施评估明细表" localSheetId="74">构筑物!$A$2</definedName>
    <definedName name="Mark_构筑物_合计" localSheetId="74">构筑物!$A$27</definedName>
    <definedName name="Mark_构筑物_计量单位" localSheetId="74">构筑物!$I$5</definedName>
    <definedName name="Mark_构筑物_计提减值准备金额" localSheetId="74">构筑物!$W$5</definedName>
    <definedName name="Mark_构筑物_计提减值准备金额_净值" localSheetId="74">构筑物!$X$6</definedName>
    <definedName name="Mark_构筑物_计提减值准备金额_原值" localSheetId="74">构筑物!$W$6</definedName>
    <definedName name="Mark_构筑物_建成年月" localSheetId="74">构筑物!$E$5</definedName>
    <definedName name="Mark_构筑物_结构" localSheetId="74">构筑物!$C$5</definedName>
    <definedName name="Mark_构筑物_宽度" localSheetId="74">构筑物!$G$5</definedName>
    <definedName name="Mark_构筑物_面积体积" localSheetId="74">构筑物!$J$5</definedName>
    <definedName name="Mark_构筑物_名称" localSheetId="74">构筑物!$B$5</definedName>
    <definedName name="Mark_构筑物_评估单价" localSheetId="74">构筑物!$U$5</definedName>
    <definedName name="Mark_构筑物_评估价值" localSheetId="74">构筑物!$Q$5</definedName>
    <definedName name="Mark_构筑物_评估价值_成新率" localSheetId="74">构筑物!$R$6</definedName>
    <definedName name="Mark_构筑物_评估价值_净值" localSheetId="74">构筑物!$S$6</definedName>
    <definedName name="Mark_构筑物_评估价值_原值" localSheetId="74">构筑物!$Q$6</definedName>
    <definedName name="Mark_构筑物_评估人员" localSheetId="74">构筑物!$Z$5</definedName>
    <definedName name="Mark_构筑物_深度" localSheetId="74">构筑物!$H$5</definedName>
    <definedName name="Mark_构筑物_审计前账面值" localSheetId="74">构筑物!$K$5</definedName>
    <definedName name="Mark_构筑物_审计前账面值_净值" localSheetId="74">构筑物!$L$6</definedName>
    <definedName name="Mark_构筑物_审计前账面值_原值" localSheetId="74">构筑物!$K$6</definedName>
    <definedName name="Mark_构筑物_审计调整" localSheetId="74">构筑物!$M$5</definedName>
    <definedName name="Mark_构筑物_审计调整_净值" localSheetId="74">构筑物!$N$6</definedName>
    <definedName name="Mark_构筑物_审计调整_原值" localSheetId="74">构筑物!$M$6</definedName>
    <definedName name="Mark_构筑物_使用单位" localSheetId="74">构筑物!$D$5</definedName>
    <definedName name="Mark_构筑物_序号" localSheetId="74">构筑物!$A$5</definedName>
    <definedName name="Mark_构筑物_增值率" localSheetId="74">构筑物!$T$5</definedName>
    <definedName name="Mark_构筑物_长度" localSheetId="74">构筑物!$F$5</definedName>
    <definedName name="Mark_构筑物_账面价值" localSheetId="74">构筑物!$O$5</definedName>
    <definedName name="Mark_构筑物_账面价值_净值" localSheetId="74">构筑物!$P$6</definedName>
    <definedName name="Mark_构筑物_账面价值_原值" localSheetId="74">构筑物!$O$6</definedName>
    <definedName name="Mark_构筑物_最后一行" localSheetId="74">构筑物!$A$29</definedName>
    <definedName name="Mark_股权投资_备注" localSheetId="59">股权投资!$L$5</definedName>
    <definedName name="Mark_股权投资_被投资单位名称" localSheetId="59">股权投资!$B$5</definedName>
    <definedName name="Mark_股权投资_持股比例" localSheetId="59">股权投资!$E$5</definedName>
    <definedName name="Mark_股权投资_合计" localSheetId="59">股权投资!$A$25</definedName>
    <definedName name="Mark_股权投资_减长期股权投资减值准备" localSheetId="59">股权投资!$A$26</definedName>
    <definedName name="Mark_股权投资_净额" localSheetId="59">股权投资!$A$27</definedName>
    <definedName name="Mark_股权投资_评估价值" localSheetId="59">股权投资!$J$5</definedName>
    <definedName name="Mark_股权投资_评估人员" localSheetId="59">股权投资!$N$5</definedName>
    <definedName name="Mark_股权投资_审计前账面值" localSheetId="59">股权投资!$G$5</definedName>
    <definedName name="Mark_股权投资_审计调整" localSheetId="59">股权投资!$H$5</definedName>
    <definedName name="Mark_股权投资_投资成本" localSheetId="59">股权投资!$F$5</definedName>
    <definedName name="Mark_股权投资_投资日期" localSheetId="59">股权投资!$C$5</definedName>
    <definedName name="Mark_股权投资_协议投资期限" localSheetId="59">股权投资!$D$5</definedName>
    <definedName name="Mark_股权投资_序号" localSheetId="59">股权投资!$A$5</definedName>
    <definedName name="Mark_股权投资_增值率" localSheetId="59">股权投资!$K$5</definedName>
    <definedName name="Mark_股权投资_长期股权投资评估明细表" localSheetId="59">股权投资!$A$2</definedName>
    <definedName name="Mark_股权投资_账面价值" localSheetId="59">股权投资!$I$5</definedName>
    <definedName name="Mark_股权投资_最后一行" localSheetId="59">股权投资!$A$29</definedName>
    <definedName name="Mark_管道沟槽_备注" localSheetId="75">管道沟槽!$T$5</definedName>
    <definedName name="Mark_管道沟槽_材质" localSheetId="75">管道沟槽!$G$5</definedName>
    <definedName name="Mark_管道沟槽_漕深" localSheetId="75">管道沟槽!$E$5</definedName>
    <definedName name="Mark_管道沟槽_沟宽沟厚" localSheetId="75">管道沟槽!$F$5</definedName>
    <definedName name="Mark_管道沟槽_构筑物及其他辅助设施评估明细表" localSheetId="75">管道沟槽!$A$2</definedName>
    <definedName name="Mark_管道沟槽_合计" localSheetId="75">管道沟槽!$A$27</definedName>
    <definedName name="Mark_管道沟槽_计提减值准备金额" localSheetId="75">管道沟槽!$U$5</definedName>
    <definedName name="Mark_管道沟槽_计提减值准备金额_审计前账面值" localSheetId="75">管道沟槽!$U$6</definedName>
    <definedName name="Mark_管道沟槽_计提减值准备金额_账面价值" localSheetId="75">管道沟槽!$V$6</definedName>
    <definedName name="Mark_管道沟槽_建成年月" localSheetId="75">管道沟槽!$I$5</definedName>
    <definedName name="Mark_管道沟槽_绝缘方式" localSheetId="75">管道沟槽!$H$5</definedName>
    <definedName name="Mark_管道沟槽_名称" localSheetId="75">管道沟槽!$B$5</definedName>
    <definedName name="Mark_管道沟槽_评估价值" localSheetId="75">管道沟槽!$P$5</definedName>
    <definedName name="Mark_管道沟槽_评估价值_成新率" localSheetId="75">管道沟槽!$Q$6</definedName>
    <definedName name="Mark_管道沟槽_评估价值_净值" localSheetId="75">管道沟槽!$R$6</definedName>
    <definedName name="Mark_管道沟槽_评估价值_原值" localSheetId="75">管道沟槽!$P$6</definedName>
    <definedName name="Mark_管道沟槽_评估人员" localSheetId="75">管道沟槽!$X$5</definedName>
    <definedName name="Mark_管道沟槽_审计前账面值" localSheetId="75">管道沟槽!$J$5</definedName>
    <definedName name="Mark_管道沟槽_审计前账面值_净值" localSheetId="75">管道沟槽!$K$6</definedName>
    <definedName name="Mark_管道沟槽_审计前账面值_原值" localSheetId="75">管道沟槽!$J$6</definedName>
    <definedName name="Mark_管道沟槽_审计调整" localSheetId="75">管道沟槽!$L$5</definedName>
    <definedName name="Mark_管道沟槽_审计调整_净值" localSheetId="75">管道沟槽!$M$6</definedName>
    <definedName name="Mark_管道沟槽_审计调整_原值" localSheetId="75">管道沟槽!$L$6</definedName>
    <definedName name="Mark_管道沟槽_使用单位" localSheetId="75">管道沟槽!$C$5</definedName>
    <definedName name="Mark_管道沟槽_序号" localSheetId="75">管道沟槽!$A$5</definedName>
    <definedName name="Mark_管道沟槽_增值率" localSheetId="75">管道沟槽!$S$5</definedName>
    <definedName name="Mark_管道沟槽_长度" localSheetId="75">管道沟槽!$D$5</definedName>
    <definedName name="Mark_管道沟槽_账面价值" localSheetId="75">管道沟槽!$N$5</definedName>
    <definedName name="Mark_管道沟槽_账面价值_净值" localSheetId="75">管道沟槽!$O$6</definedName>
    <definedName name="Mark_管道沟槽_账面价值_原值" localSheetId="75">管道沟槽!$N$6</definedName>
    <definedName name="Mark_管道沟槽_最后一行" localSheetId="75">管道沟槽!$A$29</definedName>
    <definedName name="Mark_行业级别">参数配置!$B$8</definedName>
    <definedName name="Mark_合同负债_备注" localSheetId="106">合同负债!$AB$5</definedName>
    <definedName name="Mark_合同负债_分包合同金额合计" localSheetId="106">合同负债!$V$5</definedName>
    <definedName name="Mark_合同负债_分包商数量" localSheetId="106">合同负债!$U$5</definedName>
    <definedName name="Mark_合同负债_工程施工" localSheetId="106">合同负债!$J$5</definedName>
    <definedName name="Mark_合同负债_工程施工_材料费" localSheetId="106">合同负债!$J$6</definedName>
    <definedName name="Mark_合同负债_工程施工_分包费" localSheetId="106">合同负债!$L$6</definedName>
    <definedName name="Mark_合同负债_工程施工_合计" localSheetId="106">合同负债!$O$6</definedName>
    <definedName name="Mark_合同负债_工程施工_毛利" localSheetId="106">合同负债!$N$6</definedName>
    <definedName name="Mark_合同负债_工程施工_其他" localSheetId="106">合同负债!$M$6</definedName>
    <definedName name="Mark_合同负债_工程施工_人工费" localSheetId="106">合同负债!$K$6</definedName>
    <definedName name="Mark_合同负债_工程项目名称" localSheetId="106">合同负债!$B$5</definedName>
    <definedName name="Mark_合同负债_工程形象进度" localSheetId="106">合同负债!$I$5</definedName>
    <definedName name="Mark_合同负债_合计" localSheetId="106">合同负债!$A$27</definedName>
    <definedName name="Mark_合同负债_合同负债评估明细表" localSheetId="106">合同负债!$A$2</definedName>
    <definedName name="Mark_合同负债_合同金额" localSheetId="106">合同负债!$C$5</definedName>
    <definedName name="Mark_合同负债_监理单位" localSheetId="106">合同负债!$F$5</definedName>
    <definedName name="Mark_合同负债_经业主确认的已完成工程额" localSheetId="106">合同负债!$P$5</definedName>
    <definedName name="Mark_合同负债_开工日期" localSheetId="106">合同负债!$G$5</definedName>
    <definedName name="Mark_合同负债_评估价值" localSheetId="106">合同负债!$Z$5</definedName>
    <definedName name="Mark_合同负债_评估人员" localSheetId="106">合同负债!$AD$5</definedName>
    <definedName name="Mark_合同负债_设计单位" localSheetId="106">合同负债!$E$5</definedName>
    <definedName name="Mark_合同负债_审计前账面值" localSheetId="106">合同负债!$W$5</definedName>
    <definedName name="Mark_合同负债_审计调整" localSheetId="106">合同负债!$X$5</definedName>
    <definedName name="Mark_合同负债_是否发生非正常停工" localSheetId="106">合同负债!$R$5</definedName>
    <definedName name="Mark_合同负债_是否发生争议事项" localSheetId="106">合同负债!$S$5</definedName>
    <definedName name="Mark_合同负债_是否为总承包工程" localSheetId="106">合同负债!$T$5</definedName>
    <definedName name="Mark_合同负债_序号" localSheetId="106">合同负债!$A$5</definedName>
    <definedName name="Mark_合同负债_已到账工程款" localSheetId="106">合同负债!$Q$5</definedName>
    <definedName name="Mark_合同负债_预计完工日期" localSheetId="106">合同负债!$H$5</definedName>
    <definedName name="Mark_合同负债_增值率" localSheetId="106">合同负债!$AA$5</definedName>
    <definedName name="Mark_合同负债_账面价值" localSheetId="106">合同负债!$Y$5</definedName>
    <definedName name="Mark_合同负债_主要施工地点" localSheetId="106">合同负债!$D$5</definedName>
    <definedName name="Mark_合同负债_最后一行" localSheetId="106">合同负债!$A$29</definedName>
    <definedName name="Mark_合同资产_备注" localSheetId="45">合同资产!$AF$5</definedName>
    <definedName name="Mark_合同资产_分包合同金额合计" localSheetId="45">合同资产!$V$5</definedName>
    <definedName name="Mark_合同资产_分包商数量" localSheetId="45">合同资产!$U$5</definedName>
    <definedName name="Mark_合同资产_风险损失" localSheetId="45">合同资产!$AD$5</definedName>
    <definedName name="Mark_合同资产_工程施工" localSheetId="45">合同资产!$J$5</definedName>
    <definedName name="Mark_合同资产_工程施工_材料费" localSheetId="45">合同资产!$J$6</definedName>
    <definedName name="Mark_合同资产_工程施工_分包费" localSheetId="45">合同资产!$L$6</definedName>
    <definedName name="Mark_合同资产_工程施工_合计" localSheetId="45">合同资产!$O$6</definedName>
    <definedName name="Mark_合同资产_工程施工_毛利" localSheetId="45">合同资产!$N$6</definedName>
    <definedName name="Mark_合同资产_工程施工_其他" localSheetId="45">合同资产!$M$6</definedName>
    <definedName name="Mark_合同资产_工程施工_人工费" localSheetId="45">合同资产!$K$6</definedName>
    <definedName name="Mark_合同资产_工程项目名称" localSheetId="45">合同资产!$B$5</definedName>
    <definedName name="Mark_合同资产_工程形象进度" localSheetId="45">合同资产!$I$5</definedName>
    <definedName name="Mark_合同资产_合计" localSheetId="45">合同资产!$A$27</definedName>
    <definedName name="Mark_合同资产_合同金额" localSheetId="45">合同资产!$C$5</definedName>
    <definedName name="Mark_合同资产_合同资产评估明细表" localSheetId="45">合同资产!$A$2</definedName>
    <definedName name="Mark_合同资产_坏账准备" localSheetId="45">合同资产!$AB$5</definedName>
    <definedName name="Mark_合同资产_监理单位" localSheetId="45">合同资产!$F$5</definedName>
    <definedName name="Mark_合同资产_减坏账准备" localSheetId="45">合同资产!$A$28</definedName>
    <definedName name="Mark_合同资产_减预计风险损失" localSheetId="45">合同资产!$A$29</definedName>
    <definedName name="Mark_合同资产_经业主确认的已完成工程额" localSheetId="45">合同资产!$P$5</definedName>
    <definedName name="Mark_合同资产_净额" localSheetId="45">合同资产!$A$30</definedName>
    <definedName name="Mark_合同资产_开工日期" localSheetId="45">合同资产!$G$5</definedName>
    <definedName name="Mark_合同资产_评估价值" localSheetId="45">合同资产!$AC$5</definedName>
    <definedName name="Mark_合同资产_评估人员" localSheetId="45">合同资产!$AH$5</definedName>
    <definedName name="Mark_合同资产_设计单位" localSheetId="45">合同资产!$E$5</definedName>
    <definedName name="Mark_合同资产_审计前坏账准备" localSheetId="45">合同资产!$X$5</definedName>
    <definedName name="Mark_合同资产_审计前账面值" localSheetId="45">合同资产!$W$5</definedName>
    <definedName name="Mark_合同资产_审计调整_坏账准备" localSheetId="45">合同资产!$Z$5</definedName>
    <definedName name="Mark_合同资产_审计调整_账面价值" localSheetId="45">合同资产!$Y$5</definedName>
    <definedName name="Mark_合同资产_是否发生非正常停工" localSheetId="45">合同资产!$R$5</definedName>
    <definedName name="Mark_合同资产_是否发生争议事项" localSheetId="45">合同资产!$S$5</definedName>
    <definedName name="Mark_合同资产_是否为总承包工程" localSheetId="45">合同资产!$T$5</definedName>
    <definedName name="Mark_合同资产_序号" localSheetId="45">合同资产!$A$5</definedName>
    <definedName name="Mark_合同资产_已到账工程款" localSheetId="45">合同资产!$Q$5</definedName>
    <definedName name="Mark_合同资产_预计完工日期" localSheetId="45">合同资产!$H$5</definedName>
    <definedName name="Mark_合同资产_增值率" localSheetId="45">合同资产!$AE$5</definedName>
    <definedName name="Mark_合同资产_账面价值" localSheetId="45">合同资产!$AA$5</definedName>
    <definedName name="Mark_合同资产_主要施工地点" localSheetId="45">合同资产!$D$5</definedName>
    <definedName name="Mark_合同资产_最后一行" localSheetId="45">合同资产!$A$32</definedName>
    <definedName name="Mark_机构id" localSheetId="11">参数配置!$C$2</definedName>
    <definedName name="Mark_机构id">参数配置!$B$2</definedName>
    <definedName name="Mark_机器设备_安装费" localSheetId="79">机器设备!$BI$6</definedName>
    <definedName name="Mark_机器设备_安装费_安装费率" localSheetId="79">机器设备!$BI$7</definedName>
    <definedName name="Mark_机器设备_安装费_金额" localSheetId="79">机器设备!$BJ$7</definedName>
    <definedName name="Mark_机器设备_案例及重点勘查项" localSheetId="79">机器设备!$S$6</definedName>
    <definedName name="Mark_机器设备_报废设备评估_残值" localSheetId="79">机器设备!$AK$6</definedName>
    <definedName name="Mark_机器设备_报废设备评估_残值率" localSheetId="79">机器设备!$AJ$6</definedName>
    <definedName name="Mark_机器设备_报废设备评估_拆除费用" localSheetId="79">机器设备!$AH$6</definedName>
    <definedName name="Mark_机器设备_报废设备评估_可变现价格" localSheetId="79">机器设备!$AE$6</definedName>
    <definedName name="Mark_机器设备_报废设备评估_可变现价格_不含税市场价格" localSheetId="79">机器设备!$AG$7</definedName>
    <definedName name="Mark_机器设备_报废设备评估_可变现价格_可回收金属种类" localSheetId="79">机器设备!$AE$7</definedName>
    <definedName name="Mark_机器设备_报废设备评估_可变现价格_可回收金属重量吨" localSheetId="79">机器设备!$AF$7</definedName>
    <definedName name="Mark_机器设备_报废设备评估_评估值" localSheetId="79">机器设备!$AI$6</definedName>
    <definedName name="Mark_机器设备_备注" localSheetId="79">机器设备!$CD$5</definedName>
    <definedName name="Mark_机器设备_成新率测算" localSheetId="79">机器设备!$AM$5</definedName>
    <definedName name="Mark_机器设备_成新率测算_成新率" localSheetId="79">机器设备!$AP$6</definedName>
    <definedName name="Mark_机器设备_成新率测算_经济年限" localSheetId="79">机器设备!$AM$6</definedName>
    <definedName name="Mark_机器设备_成新率测算_尚可使用年限" localSheetId="79">机器设备!$AO$6</definedName>
    <definedName name="Mark_机器设备_成新率测算_已使用年限" localSheetId="79">机器设备!$AN$6</definedName>
    <definedName name="Mark_机器设备_单项报废设备评估" localSheetId="79">机器设备!$AE$5</definedName>
    <definedName name="Mark_机器设备_购置价格含税" localSheetId="79">机器设备!$BD$7</definedName>
    <definedName name="Mark_机器设备_购置日期" localSheetId="79">机器设备!$J$5</definedName>
    <definedName name="Mark_机器设备_规格型号" localSheetId="79">机器设备!$E$5</definedName>
    <definedName name="Mark_机器设备_国内运杂费含税" localSheetId="79">机器设备!$BE$6</definedName>
    <definedName name="Mark_机器设备_国内运杂费含税_国内运杂费率" localSheetId="79">机器设备!$BE$7</definedName>
    <definedName name="Mark_机器设备_国内运杂费含税_金额" localSheetId="79">机器设备!$BF$7</definedName>
    <definedName name="Mark_机器设备_合计" localSheetId="79">机器设备!$A$28</definedName>
    <definedName name="Mark_机器设备_核查程序" localSheetId="79">机器设备!$Q$5</definedName>
    <definedName name="Mark_机器设备_核查程序_设备类型" localSheetId="79">机器设备!$R$6</definedName>
    <definedName name="Mark_机器设备_核查程序_设备作价标准分类" localSheetId="79">机器设备!$Q$6</definedName>
    <definedName name="Mark_机器设备_会计折旧年限" localSheetId="79">机器设备!$P$5</definedName>
    <definedName name="Mark_机器设备_基础费" localSheetId="79">机器设备!$BG$6</definedName>
    <definedName name="Mark_机器设备_基础费_基础费率" localSheetId="79">机器设备!$BG$7</definedName>
    <definedName name="Mark_机器设备_基础费_金额" localSheetId="79">机器设备!$BH$7</definedName>
    <definedName name="Mark_机器设备_计量单位" localSheetId="79">机器设备!$G$5</definedName>
    <definedName name="Mark_机器设备_进口设备购置价" localSheetId="79">机器设备!$AQ$5</definedName>
    <definedName name="Mark_机器设备_进口设备购置价_到岸人民币货价CIF" localSheetId="79">机器设备!$AV$6</definedName>
    <definedName name="Mark_机器设备_进口设备购置价_到岸外币货价CIF" localSheetId="79">机器设备!$AU$6</definedName>
    <definedName name="Mark_机器设备_进口设备购置价_关税" localSheetId="79">机器设备!$AW$6</definedName>
    <definedName name="Mark_机器设备_进口设备购置价_国外海运费" localSheetId="79">机器设备!$AR$6</definedName>
    <definedName name="Mark_机器设备_进口设备购置价_国外海运费_海运费率" localSheetId="79">机器设备!$AR$7</definedName>
    <definedName name="Mark_机器设备_进口设备购置价_国外海运费_金额" localSheetId="79">机器设备!$AS$7</definedName>
    <definedName name="Mark_机器设备_进口设备购置价_国外运输保险费" localSheetId="79">机器设备!$AT$6</definedName>
    <definedName name="Mark_机器设备_进口设备购置价_进口设备购置价" localSheetId="79">机器设备!$BC$6</definedName>
    <definedName name="Mark_机器设备_进口设备购置价_离岸外币货价FOB" localSheetId="79">机器设备!$AQ$6</definedName>
    <definedName name="Mark_机器设备_进口设备购置价_商检费" localSheetId="79">机器设备!$BB$6</definedName>
    <definedName name="Mark_机器设备_进口设备购置价_外贸手续费" localSheetId="79">机器设备!$BA$6</definedName>
    <definedName name="Mark_机器设备_进口设备购置价_消费税" localSheetId="79">机器设备!$AX$6</definedName>
    <definedName name="Mark_机器设备_进口设备购置价_银行财务费" localSheetId="79">机器设备!$AZ$6</definedName>
    <definedName name="Mark_机器设备_进口设备购置价_增值税" localSheetId="79">机器设备!$AY$6</definedName>
    <definedName name="Mark_机器设备_净值增值率" localSheetId="79">机器设备!$CC$5</definedName>
    <definedName name="Mark_机器设备_可抵扣增值税额" localSheetId="79">机器设备!$BQ$6</definedName>
    <definedName name="Mark_机器设备_评定估算" localSheetId="79">机器设备!$AD$1:$BC$1</definedName>
    <definedName name="Mark_机器设备_评估价值" localSheetId="79">机器设备!$BY$5</definedName>
    <definedName name="Mark_机器设备_评估价值_成新率" localSheetId="79">机器设备!$BZ$6</definedName>
    <definedName name="Mark_机器设备_评估价值_净值" localSheetId="79">机器设备!$CA$6</definedName>
    <definedName name="Mark_机器设备_评估价值_原值" localSheetId="79">机器设备!$BY$6</definedName>
    <definedName name="Mark_机器设备_评估人员" localSheetId="79">机器设备!$CF$5</definedName>
    <definedName name="Mark_机器设备_企业报废设备评估" localSheetId="79">机器设备!$AJ$5</definedName>
    <definedName name="Mark_机器设备_启用日期" localSheetId="79">机器设备!$K$5</definedName>
    <definedName name="Mark_机器设备_前期费用" localSheetId="79">机器设备!$BK$6</definedName>
    <definedName name="Mark_机器设备_前期费用_前期费用不含税" localSheetId="79">机器设备!$BN$7</definedName>
    <definedName name="Mark_机器设备_前期费用_前期费用含税" localSheetId="79">机器设备!$BM$7</definedName>
    <definedName name="Mark_机器设备_前期费用_前期费用率不含税" localSheetId="79">机器设备!$BL$7</definedName>
    <definedName name="Mark_机器设备_前期费用_前期费用率含税" localSheetId="79">机器设备!$BK$7</definedName>
    <definedName name="Mark_机器设备_清查核实" localSheetId="79">机器设备!$Q$1:$AC$1</definedName>
    <definedName name="Mark_机器设备_清查核实及评估方法的选择" localSheetId="79">机器设备!$S$5</definedName>
    <definedName name="Mark_机器设备_清查核实及评估方法的选择_底稿文件" localSheetId="79">机器设备!$AD$6</definedName>
    <definedName name="Mark_机器设备_清查核实及评估方法的选择_是否报废设备" localSheetId="79">机器设备!$T$6</definedName>
    <definedName name="Mark_机器设备_清查核实及评估方法的选择_是否国外购进的进口设备" localSheetId="79">机器设备!$V$6</definedName>
    <definedName name="Mark_机器设备_清查核实及评估方法的选择_是否异地续用" localSheetId="79">机器设备!$W$6</definedName>
    <definedName name="Mark_机器设备_清查核实及评估方法的选择_是否有市场二手交易案例" localSheetId="79">机器设备!$U$6</definedName>
    <definedName name="Mark_机器设备_清查核实及评估方法的选择_原始账面价值分析" localSheetId="79">机器设备!$X$6</definedName>
    <definedName name="Mark_机器设备_清查核实及评估方法的选择_原始账面价值分析_安装费" localSheetId="79">机器设备!$Y$7</definedName>
    <definedName name="Mark_机器设备_清查核实及评估方法的选择_原始账面价值分析_购置费" localSheetId="79">机器设备!$X$7</definedName>
    <definedName name="Mark_机器设备_清查核实及评估方法的选择_原始账面价值分析_基础费" localSheetId="79">机器设备!$Z$7</definedName>
    <definedName name="Mark_机器设备_清查核实及评估方法的选择_原始账面价值分析_其他科目账面价值调整" localSheetId="79">机器设备!$AC$7</definedName>
    <definedName name="Mark_机器设备_清查核实及评估方法的选择_原始账面价值分析_其他摊销费用" localSheetId="79">机器设备!$AB$7</definedName>
    <definedName name="Mark_机器设备_清查核实及评估方法的选择_原始账面价值分析_资金成本" localSheetId="79">机器设备!$AA$7</definedName>
    <definedName name="Mark_机器设备_设备编号" localSheetId="79">机器设备!$B$5</definedName>
    <definedName name="Mark_机器设备_设备来源" localSheetId="79">机器设备!$I$5</definedName>
    <definedName name="Mark_机器设备_设备名称" localSheetId="79">机器设备!$D$5</definedName>
    <definedName name="Mark_机器设备_申报账面值" localSheetId="79">机器设备!$L$5</definedName>
    <definedName name="Mark_机器设备_申报账面值_计提减值准备金额" localSheetId="79">机器设备!$N$6</definedName>
    <definedName name="Mark_机器设备_申报账面值_净值" localSheetId="79">机器设备!$M$6</definedName>
    <definedName name="Mark_机器设备_申报账面值_原值" localSheetId="79">机器设备!$L$6</definedName>
    <definedName name="Mark_机器设备_审计调整" localSheetId="79">机器设备!$BS$5</definedName>
    <definedName name="Mark_机器设备_审计调整_计提减值准备金额" localSheetId="79">机器设备!$BU$6</definedName>
    <definedName name="Mark_机器设备_审计调整_净值" localSheetId="79">机器设备!$BT$6</definedName>
    <definedName name="Mark_机器设备_审计调整_原值" localSheetId="79">机器设备!$BS$6</definedName>
    <definedName name="Mark_机器设备_生产厂家" localSheetId="79">机器设备!$F$5</definedName>
    <definedName name="Mark_机器设备_使用单位" localSheetId="79">机器设备!$C$5</definedName>
    <definedName name="Mark_机器设备_市场法" localSheetId="79">机器设备!$AL$5</definedName>
    <definedName name="Mark_机器设备_数量" localSheetId="79">机器设备!$H$5</definedName>
    <definedName name="Mark_机器设备_瑕疵事项说明" localSheetId="79">机器设备!$O$5</definedName>
    <definedName name="Mark_机器设备_序号" localSheetId="79">机器设备!$A$5</definedName>
    <definedName name="Mark_机器设备_原值增值率" localSheetId="79">机器设备!$CB$5</definedName>
    <definedName name="Mark_机器设备_账面价值" localSheetId="79">机器设备!$BV$5</definedName>
    <definedName name="Mark_机器设备_账面价值_计提减值准备金额" localSheetId="79">机器设备!$BX$6</definedName>
    <definedName name="Mark_机器设备_账面价值_净值" localSheetId="79">机器设备!$BW$6</definedName>
    <definedName name="Mark_机器设备_账面价值_原值" localSheetId="79">机器设备!$BV$6</definedName>
    <definedName name="Mark_机器设备_重置全价" localSheetId="79">机器设备!$BR$6</definedName>
    <definedName name="Mark_机器设备_重置全价测算" localSheetId="79">机器设备!$BD$5</definedName>
    <definedName name="Mark_机器设备_资产申报" localSheetId="79">机器设备!$A$1:$P$1</definedName>
    <definedName name="Mark_机器设备_资金成本" localSheetId="79">机器设备!$BO$6</definedName>
    <definedName name="Mark_机器设备_资金成本_建设期" localSheetId="79">机器设备!$BO$7</definedName>
    <definedName name="Mark_机器设备_资金成本_金额" localSheetId="79">机器设备!$BP$7</definedName>
    <definedName name="Mark_机器设备_最后一行" localSheetId="79">机器设备!$A$30</definedName>
    <definedName name="Mark_基准日" localSheetId="11">参数配置!$C$11</definedName>
    <definedName name="Mark_基准日">参数配置!$B$11</definedName>
    <definedName name="Mark_激活sheet" localSheetId="11">参数配置!$C$10</definedName>
    <definedName name="Mark_激活sheet">参数配置!$B$10</definedName>
    <definedName name="Mark_交易性—股票_备注" localSheetId="16">交易性—股票!$M$5</definedName>
    <definedName name="Mark_交易性—股票_被投资单位名称" localSheetId="16">交易性—股票!$B$5</definedName>
    <definedName name="Mark_交易性—股票_成本" localSheetId="16">交易性—股票!$F$5</definedName>
    <definedName name="Mark_交易性—股票_持股数量" localSheetId="16">交易性—股票!$E$5</definedName>
    <definedName name="Mark_交易性—股票_股票名称" localSheetId="16">交易性—股票!$C$5</definedName>
    <definedName name="Mark_交易性—股票_股票投资评估明细表" localSheetId="16">交易性—股票!$A$2</definedName>
    <definedName name="Mark_交易性—股票_合计" localSheetId="16">交易性—股票!$A$27</definedName>
    <definedName name="Mark_交易性—股票_基准日收盘价股" localSheetId="16">交易性—股票!$J$5</definedName>
    <definedName name="Mark_交易性—股票_评估价值" localSheetId="16">交易性—股票!$K$5</definedName>
    <definedName name="Mark_交易性—股票_评估人员" localSheetId="16">交易性—股票!$N$5</definedName>
    <definedName name="Mark_交易性—股票_审计前账面值" localSheetId="16">交易性—股票!$G$5</definedName>
    <definedName name="Mark_交易性—股票_审计调整" localSheetId="16">交易性—股票!$H$5</definedName>
    <definedName name="Mark_交易性—股票_投资日期" localSheetId="16">交易性—股票!$D$5</definedName>
    <definedName name="Mark_交易性—股票_序号" localSheetId="16">交易性—股票!$A$5</definedName>
    <definedName name="Mark_交易性—股票_增值率" localSheetId="16">交易性—股票!$L$5</definedName>
    <definedName name="Mark_交易性—股票_账面价值" localSheetId="16">交易性—股票!$I$5</definedName>
    <definedName name="Mark_交易性—股票_最后一行" localSheetId="16">交易性—股票!$A$29</definedName>
    <definedName name="Mark_交易性—基金_成本" localSheetId="18">交易性—基金!$G$5</definedName>
    <definedName name="Mark_交易性—基金_合计" localSheetId="18">交易性—基金!$A$27</definedName>
    <definedName name="Mark_交易性—基金_基金发行单位" localSheetId="18">交易性—基金!$B$5</definedName>
    <definedName name="Mark_交易性—基金_基金份额" localSheetId="18">交易性—基金!$F$5</definedName>
    <definedName name="Mark_交易性—基金_基金类型" localSheetId="18">交易性—基金!$D$5</definedName>
    <definedName name="Mark_交易性—基金_基金名称" localSheetId="18">交易性—基金!$C$5</definedName>
    <definedName name="Mark_交易性—基金_基金投资评估明细表" localSheetId="18">交易性—基金!$A$2</definedName>
    <definedName name="Mark_交易性—基金_基准日净值份" localSheetId="18">交易性—基金!$K$5</definedName>
    <definedName name="Mark_交易性—基金_评估价值" localSheetId="18">交易性—基金!$L$5</definedName>
    <definedName name="Mark_交易性—基金_评估人员" localSheetId="18">交易性—基金!$O$5</definedName>
    <definedName name="Mark_交易性—基金_审计前账面值" localSheetId="18">交易性—基金!$H$5</definedName>
    <definedName name="Mark_交易性—基金_审计调整" localSheetId="18">交易性—基金!$I$5</definedName>
    <definedName name="Mark_交易性—基金_投资日期" localSheetId="18">交易性—基金!$E$5</definedName>
    <definedName name="Mark_交易性—基金_序号" localSheetId="18">交易性—基金!$A$5</definedName>
    <definedName name="Mark_交易性—基金_增值率" localSheetId="18">交易性—基金!$M$5</definedName>
    <definedName name="Mark_交易性—基金_账面价值" localSheetId="18">交易性—基金!$J$5</definedName>
    <definedName name="Mark_交易性—基金_最后一行" localSheetId="18">交易性—基金!$A$29</definedName>
    <definedName name="Mark_交易性金融负债_备注" localSheetId="101">交易性金融负债!$I$5</definedName>
    <definedName name="Mark_交易性金融负债_发生日期" localSheetId="101">交易性金融负债!$C$5</definedName>
    <definedName name="Mark_交易性金融负债_合计" localSheetId="101">交易性金融负债!$A$27</definedName>
    <definedName name="Mark_交易性金融负债_户名【结算对象】" localSheetId="101">交易性金融负债!$B$5</definedName>
    <definedName name="Mark_交易性金融负债_交易性金融负债评估明细表" localSheetId="101">交易性金融负债!$A$2</definedName>
    <definedName name="Mark_交易性金融负债_评估价值" localSheetId="101">交易性金融负债!$H$5</definedName>
    <definedName name="Mark_交易性金融负债_评估人员" localSheetId="101">交易性金融负债!$K$5</definedName>
    <definedName name="Mark_交易性金融负债_审计前账面值" localSheetId="101">交易性金融负债!$E$5</definedName>
    <definedName name="Mark_交易性金融负债_审计调整" localSheetId="101">交易性金融负债!$F$5</definedName>
    <definedName name="Mark_交易性金融负债_序号" localSheetId="101">交易性金融负债!$A$5</definedName>
    <definedName name="Mark_交易性金融负债_业务内容" localSheetId="101">交易性金融负债!$D$5</definedName>
    <definedName name="Mark_交易性金融负债_账面价值" localSheetId="101">交易性金融负债!$G$5</definedName>
    <definedName name="Mark_交易性金融负债_最后一行" localSheetId="101">交易性金融负债!$A$29</definedName>
    <definedName name="Mark_交易性—债券_被投资单位名称" localSheetId="17">交易性—债券!$B$5</definedName>
    <definedName name="Mark_交易性—债券_成本" localSheetId="17">交易性—债券!$G$5</definedName>
    <definedName name="Mark_交易性—债券_发行日期" localSheetId="17">交易性—债券!$D$5</definedName>
    <definedName name="Mark_交易性—债券_合计" localSheetId="17">交易性—债券!$A$27</definedName>
    <definedName name="Mark_交易性—债券_票面利率" localSheetId="17">交易性—债券!$F$5</definedName>
    <definedName name="Mark_交易性—债券_评估价值" localSheetId="17">交易性—债券!$K$5</definedName>
    <definedName name="Mark_交易性—债券_评估人员" localSheetId="17">交易性—债券!$N$5</definedName>
    <definedName name="Mark_交易性—债券_审计前账面值" localSheetId="17">交易性—债券!$H$5</definedName>
    <definedName name="Mark_交易性—债券_审计调整" localSheetId="17">交易性—债券!$I$5</definedName>
    <definedName name="Mark_交易性—债券_投资日期" localSheetId="17">交易性—债券!$E$5</definedName>
    <definedName name="Mark_交易性—债券_序号" localSheetId="17">交易性—债券!$A$5</definedName>
    <definedName name="Mark_交易性—债券_增值率" localSheetId="17">交易性—债券!$L$5</definedName>
    <definedName name="Mark_交易性—债券_债券名称" localSheetId="17">交易性—债券!$C$5</definedName>
    <definedName name="Mark_交易性—债券_债券投资评估明细表" localSheetId="17">交易性—债券!$A$2</definedName>
    <definedName name="Mark_交易性—债券_账面价值" localSheetId="17">交易性—债券!$J$5</definedName>
    <definedName name="Mark_交易性—债券_最后一行" localSheetId="17">交易性—债券!$A$29</definedName>
    <definedName name="Mark_井巷_备注" localSheetId="76">井巷!$AZ$5</definedName>
    <definedName name="Mark_井巷_材质" localSheetId="76">井巷!$K$5</definedName>
    <definedName name="Mark_井巷_硐室掘进体积" localSheetId="76">井巷!$R$5</definedName>
    <definedName name="Mark_井巷_该井巷尚可开采储量" localSheetId="76">井巷!$AL$5</definedName>
    <definedName name="Mark_井巷_该井巷已经开采储量" localSheetId="76">井巷!$AK$5</definedName>
    <definedName name="Mark_井巷_轨距" localSheetId="76">井巷!$Z$5</definedName>
    <definedName name="Mark_井巷_轨型" localSheetId="76">井巷!$Y$5</definedName>
    <definedName name="Mark_井巷_轨枕" localSheetId="76">井巷!$AA$5</definedName>
    <definedName name="Mark_井巷_合计" localSheetId="76">井巷!$A$36</definedName>
    <definedName name="Mark_井巷_计提减值准备金额" localSheetId="76">井巷!$BA$5</definedName>
    <definedName name="Mark_井巷_计提减值准备金额_审计前账面值" localSheetId="76">井巷!$BA$6</definedName>
    <definedName name="Mark_井巷_计提减值准备金额_账面价值" localSheetId="76">井巷!$BB$6</definedName>
    <definedName name="Mark_井巷_井巷高度" localSheetId="76">井巷!$O$5</definedName>
    <definedName name="Mark_井巷_井巷工程名称" localSheetId="76">井巷!$C$5</definedName>
    <definedName name="Mark_井巷_井巷工程评估明细表" localSheetId="76">井巷!$A$2</definedName>
    <definedName name="Mark_井巷_净直径" localSheetId="76">井巷!$M$5</definedName>
    <definedName name="Mark_井巷_净周长" localSheetId="76">井巷!$N$5</definedName>
    <definedName name="Mark_井巷_掘进断面" localSheetId="76">井巷!$Q$5</definedName>
    <definedName name="Mark_井巷_竣工年月" localSheetId="76">井巷!$AJ$5</definedName>
    <definedName name="Mark_井巷_锚杆数量T" localSheetId="76">井巷!$T$5</definedName>
    <definedName name="Mark_井巷_锚杆数量W" localSheetId="76">井巷!$W$5</definedName>
    <definedName name="Mark_井巷_锚杆长度S" localSheetId="76">井巷!$S$5</definedName>
    <definedName name="Mark_井巷_锚杆长度V" localSheetId="76">井巷!$V$5</definedName>
    <definedName name="Mark_井巷_锚杆总数量U" localSheetId="76">井巷!$U$5</definedName>
    <definedName name="Mark_井巷_锚杆总数量X" localSheetId="76">井巷!$X$5</definedName>
    <definedName name="Mark_井巷_煤岩类别" localSheetId="76">井巷!$H$5</definedName>
    <definedName name="Mark_井巷_排矸体积" localSheetId="76">井巷!$AD$5</definedName>
    <definedName name="Mark_井巷_平均宽度" localSheetId="76">井巷!$P$5</definedName>
    <definedName name="Mark_井巷_平均运距" localSheetId="76">井巷!$AC$5</definedName>
    <definedName name="Mark_井巷_评估人员" localSheetId="76">井巷!$BD$5</definedName>
    <definedName name="Mark_井巷_评估值" localSheetId="76">井巷!$AV$5</definedName>
    <definedName name="Mark_井巷_评估值_成新率" localSheetId="76">井巷!$AW$6</definedName>
    <definedName name="Mark_井巷_评估值_净值" localSheetId="76">井巷!$AX$6</definedName>
    <definedName name="Mark_井巷_评估值_原值" localSheetId="76">井巷!$AV$6</definedName>
    <definedName name="Mark_井巷_取暖期" localSheetId="76">井巷!$AB$5</definedName>
    <definedName name="Mark_井巷_尚可使用年限" localSheetId="76">井巷!$AO$5</definedName>
    <definedName name="Mark_井巷_审计前账面值" localSheetId="76">井巷!$AP$5</definedName>
    <definedName name="Mark_井巷_审计前账面值_净值" localSheetId="76">井巷!$AQ$6</definedName>
    <definedName name="Mark_井巷_审计前账面值_原值" localSheetId="76">井巷!$AP$6</definedName>
    <definedName name="Mark_井巷_审计调整" localSheetId="76">井巷!$AR$5</definedName>
    <definedName name="Mark_井巷_审计调整_净值" localSheetId="76">井巷!$AS$6</definedName>
    <definedName name="Mark_井巷_审计调整_原值" localSheetId="76">井巷!$AR$6</definedName>
    <definedName name="Mark_井巷_施工阶段" localSheetId="76">井巷!$D$5</definedName>
    <definedName name="Mark_井巷_停工年限" localSheetId="76">井巷!$AN$5</definedName>
    <definedName name="Mark_井巷_网片" localSheetId="76">井巷!$AE$5</definedName>
    <definedName name="Mark_井巷_网片_1m2m" localSheetId="76">井巷!$AI$6</definedName>
    <definedName name="Mark_井巷_网片_AE" localSheetId="76">井巷!$AE$6</definedName>
    <definedName name="Mark_井巷_网片_kgAF" localSheetId="76">井巷!$AF$6</definedName>
    <definedName name="Mark_井巷_网片_kgAG" localSheetId="76">井巷!$AG$6</definedName>
    <definedName name="Mark_井巷_网片_kgAH" localSheetId="76">井巷!$AH$6</definedName>
    <definedName name="Mark_井巷_巷道断面类型" localSheetId="76">井巷!$E$5</definedName>
    <definedName name="Mark_井巷_巷道倾角" localSheetId="76">井巷!$G$5</definedName>
    <definedName name="Mark_井巷_巷道长度" localSheetId="76">井巷!$I$5</definedName>
    <definedName name="Mark_井巷_序号" localSheetId="76">井巷!$A$5</definedName>
    <definedName name="Mark_井巷_岩石硬度系数" localSheetId="76">井巷!$F$5</definedName>
    <definedName name="Mark_井巷_已使用年限" localSheetId="76">井巷!$AM$5</definedName>
    <definedName name="Mark_井巷_增值率" localSheetId="76">井巷!$AY$5</definedName>
    <definedName name="Mark_井巷_账面价值" localSheetId="76">井巷!$AT$5</definedName>
    <definedName name="Mark_井巷_账面价值_净值" localSheetId="76">井巷!$AU$6</definedName>
    <definedName name="Mark_井巷_账面价值_原值" localSheetId="76">井巷!$AT$6</definedName>
    <definedName name="Mark_井巷_支护方式" localSheetId="76">井巷!$J$5</definedName>
    <definedName name="Mark_井巷_支护厚度" localSheetId="76">井巷!$L$5</definedName>
    <definedName name="Mark_井巷_资产编号" localSheetId="76">井巷!$B$5</definedName>
    <definedName name="Mark_井巷_最后一行" localSheetId="76">井巷!$A$38</definedName>
    <definedName name="Mark_开发支出_备注" localSheetId="94">开发支出!$J$5</definedName>
    <definedName name="Mark_开发支出_发生日期" localSheetId="94">开发支出!$C$5</definedName>
    <definedName name="Mark_开发支出_合计" localSheetId="94">开发支出!$A$27</definedName>
    <definedName name="Mark_开发支出_开发支出评估明细表" localSheetId="94">开发支出!$A$2</definedName>
    <definedName name="Mark_开发支出_内容或名称" localSheetId="94">开发支出!$B$5</definedName>
    <definedName name="Mark_开发支出_评估价值" localSheetId="94">开发支出!$G$5</definedName>
    <definedName name="Mark_开发支出_评估人员" localSheetId="94">开发支出!$L$5</definedName>
    <definedName name="Mark_开发支出_审计前账面值" localSheetId="94">开发支出!$D$5</definedName>
    <definedName name="Mark_开发支出_审计调整" localSheetId="94">开发支出!$E$5</definedName>
    <definedName name="Mark_开发支出_序号" localSheetId="94">开发支出!$A$5</definedName>
    <definedName name="Mark_开发支出_增减值" localSheetId="94">开发支出!$H$5</definedName>
    <definedName name="Mark_开发支出_增值率" localSheetId="94">开发支出!$I$5</definedName>
    <definedName name="Mark_开发支出_账面价值" localSheetId="94">开发支出!$F$5</definedName>
    <definedName name="Mark_开发支出_最后一行" localSheetId="94">开发支出!$A$29</definedName>
    <definedName name="Mark_可出售—股票_备注" localSheetId="51">可出售—股票!$N$5</definedName>
    <definedName name="Mark_可出售—股票_被投资单位名称" localSheetId="51">可出售—股票!$B$5</definedName>
    <definedName name="Mark_可出售—股票_持股比例" localSheetId="51">可出售—股票!$F$5</definedName>
    <definedName name="Mark_可出售—股票_持股数量" localSheetId="51">可出售—股票!$E$5</definedName>
    <definedName name="Mark_可出售—股票_股票投资评估明细表" localSheetId="51">可出售—股票!$A$2</definedName>
    <definedName name="Mark_可出售—股票_股票性质" localSheetId="51">可出售—股票!$C$5</definedName>
    <definedName name="Mark_可出售—股票_合计" localSheetId="51">可出售—股票!$A$27</definedName>
    <definedName name="Mark_可出售—股票_基准日市价" localSheetId="51">可出售—股票!$G$5</definedName>
    <definedName name="Mark_可出售—股票_评估价值" localSheetId="51">可出售—股票!$L$5</definedName>
    <definedName name="Mark_可出售—股票_评估人员" localSheetId="51">可出售—股票!$P$5</definedName>
    <definedName name="Mark_可出售—股票_取得成本" localSheetId="51">可出售—股票!$H$5</definedName>
    <definedName name="Mark_可出售—股票_审计前账面值" localSheetId="51">可出售—股票!$I$5</definedName>
    <definedName name="Mark_可出售—股票_审计调整" localSheetId="51">可出售—股票!$J$5</definedName>
    <definedName name="Mark_可出售—股票_投资日期" localSheetId="51">可出售—股票!$D$5</definedName>
    <definedName name="Mark_可出售—股票_序号" localSheetId="51">可出售—股票!$A$5</definedName>
    <definedName name="Mark_可出售—股票_增值率" localSheetId="51">可出售—股票!$M$5</definedName>
    <definedName name="Mark_可出售—股票_账面价值" localSheetId="51">可出售—股票!$K$5</definedName>
    <definedName name="Mark_可出售—股票_最后一行" localSheetId="51">可出售—股票!$A$29</definedName>
    <definedName name="Mark_可出售—股权_备注" localSheetId="53">可出售—股权!$M$5</definedName>
    <definedName name="Mark_可出售—股权_被投资单位名称" localSheetId="53">可出售—股权!$B$5</definedName>
    <definedName name="Mark_可出售—股权_持股数量" localSheetId="53">可出售—股权!$E$5</definedName>
    <definedName name="Mark_可出售—股权_股权投资评估明细表" localSheetId="53">可出售—股权!$A$2</definedName>
    <definedName name="Mark_可出售—股权_合计" localSheetId="53">可出售—股权!$A$27</definedName>
    <definedName name="Mark_可出售—股权_基准日市价" localSheetId="53">可出售—股权!$F$5</definedName>
    <definedName name="Mark_可出售—股权_金融资产名称" localSheetId="53">可出售—股权!$C$5</definedName>
    <definedName name="Mark_可出售—股权_评估价值" localSheetId="53">可出售—股权!$K$5</definedName>
    <definedName name="Mark_可出售—股权_评估人员" localSheetId="53">可出售—股权!$O$5</definedName>
    <definedName name="Mark_可出售—股权_审计前账面值" localSheetId="53">可出售—股权!$H$5</definedName>
    <definedName name="Mark_可出售—股权_审计调整" localSheetId="53">可出售—股权!$I$5</definedName>
    <definedName name="Mark_可出售—股权_投资成本" localSheetId="53">可出售—股权!$G$5</definedName>
    <definedName name="Mark_可出售—股权_投资日期" localSheetId="53">可出售—股权!$D$5</definedName>
    <definedName name="Mark_可出售—股权_序号" localSheetId="53">可出售—股权!$A$5</definedName>
    <definedName name="Mark_可出售—股权_增值率" localSheetId="53">可出售—股权!$L$5</definedName>
    <definedName name="Mark_可出售—股权_账面价值" localSheetId="53">可出售—股权!$J$5</definedName>
    <definedName name="Mark_可出售—股权_最后一行" localSheetId="53">可出售—股权!$A$29</definedName>
    <definedName name="Mark_可出售—其他_备注" localSheetId="54">可出售—其他!$M$5</definedName>
    <definedName name="Mark_可出售—其他_被投资单位名称" localSheetId="54">可出售—其他!$B$5</definedName>
    <definedName name="Mark_可出售—其他_成本" localSheetId="54">可出售—其他!$G$5</definedName>
    <definedName name="Mark_可出售—其他_持有数量" localSheetId="54">可出售—其他!$E$5</definedName>
    <definedName name="Mark_可出售—其他_合计" localSheetId="54">可出售—其他!$A$27</definedName>
    <definedName name="Mark_可出售—其他_基准日市价" localSheetId="54">可出售—其他!$F$5</definedName>
    <definedName name="Mark_可出售—其他_金融资产名称" localSheetId="54">可出售—其他!$C$5</definedName>
    <definedName name="Mark_可出售—其他_评估价值" localSheetId="54">可出售—其他!$K$5</definedName>
    <definedName name="Mark_可出售—其他_评估人员" localSheetId="54">可出售—其他!$O$5</definedName>
    <definedName name="Mark_可出售—其他_其他投资评估明细表" localSheetId="54">可出售—其他!$A$2</definedName>
    <definedName name="Mark_可出售—其他_审计前账面值" localSheetId="54">可出售—其他!$H$5</definedName>
    <definedName name="Mark_可出售—其他_审计调整" localSheetId="54">可出售—其他!$I$5</definedName>
    <definedName name="Mark_可出售—其他_投资日期" localSheetId="54">可出售—其他!$D$5</definedName>
    <definedName name="Mark_可出售—其他_序号" localSheetId="54">可出售—其他!$A$5</definedName>
    <definedName name="Mark_可出售—其他_增值率" localSheetId="54">可出售—其他!$L$5</definedName>
    <definedName name="Mark_可出售—其他_账面价值" localSheetId="54">可出售—其他!$J$5</definedName>
    <definedName name="Mark_可出售—其他_最后一行" localSheetId="54">可出售—其他!$A$29</definedName>
    <definedName name="Mark_可出售—债券_备注" localSheetId="52">可出售—债券!$M$5</definedName>
    <definedName name="Mark_可出售—债券_被投资单位名称" localSheetId="52">可出售—债券!$B$5</definedName>
    <definedName name="Mark_可出售—债券_成本" localSheetId="52">可出售—债券!$G$5</definedName>
    <definedName name="Mark_可出售—债券_到期日" localSheetId="52">可出售—债券!$E$5</definedName>
    <definedName name="Mark_可出售—债券_发行日期" localSheetId="52">可出售—债券!$D$5</definedName>
    <definedName name="Mark_可出售—债券_合计" localSheetId="52">可出售—债券!$A$27</definedName>
    <definedName name="Mark_可出售—债券_票面利率" localSheetId="52">可出售—债券!$F$5</definedName>
    <definedName name="Mark_可出售—债券_评估价值" localSheetId="52">可出售—债券!$K$5</definedName>
    <definedName name="Mark_可出售—债券_评估人员" localSheetId="52">可出售—债券!$O$5</definedName>
    <definedName name="Mark_可出售—债券_审计前账面值" localSheetId="52">可出售—债券!$H$5</definedName>
    <definedName name="Mark_可出售—债券_审计调整" localSheetId="52">可出售—债券!$I$5</definedName>
    <definedName name="Mark_可出售—债券_序号" localSheetId="52">可出售—债券!$A$5</definedName>
    <definedName name="Mark_可出售—债券_增值率" localSheetId="52">可出售—债券!$L$5</definedName>
    <definedName name="Mark_可出售—债券_债券投资评估明细表" localSheetId="52">可出售—债券!$A$2</definedName>
    <definedName name="Mark_可出售—债券_债券种类" localSheetId="52">可出售—债券!$C$5</definedName>
    <definedName name="Mark_可出售—债券_账面价值" localSheetId="52">可出售—债券!$J$5</definedName>
    <definedName name="Mark_可出售—债券_最后一行" localSheetId="52">可出售—债券!$A$29</definedName>
    <definedName name="Mark_流动负债汇总_编号" localSheetId="99">流动负债汇总!$A$5</definedName>
    <definedName name="Mark_流动负债汇总_科目名称" localSheetId="99">流动负债汇总!$B$5</definedName>
    <definedName name="Mark_流动负债汇总_流动负债合计" localSheetId="99">流动负债汇总!$B$27</definedName>
    <definedName name="Mark_流动负债汇总_流动负债汇总表" localSheetId="99">流动负债汇总!$A$2</definedName>
    <definedName name="Mark_流动负债汇总_评估价值" localSheetId="99">流动负债汇总!$E$5</definedName>
    <definedName name="Mark_流动负债汇总_审计前账面值" localSheetId="99">流动负债汇总!$C$5</definedName>
    <definedName name="Mark_流动负债汇总_增值额" localSheetId="99">流动负债汇总!$F$5</definedName>
    <definedName name="Mark_流动负债汇总_增值率" localSheetId="99">流动负债汇总!$G$5</definedName>
    <definedName name="Mark_流动负债汇总_账面价值" localSheetId="99">流动负债汇总!$D$5</definedName>
    <definedName name="Mark_明细表类型" localSheetId="11">参数配置!$C$9</definedName>
    <definedName name="Mark_明细表类型">参数配置!$B$9</definedName>
    <definedName name="Mark_模板标识" localSheetId="0">"企业"</definedName>
    <definedName name="Mark_农产品_备注" localSheetId="42">农产品!$N$5</definedName>
    <definedName name="Mark_农产品_合计" localSheetId="42">农产品!$A$27</definedName>
    <definedName name="Mark_农产品_计量单位" localSheetId="42">农产品!$C$5</definedName>
    <definedName name="Mark_农产品_计提减值准备金额" localSheetId="42">农产品!$O$5</definedName>
    <definedName name="Mark_农产品_计提减值准备金额_审计前账面值" localSheetId="42">农产品!$O$6</definedName>
    <definedName name="Mark_农产品_计提减值准备金额_账面价值" localSheetId="42">农产品!$P$6</definedName>
    <definedName name="Mark_农产品_名称及规定型号" localSheetId="42">农产品!$B$5</definedName>
    <definedName name="Mark_农产品_农产品清查评估明细表" localSheetId="42">农产品!$A$2</definedName>
    <definedName name="Mark_农产品_评估价值" localSheetId="42">农产品!$J$5</definedName>
    <definedName name="Mark_农产品_评估价值_成新率" localSheetId="42">农产品!$K$6</definedName>
    <definedName name="Mark_农产品_评估价值_单价" localSheetId="42">农产品!$J$6</definedName>
    <definedName name="Mark_农产品_评估价值_金额" localSheetId="42">农产品!$L$6</definedName>
    <definedName name="Mark_农产品_评估人员" localSheetId="42">农产品!$R$5</definedName>
    <definedName name="Mark_农产品_审计前账面值" localSheetId="42">农产品!$D$5</definedName>
    <definedName name="Mark_农产品_审计前账面值_金额" localSheetId="42">农产品!$E$6</definedName>
    <definedName name="Mark_农产品_审计前账面值_数量" localSheetId="42">农产品!$D$6</definedName>
    <definedName name="Mark_农产品_审计调整" localSheetId="42">农产品!$F$5</definedName>
    <definedName name="Mark_农产品_实际数量" localSheetId="42">农产品!$I$5</definedName>
    <definedName name="Mark_农产品_序号" localSheetId="42">农产品!$A$5</definedName>
    <definedName name="Mark_农产品_增值率" localSheetId="42">农产品!$M$5</definedName>
    <definedName name="Mark_农产品_账面价值" localSheetId="42">农产品!$G$5</definedName>
    <definedName name="Mark_农产品_账面价值_金额" localSheetId="42">农产品!$H$6</definedName>
    <definedName name="Mark_农产品_账面价值_数量" localSheetId="42">农产品!$G$6</definedName>
    <definedName name="Mark_农产品_最后一行" localSheetId="42">农产品!$A$29</definedName>
    <definedName name="Mark_其他非流动负债_" localSheetId="124">其他非流动负债!$A$2</definedName>
    <definedName name="Mark_其他非流动负债_备注" localSheetId="124">其他非流动负债!$I$5</definedName>
    <definedName name="Mark_其他非流动负债_发生日期" localSheetId="124">其他非流动负债!$C$5</definedName>
    <definedName name="Mark_其他非流动负债_合计" localSheetId="124">其他非流动负债!$A$27</definedName>
    <definedName name="Mark_其他非流动负债_户名" localSheetId="124">其他非流动负债!$B$5</definedName>
    <definedName name="Mark_其他非流动负债_结算内容" localSheetId="124">其他非流动负债!$D$5</definedName>
    <definedName name="Mark_其他非流动负债_评估价值" localSheetId="124">其他非流动负债!$H$5</definedName>
    <definedName name="Mark_其他非流动负债_评估人员" localSheetId="124">其他非流动负债!$K$5</definedName>
    <definedName name="Mark_其他非流动负债_审计前账面值" localSheetId="124">其他非流动负债!$E$5</definedName>
    <definedName name="Mark_其他非流动负债_审计调整" localSheetId="124">其他非流动负债!$F$5</definedName>
    <definedName name="Mark_其他非流动负债_序号" localSheetId="124">其他非流动负债!$A$5</definedName>
    <definedName name="Mark_其他非流动负债_账面价值" localSheetId="124">其他非流动负债!$G$5</definedName>
    <definedName name="Mark_其他非流动负债_最后一行" localSheetId="124">其他非流动负债!$A$29</definedName>
    <definedName name="Mark_其他非流动金融资产_备注" localSheetId="61">其他非流动金融资产!$L$5</definedName>
    <definedName name="Mark_其他非流动金融资产_合计" localSheetId="61">其他非流动金融资产!$A$26</definedName>
    <definedName name="Mark_其他非流动金融资产_减值准备" localSheetId="61">其他非流动金融资产!$A$27</definedName>
    <definedName name="Mark_其他非流动金融资产_结算对象" localSheetId="61">其他非流动金融资产!$B$5</definedName>
    <definedName name="Mark_其他非流动金融资产_净额" localSheetId="61">其他非流动金融资产!$A$28</definedName>
    <definedName name="Mark_其他非流动金融资产_评估价值" localSheetId="61">其他非流动金融资产!$J$5</definedName>
    <definedName name="Mark_其他非流动金融资产_评估人员" localSheetId="61">其他非流动金融资产!$N$5</definedName>
    <definedName name="Mark_其他非流动金融资产_其他非流动金融资产申报明细表" localSheetId="61">其他非流动金融资产!$A$2</definedName>
    <definedName name="Mark_其他非流动金融资产_审计前账面值" localSheetId="61">其他非流动金融资产!$G$5</definedName>
    <definedName name="Mark_其他非流动金融资产_审计调整" localSheetId="61">其他非流动金融资产!$H$5</definedName>
    <definedName name="Mark_其他非流动金融资产_数量" localSheetId="61">其他非流动金融资产!$D$5</definedName>
    <definedName name="Mark_其他非流动金融资产_项目内容" localSheetId="61">其他非流动金融资产!$C$5</definedName>
    <definedName name="Mark_其他非流动金融资产_形成日期" localSheetId="61">其他非流动金融资产!$E$5</definedName>
    <definedName name="Mark_其他非流动金融资产_序号" localSheetId="61">其他非流动金融资产!$A$5</definedName>
    <definedName name="Mark_其他非流动金融资产_原始发生金额" localSheetId="61">其他非流动金融资产!$F$5</definedName>
    <definedName name="Mark_其他非流动金融资产_增值率" localSheetId="61">其他非流动金融资产!$K$5</definedName>
    <definedName name="Mark_其他非流动金融资产_账面价值" localSheetId="61">其他非流动金融资产!$I$5</definedName>
    <definedName name="Mark_其他非流动金融资产_最后一行" localSheetId="61">其他非流动金融资产!$A$30</definedName>
    <definedName name="Mark_其他非流动资产_备注" localSheetId="98">其他非流动资产!$I$5</definedName>
    <definedName name="Mark_其他非流动资产_合计" localSheetId="98">其他非流动资产!$A$27</definedName>
    <definedName name="Mark_其他非流动资产_内容或名称" localSheetId="98">其他非流动资产!$B$5</definedName>
    <definedName name="Mark_其他非流动资产_评估价值" localSheetId="98">其他非流动资产!$G$5</definedName>
    <definedName name="Mark_其他非流动资产_评估人员" localSheetId="98">其他非流动资产!$K$5</definedName>
    <definedName name="Mark_其他非流动资产_其他非流动资产评估明细表" localSheetId="98">其他非流动资产!$A$2</definedName>
    <definedName name="Mark_其他非流动资产_取得日期" localSheetId="98">其他非流动资产!$C$5</definedName>
    <definedName name="Mark_其他非流动资产_审计前账面值" localSheetId="98">其他非流动资产!$D$5</definedName>
    <definedName name="Mark_其他非流动资产_审计调整" localSheetId="98">其他非流动资产!$E$5</definedName>
    <definedName name="Mark_其他非流动资产_序号" localSheetId="98">其他非流动资产!$A$5</definedName>
    <definedName name="Mark_其他非流动资产_增值率" localSheetId="98">其他非流动资产!$H$5</definedName>
    <definedName name="Mark_其他非流动资产_账面价值" localSheetId="98">其他非流动资产!$F$5</definedName>
    <definedName name="Mark_其他非流动资产_最后一行" localSheetId="98">其他非流动资产!$A$29</definedName>
    <definedName name="Mark_其他货币资金_备注" localSheetId="14">其他货币资金!$T$5</definedName>
    <definedName name="Mark_其他货币资金_本位币金额" localSheetId="14">其他货币资金!$E$6</definedName>
    <definedName name="Mark_其他货币资金_币种" localSheetId="14">其他货币资金!$G$6</definedName>
    <definedName name="Mark_其他货币资金_差异原因" localSheetId="14">其他货币资金!$N$6</definedName>
    <definedName name="Mark_其他货币资金_对账单及余额调节表核实" localSheetId="14">其他货币资金!$J$6</definedName>
    <definedName name="Mark_其他货币资金_对账单金额" localSheetId="14">其他货币资金!$H$5</definedName>
    <definedName name="Mark_其他货币资金_合计" localSheetId="14">其他货币资金!$A$28</definedName>
    <definedName name="Mark_其他货币资金_核查程序" localSheetId="14">其他货币资金!$I$6</definedName>
    <definedName name="Mark_其他货币资金_核实后账面值" localSheetId="14">其他货币资金!$L$6</definedName>
    <definedName name="Mark_其他货币资金_回函金额是否与对账单一致" localSheetId="14">其他货币资金!$K$6</definedName>
    <definedName name="Mark_其他货币资金_名称及内容" localSheetId="14">其他货币资金!$B$5</definedName>
    <definedName name="Mark_其他货币资金_评估价值" localSheetId="14">其他货币资金!$R$5</definedName>
    <definedName name="Mark_其他货币资金_评估人员" localSheetId="14">其他货币资金!$V$5</definedName>
    <definedName name="Mark_其他货币资金_其他底稿文件" localSheetId="14">其他货币资金!$O$6</definedName>
    <definedName name="Mark_其他货币资金_其他货币资金评估明细表" localSheetId="14">其他货币资金!$A$2</definedName>
    <definedName name="Mark_其他货币资金_其中限制性资金" localSheetId="14">其他货币资金!$M$6</definedName>
    <definedName name="Mark_其他货币资金_清查核实导航" localSheetId="14">其他货币资金!$H$1:$S$1</definedName>
    <definedName name="Mark_其他货币资金_审计调整" localSheetId="14">其他货币资金!$P$5</definedName>
    <definedName name="Mark_其他货币资金_外币账面金额" localSheetId="14">其他货币资金!$F$6</definedName>
    <definedName name="Mark_其他货币资金_序号" localSheetId="14">其他货币资金!$A$5</definedName>
    <definedName name="Mark_其他货币资金_用途" localSheetId="14">其他货币资金!$D$5</definedName>
    <definedName name="Mark_其他货币资金_增值率" localSheetId="14">其他货币资金!$S$5</definedName>
    <definedName name="Mark_其他货币资金_账号" localSheetId="14">其他货币资金!$C$5</definedName>
    <definedName name="Mark_其他货币资金_账面价值" localSheetId="14">其他货币资金!$Q$5</definedName>
    <definedName name="Mark_其他货币资金_资产申报导航整体" localSheetId="14">其他货币资金!$A$1:$G$1</definedName>
    <definedName name="Mark_其他货币资金_最后一行" localSheetId="14">其他货币资金!$A$30</definedName>
    <definedName name="Mark_其他流动负债_备注" localSheetId="115">其他流动负债!$I$5</definedName>
    <definedName name="Mark_其他流动负债_发生日期" localSheetId="115">其他流动负债!$C$5</definedName>
    <definedName name="Mark_其他流动负债_合计" localSheetId="115">其他流动负债!$A$27</definedName>
    <definedName name="Mark_其他流动负债_户名" localSheetId="115">其他流动负债!$B$5</definedName>
    <definedName name="Mark_其他流动负债_结算内容" localSheetId="115">其他流动负债!$D$5</definedName>
    <definedName name="Mark_其他流动负债_评估价值" localSheetId="115">其他流动负债!$H$5</definedName>
    <definedName name="Mark_其他流动负债_评估人员" localSheetId="115">其他流动负债!$K$5</definedName>
    <definedName name="Mark_其他流动负债_其他流动负债评估明细表" localSheetId="115">其他流动负债!$A$2</definedName>
    <definedName name="Mark_其他流动负债_审计前账面值" localSheetId="115">其他流动负债!$E$5</definedName>
    <definedName name="Mark_其他流动负债_审计调整" localSheetId="115">其他流动负债!$F$5</definedName>
    <definedName name="Mark_其他流动负债_序号" localSheetId="115">其他流动负债!$A$5</definedName>
    <definedName name="Mark_其他流动负债_账面价值" localSheetId="115">其他流动负债!$G$5</definedName>
    <definedName name="Mark_其他流动负债_最后一行" localSheetId="115">其他流动负债!$A$29</definedName>
    <definedName name="Mark_其他流动资产_备注" localSheetId="48">其他流动资产!$J$5</definedName>
    <definedName name="Mark_其他流动资产_发生日期" localSheetId="48">其他流动资产!$C$5</definedName>
    <definedName name="Mark_其他流动资产_合计" localSheetId="48">其他流动资产!$A$27</definedName>
    <definedName name="Mark_其他流动资产_结算内容" localSheetId="48">其他流动资产!$D$5</definedName>
    <definedName name="Mark_其他流动资产_评估价值" localSheetId="48">其他流动资产!$H$5</definedName>
    <definedName name="Mark_其他流动资产_评估人员" localSheetId="48">其他流动资产!$L$5</definedName>
    <definedName name="Mark_其他流动资产_其他流动资产评估明细表" localSheetId="48">其他流动资产!$A$2</definedName>
    <definedName name="Mark_其他流动资产_审计前账面值" localSheetId="48">其他流动资产!$E$5</definedName>
    <definedName name="Mark_其他流动资产_审计调整" localSheetId="48">其他流动资产!$F$5</definedName>
    <definedName name="Mark_其他流动资产_项目及内容" localSheetId="48">其他流动资产!$B$5</definedName>
    <definedName name="Mark_其他流动资产_序号" localSheetId="48">其他流动资产!$A$5</definedName>
    <definedName name="Mark_其他流动资产_增值率" localSheetId="48">其他流动资产!$I$5</definedName>
    <definedName name="Mark_其他流动资产_账面价值" localSheetId="48">其他流动资产!$G$5</definedName>
    <definedName name="Mark_其他流动资产_最后一行" localSheetId="48">其他流动资产!$A$29</definedName>
    <definedName name="Mark_其他权益工具投资_备注" localSheetId="60">其他权益工具投资!$M$5</definedName>
    <definedName name="Mark_其他权益工具投资_被投资单位名称" localSheetId="60">其他权益工具投资!$B$5</definedName>
    <definedName name="Mark_其他权益工具投资_持股比例" localSheetId="60">其他权益工具投资!$F$5</definedName>
    <definedName name="Mark_其他权益工具投资_持股数量" localSheetId="60">其他权益工具投资!$E$5</definedName>
    <definedName name="Mark_其他权益工具投资_合计" localSheetId="60">其他权益工具投资!$A$26</definedName>
    <definedName name="Mark_其他权益工具投资_基准日收盘价" localSheetId="60">其他权益工具投资!$G$5</definedName>
    <definedName name="Mark_其他权益工具投资_减值准备" localSheetId="60">其他权益工具投资!$A$27</definedName>
    <definedName name="Mark_其他权益工具投资_净额" localSheetId="60">其他权益工具投资!$A$28</definedName>
    <definedName name="Mark_其他权益工具投资_评估价值" localSheetId="60">其他权益工具投资!$K$5</definedName>
    <definedName name="Mark_其他权益工具投资_评估人员" localSheetId="60">其他权益工具投资!$O$5</definedName>
    <definedName name="Mark_其他权益工具投资_其他权益工具投资申报明细表" localSheetId="60">其他权益工具投资!$A$2</definedName>
    <definedName name="Mark_其他权益工具投资_审计前账面值" localSheetId="60">其他权益工具投资!$H$5</definedName>
    <definedName name="Mark_其他权益工具投资_审计调整" localSheetId="60">其他权益工具投资!$I$5</definedName>
    <definedName name="Mark_其他权益工具投资_投资日期" localSheetId="60">其他权益工具投资!$D$5</definedName>
    <definedName name="Mark_其他权益工具投资_性质" localSheetId="60">其他权益工具投资!$C$5</definedName>
    <definedName name="Mark_其他权益工具投资_序号" localSheetId="60">其他权益工具投资!$A$5</definedName>
    <definedName name="Mark_其他权益工具投资_增值率" localSheetId="60">其他权益工具投资!$L$5</definedName>
    <definedName name="Mark_其他权益工具投资_账面价值" localSheetId="60">其他权益工具投资!$J$5</definedName>
    <definedName name="Mark_其他权益工具投资_最后一行" localSheetId="60">其他权益工具投资!$A$30</definedName>
    <definedName name="Mark_其他应付款_备注" localSheetId="112">其他应付款!$I$5</definedName>
    <definedName name="Mark_其他应付款_币种" localSheetId="112">其他应付款!$L$5</definedName>
    <definedName name="Mark_其他应付款_发生日期" localSheetId="112">其他应付款!$C$5</definedName>
    <definedName name="Mark_其他应付款_合计" localSheetId="112">其他应付款!$A$27</definedName>
    <definedName name="Mark_其他应付款_户名" localSheetId="112">其他应付款!$B$5</definedName>
    <definedName name="Mark_其他应付款_款项性质" localSheetId="112">其他应付款!$K$5</definedName>
    <definedName name="Mark_其他应付款_评估基准日汇率" localSheetId="112">其他应付款!$N$5</definedName>
    <definedName name="Mark_其他应付款_评估价值" localSheetId="112">其他应付款!$H$5</definedName>
    <definedName name="Mark_其他应付款_评估人员" localSheetId="112">其他应付款!$P$5</definedName>
    <definedName name="Mark_其他应付款_其他应付款评估明细表" localSheetId="112">其他应付款!$A$2</definedName>
    <definedName name="Mark_其他应付款_审计前账面值" localSheetId="112">其他应付款!$E$5</definedName>
    <definedName name="Mark_其他应付款_审计调整" localSheetId="112">其他应付款!$F$5</definedName>
    <definedName name="Mark_其他应付款_外币账面金额" localSheetId="112">其他应付款!$M$5</definedName>
    <definedName name="Mark_其他应付款_序号" localSheetId="112">其他应付款!$A$5</definedName>
    <definedName name="Mark_其他应付款_业务内容" localSheetId="112">其他应付款!$D$5</definedName>
    <definedName name="Mark_其他应付款_账面价值" localSheetId="112">其他应付款!$G$5</definedName>
    <definedName name="Mark_其他应收款_备注" localSheetId="30">其他应收款!$AK$5</definedName>
    <definedName name="Mark_其他应收款_本位币金额" localSheetId="30">其他应收款!$E$7</definedName>
    <definedName name="Mark_其他应收款_币种" localSheetId="30">其他应收款!$G$7</definedName>
    <definedName name="Mark_其他应收款_差异原因" localSheetId="30">其他应收款!$AB$6</definedName>
    <definedName name="Mark_其他应收款_底稿" localSheetId="30">其他应收款!$T$6</definedName>
    <definedName name="Mark_其他应收款_个别认定风险损失金额" localSheetId="30">其他应收款!$AC$7</definedName>
    <definedName name="Mark_其他应收款_关联方类型" localSheetId="30">其他应收款!$Q$5</definedName>
    <definedName name="Mark_其他应收款_关联方认定" localSheetId="30">其他应收款!$AE$6</definedName>
    <definedName name="Mark_其他应收款_函证核实金额" localSheetId="30">其他应收款!$S$6</definedName>
    <definedName name="Mark_其他应收款_函证账务核实和个别认定核查" localSheetId="30">其他应收款!$R$5</definedName>
    <definedName name="Mark_其他应收款_合计" localSheetId="30">其他应收款!$A$30</definedName>
    <definedName name="Mark_其他应收款_核查程序" localSheetId="30">其他应收款!$R$6</definedName>
    <definedName name="Mark_其他应收款_核实后账面值" localSheetId="30">其他应收款!$U$6</definedName>
    <definedName name="Mark_其他应收款_核实后账面值合计" localSheetId="30">其他应收款!$AA$7</definedName>
    <definedName name="Mark_其他应收款_计算过程" localSheetId="30">其他应收款!$AD$7</definedName>
    <definedName name="Mark_其他应收款_减_坏账准备_评估风险损失" localSheetId="30">其他应收款!$A$31</definedName>
    <definedName name="Mark_其他应收款_净额" localSheetId="30">其他应收款!$A$32</definedName>
    <definedName name="Mark_其他应收款_评估方法" localSheetId="30">其他应收款!$AF$6</definedName>
    <definedName name="Mark_其他应收款_评估价值" localSheetId="30">其他应收款!$AI$5</definedName>
    <definedName name="Mark_其他应收款_评估人员" localSheetId="30">其他应收款!$AM$5</definedName>
    <definedName name="Mark_其他应收款_其他应收款评估明细表" localSheetId="30">其他应收款!$A$2</definedName>
    <definedName name="Mark_其他应收款_欠款单位名称结算对象" localSheetId="30">其他应收款!$B$5</definedName>
    <definedName name="Mark_其他应收款_审计调整" localSheetId="30">其他应收款!$AG$5</definedName>
    <definedName name="Mark_其他应收款_损失核定导航" localSheetId="30">其他应收款!$AC$1:$AK$1</definedName>
    <definedName name="Mark_其他应收款_损失金额" localSheetId="30">其他应收款!$O$7</definedName>
    <definedName name="Mark_其他应收款_外币金额" localSheetId="30">其他应收款!$F$7</definedName>
    <definedName name="Mark_其他应收款_序号" localSheetId="30">其他应收款!$A$5</definedName>
    <definedName name="Mark_其他应收款_业务内容" localSheetId="30">其他应收款!$C$5</definedName>
    <definedName name="Mark_其他应收款_原因" localSheetId="30">其他应收款!$P$7</definedName>
    <definedName name="Mark_其他应收款_增值率" localSheetId="30">其他应收款!$AJ$5</definedName>
    <definedName name="Mark_其他应收款_账龄分析表" localSheetId="30">其他应收款!$H$5</definedName>
    <definedName name="Mark_其他应收款_账龄分析表_1年以内金额" localSheetId="30">其他应收款!$H$7</definedName>
    <definedName name="Mark_其他应收款_账龄分析表_1至2年金额" localSheetId="30">其他应收款!$I$7</definedName>
    <definedName name="Mark_其他应收款_账龄分析表_2至3年金额" localSheetId="30">其他应收款!$J$7</definedName>
    <definedName name="Mark_其他应收款_账龄分析表_3至4年金额" localSheetId="30">其他应收款!$K$7</definedName>
    <definedName name="Mark_其他应收款_账龄分析表_4至5年金额" localSheetId="30">其他应收款!$L$7</definedName>
    <definedName name="Mark_其他应收款_账龄分析表_5年以上金额" localSheetId="30">其他应收款!$M$7</definedName>
    <definedName name="Mark_其他应收款_账龄总数与申报账面值差异" localSheetId="30">其他应收款!$N$5</definedName>
    <definedName name="Mark_其他应收款_账面价值" localSheetId="30">其他应收款!$AH$5</definedName>
    <definedName name="Mark_其他应收款_资产核查导航" localSheetId="30">其他应收款!$R$1:$AB$1</definedName>
    <definedName name="Mark_其他应收款_资产申报导航" localSheetId="30">其他应收款!$H$1:$Q$1</definedName>
    <definedName name="Mark_其他应收款_资产申报导航整体" localSheetId="30">其他应收款!$A$1:$Q$1</definedName>
    <definedName name="Mark_其他应收款_最后一行" localSheetId="30">其他应收款!$A$34</definedName>
    <definedName name="Mark_其他应收款_最近一笔发生日期" localSheetId="30">其他应收款!$D$5</definedName>
    <definedName name="Mark_其他债权投资_备注" localSheetId="57">其他债权投资!$N$5</definedName>
    <definedName name="Mark_其他债权投资_被投资单位名称" localSheetId="57">其他债权投资!$B$5</definedName>
    <definedName name="Mark_其他债权投资_到期日" localSheetId="57">其他债权投资!$E$5</definedName>
    <definedName name="Mark_其他债权投资_合计" localSheetId="57">其他债权投资!$A$26</definedName>
    <definedName name="Mark_其他债权投资_基准日市价" localSheetId="57">其他债权投资!$F$5</definedName>
    <definedName name="Mark_其他债权投资_减债权投资减值准备" localSheetId="57">其他债权投资!$A$27</definedName>
    <definedName name="Mark_其他债权投资_净额" localSheetId="57">其他债权投资!$A$28</definedName>
    <definedName name="Mark_其他债权投资_评估价值" localSheetId="57">其他债权投资!$K$5</definedName>
    <definedName name="Mark_其他债权投资_评估人员" localSheetId="57">其他债权投资!$P$5</definedName>
    <definedName name="Mark_其他债权投资_其他债权投资评估明细表" localSheetId="57">其他债权投资!$A$2</definedName>
    <definedName name="Mark_其他债权投资_取得成本" localSheetId="57">其他债权投资!$G$5</definedName>
    <definedName name="Mark_其他债权投资_审计前账面值" localSheetId="57">其他债权投资!$H$5</definedName>
    <definedName name="Mark_其他债权投资_审计调整" localSheetId="57">其他债权投资!$I$5</definedName>
    <definedName name="Mark_其他债权投资_投资类别" localSheetId="57">其他债权投资!$C$5</definedName>
    <definedName name="Mark_其他债权投资_投资日期" localSheetId="57">其他债权投资!$D$5</definedName>
    <definedName name="Mark_其他债权投资_序号" localSheetId="57">其他债权投资!$A$5</definedName>
    <definedName name="Mark_其他债权投资_增减值" localSheetId="57">其他债权投资!$L$5</definedName>
    <definedName name="Mark_其他债权投资_增值率" localSheetId="57">其他债权投资!$M$5</definedName>
    <definedName name="Mark_其他债权投资_账面价值" localSheetId="57">其他债权投资!$J$5</definedName>
    <definedName name="Mark_其他债权投资_最后一行" localSheetId="57">其他债权投资!$A$31</definedName>
    <definedName name="Mark_其他账龄">参数配置!$B$14</definedName>
    <definedName name="Mark_其他账龄金额">参数配置!$B$15</definedName>
    <definedName name="Mark_其他总金额">参数配置!$B$13</definedName>
    <definedName name="Mark_其他总项数">参数配置!$B$12</definedName>
    <definedName name="Mark_启用记录操作历史">参数配置!$B$16</definedName>
    <definedName name="Mark_融资—应收票据_备注" localSheetId="24">融资—应收票据!$K$5</definedName>
    <definedName name="Mark_融资—应收票据_出票日期" localSheetId="24">融资—应收票据!$C$5</definedName>
    <definedName name="Mark_融资—应收票据_到期日期" localSheetId="24">融资—应收票据!$D$5</definedName>
    <definedName name="Mark_融资—应收票据_合计" localSheetId="24">融资—应收票据!$A$27</definedName>
    <definedName name="Mark_融资—应收票据_户名结算对象" localSheetId="24">融资—应收票据!$B$5</definedName>
    <definedName name="Mark_融资—应收票据_票面利率" localSheetId="24">融资—应收票据!$E$5</definedName>
    <definedName name="Mark_融资—应收票据_评估价值" localSheetId="24">融资—应收票据!$I$5</definedName>
    <definedName name="Mark_融资—应收票据_评估人员" localSheetId="24">融资—应收票据!$M$5</definedName>
    <definedName name="Mark_融资—应收票据_融资应收票据申报明细表" localSheetId="24">融资—应收票据!$A$2</definedName>
    <definedName name="Mark_融资—应收票据_融资应收账款申报明细表" localSheetId="24">融资—应收票据!$A$2</definedName>
    <definedName name="Mark_融资—应收票据_审计前账面值" localSheetId="24">融资—应收票据!$F$5</definedName>
    <definedName name="Mark_融资—应收票据_审计调整" localSheetId="24">融资—应收票据!$G$5</definedName>
    <definedName name="Mark_融资—应收票据_序号" localSheetId="24">融资—应收票据!$A$5</definedName>
    <definedName name="Mark_融资—应收票据_增值率" localSheetId="24">融资—应收票据!$J$5</definedName>
    <definedName name="Mark_融资—应收票据_账面价值" localSheetId="24">融资—应收票据!$H$5</definedName>
    <definedName name="Mark_融资—应收票据_最后一行" localSheetId="24">融资—应收票据!$A$29</definedName>
    <definedName name="Mark_融资—应收账款_1年以内金额" localSheetId="25">融资—应收账款!$G$5</definedName>
    <definedName name="Mark_融资—应收账款_1至2年金额" localSheetId="25">融资—应收账款!$H$5</definedName>
    <definedName name="Mark_融资—应收账款_2至3年金额" localSheetId="25">融资—应收账款!$I$5</definedName>
    <definedName name="Mark_融资—应收账款_3至4年金额" localSheetId="25">融资—应收账款!$J$5</definedName>
    <definedName name="Mark_融资—应收账款_4至5年金额" localSheetId="25">融资—应收账款!$K$5</definedName>
    <definedName name="Mark_融资—应收账款_5年以上金额" localSheetId="25">融资—应收账款!$L$5</definedName>
    <definedName name="Mark_融资—应收账款_备注" localSheetId="25">融资—应收账款!$S$5</definedName>
    <definedName name="Mark_融资—应收账款_发生日期" localSheetId="25">融资—应收账款!$D$5</definedName>
    <definedName name="Mark_融资—应收账款_合计" localSheetId="25">融资—应收账款!$A$26</definedName>
    <definedName name="Mark_融资—应收账款_减坏账准备" localSheetId="25">融资—应收账款!$A$27</definedName>
    <definedName name="Mark_融资—应收账款_减评估风险损失" localSheetId="25">融资—应收账款!$A$28</definedName>
    <definedName name="Mark_融资—应收账款_净额" localSheetId="25">融资—应收账款!$A$29</definedName>
    <definedName name="Mark_融资—应收账款_评估价值" localSheetId="25">融资—应收账款!$Q$5</definedName>
    <definedName name="Mark_融资—应收账款_评估人员" localSheetId="25">融资—应收账款!$U$5</definedName>
    <definedName name="Mark_融资—应收账款_欠款单位名称结算对象" localSheetId="25">融资—应收账款!$B$5</definedName>
    <definedName name="Mark_融资—应收账款_审计前账面值" localSheetId="25">融资—应收账款!$F$5</definedName>
    <definedName name="Mark_融资—应收账款_审计调整" localSheetId="25">融资—应收账款!$O$5</definedName>
    <definedName name="Mark_融资—应收账款_序号" localSheetId="25">融资—应收账款!$A$5</definedName>
    <definedName name="Mark_融资—应收账款_业务内容" localSheetId="25">融资—应收账款!$C$5</definedName>
    <definedName name="Mark_融资—应收账款_预计不可收回金额" localSheetId="25">融资—应收账款!$N$5</definedName>
    <definedName name="Mark_融资—应收账款_增值率" localSheetId="25">融资—应收账款!$R$5</definedName>
    <definedName name="Mark_融资—应收账款_账龄" localSheetId="25">融资—应收账款!$E$5</definedName>
    <definedName name="Mark_融资—应收账款_账龄总数与审计前账面值差异" localSheetId="25">融资—应收账款!$M$5</definedName>
    <definedName name="Mark_融资—应收账款_账面价值" localSheetId="25">融资—应收账款!$P$5</definedName>
    <definedName name="Mark_融资—应收账款_最后一行" localSheetId="25">融资—应收账款!$A$31</definedName>
    <definedName name="Mark_商誉_备注" localSheetId="95">商誉!$J$5</definedName>
    <definedName name="Mark_商誉_合计" localSheetId="95">商誉!$A$25</definedName>
    <definedName name="Mark_商誉_净额" localSheetId="95">商誉!$A$27</definedName>
    <definedName name="Mark_商誉_内容或名称" localSheetId="95">商誉!$B$5</definedName>
    <definedName name="Mark_商誉_评估价值" localSheetId="95">商誉!$G$5</definedName>
    <definedName name="Mark_商誉_评估人员" localSheetId="95">商誉!$L$5</definedName>
    <definedName name="Mark_商誉_取得日期" localSheetId="95">商誉!$C$5</definedName>
    <definedName name="Mark_商誉_商誉减值准备" localSheetId="95">商誉!$A$26</definedName>
    <definedName name="Mark_商誉_商誉评估明细表" localSheetId="95">商誉!$A$2</definedName>
    <definedName name="Mark_商誉_审计前账面值" localSheetId="95">商誉!$D$5</definedName>
    <definedName name="Mark_商誉_审计调整" localSheetId="95">商誉!$E$5</definedName>
    <definedName name="Mark_商誉_序号" localSheetId="95">商誉!$A$5</definedName>
    <definedName name="Mark_商誉_增减值" localSheetId="95">商誉!$H$5</definedName>
    <definedName name="Mark_商誉_增值率" localSheetId="95">商誉!$I$5</definedName>
    <definedName name="Mark_商誉_账面价值" localSheetId="95">商誉!$F$5</definedName>
    <definedName name="Mark_商誉_最后一行" localSheetId="95">商誉!$A$29</definedName>
    <definedName name="Mark_生产性生物资产_备注" localSheetId="87">生产性生物资产!$R$5</definedName>
    <definedName name="Mark_生产性生物资产_购置日期" localSheetId="87">生产性生物资产!$G$5</definedName>
    <definedName name="Mark_生产性生物资产_合计" localSheetId="87">生产性生物资产!$A$25</definedName>
    <definedName name="Mark_生产性生物资产_计量单位" localSheetId="87">生产性生物资产!$E$5</definedName>
    <definedName name="Mark_生产性生物资产_减生产性生物资产减值准备" localSheetId="87">生产性生物资产!$A$26</definedName>
    <definedName name="Mark_生产性生物资产_净额" localSheetId="87">生产性生物资产!$A$27</definedName>
    <definedName name="Mark_生产性生物资产_评估价值" localSheetId="87">生产性生物资产!$N$5</definedName>
    <definedName name="Mark_生产性生物资产_评估价值_成新率" localSheetId="87">生产性生物资产!$O$6</definedName>
    <definedName name="Mark_生产性生物资产_评估价值_净值" localSheetId="87">生产性生物资产!$P$6</definedName>
    <definedName name="Mark_生产性生物资产_评估价值_原值" localSheetId="87">生产性生物资产!$N$6</definedName>
    <definedName name="Mark_生产性生物资产_评估人员" localSheetId="87">生产性生物资产!$T$5</definedName>
    <definedName name="Mark_生产性生物资产_群别" localSheetId="87">生产性生物资产!$C$5</definedName>
    <definedName name="Mark_生产性生物资产_审计前账面值" localSheetId="87">生产性生物资产!$H$5</definedName>
    <definedName name="Mark_生产性生物资产_审计前账面值_净值" localSheetId="87">生产性生物资产!$I$6</definedName>
    <definedName name="Mark_生产性生物资产_审计前账面值_原值" localSheetId="87">生产性生物资产!$H$6</definedName>
    <definedName name="Mark_生产性生物资产_审计调整" localSheetId="87">生产性生物资产!$J$5</definedName>
    <definedName name="Mark_生产性生物资产_审计调整_净值" localSheetId="87">生产性生物资产!$K$6</definedName>
    <definedName name="Mark_生产性生物资产_审计调整_原值" localSheetId="87">生产性生物资产!$J$6</definedName>
    <definedName name="Mark_生产性生物资产_生产性生物资产评估明细表" localSheetId="87">生产性生物资产!$A$2</definedName>
    <definedName name="Mark_生产性生物资产_使用单位" localSheetId="87">生产性生物资产!$D$5</definedName>
    <definedName name="Mark_生产性生物资产_数量" localSheetId="87">生产性生物资产!$F$5</definedName>
    <definedName name="Mark_生产性生物资产_序号" localSheetId="87">生产性生物资产!$A$5</definedName>
    <definedName name="Mark_生产性生物资产_增值率" localSheetId="87">生产性生物资产!$Q$5</definedName>
    <definedName name="Mark_生产性生物资产_账面价值" localSheetId="87">生产性生物资产!$L$5</definedName>
    <definedName name="Mark_生产性生物资产_账面价值_净值" localSheetId="87">生产性生物资产!$M$6</definedName>
    <definedName name="Mark_生产性生物资产_账面价值_原值" localSheetId="87">生产性生物资产!$L$6</definedName>
    <definedName name="Mark_生产性生物资产_种类" localSheetId="87">生产性生物资产!$B$5</definedName>
    <definedName name="Mark_生产性生物资产_最后一行" localSheetId="87">生产性生物资产!$A$29</definedName>
    <definedName name="Mark_使用权资产_备注" localSheetId="89">使用权资产!$X$5</definedName>
    <definedName name="Mark_使用权资产_到期时间" localSheetId="89">使用权资产!$G$5</definedName>
    <definedName name="Mark_使用权资产_合计" localSheetId="89">使用权资产!$A$27</definedName>
    <definedName name="Mark_使用权资产_计量单位" localSheetId="89">使用权资产!$D$5</definedName>
    <definedName name="Mark_使用权资产_减减值准备" localSheetId="89">使用权资产!$A$28</definedName>
    <definedName name="Mark_使用权资产_净额" localSheetId="89">使用权资产!$A$29</definedName>
    <definedName name="Mark_使用权资产_每期租金" localSheetId="89">使用权资产!$I$5</definedName>
    <definedName name="Mark_使用权资产_评估价值" localSheetId="89">使用权资产!$T$5</definedName>
    <definedName name="Mark_使用权资产_评估价值_成新率" localSheetId="89">使用权资产!$U$6</definedName>
    <definedName name="Mark_使用权资产_评估价值_净值" localSheetId="89">使用权资产!$V$6</definedName>
    <definedName name="Mark_使用权资产_评估价值_原值" localSheetId="89">使用权资产!$T$6</definedName>
    <definedName name="Mark_使用权资产_评估人员" localSheetId="89">使用权资产!$Z$5</definedName>
    <definedName name="Mark_使用权资产_期限单位" localSheetId="89">使用权资产!$H$5</definedName>
    <definedName name="Mark_使用权资产_审计前账面值" localSheetId="89">使用权资产!$K$5</definedName>
    <definedName name="Mark_使用权资产_审计前账面值_减值准备" localSheetId="89">使用权资产!$M$6</definedName>
    <definedName name="Mark_使用权资产_审计前账面值_净值" localSheetId="89">使用权资产!$L$6</definedName>
    <definedName name="Mark_使用权资产_审计前账面值_原值" localSheetId="89">使用权资产!$K$6</definedName>
    <definedName name="Mark_使用权资产_审计调整" localSheetId="89">使用权资产!$N$5</definedName>
    <definedName name="Mark_使用权资产_审计调整_减值准备" localSheetId="89">使用权资产!$P$6</definedName>
    <definedName name="Mark_使用权资产_审计调整_净值" localSheetId="89">使用权资产!$O$6</definedName>
    <definedName name="Mark_使用权资产_审计调整_原值" localSheetId="89">使用权资产!$N$6</definedName>
    <definedName name="Mark_使用权资产_使用权资产评估明细表" localSheetId="89">使用权资产!$A$2</definedName>
    <definedName name="Mark_使用权资产_形成日期" localSheetId="89">使用权资产!$F$5</definedName>
    <definedName name="Mark_使用权资产_序号" localSheetId="89">使用权资产!$A$5</definedName>
    <definedName name="Mark_使用权资产_增值率" localSheetId="89">使用权资产!$W$5</definedName>
    <definedName name="Mark_使用权资产_账面价值" localSheetId="89">使用权资产!$Q$5</definedName>
    <definedName name="Mark_使用权资产_账面价值_减值准备" localSheetId="89">使用权资产!$S$6</definedName>
    <definedName name="Mark_使用权资产_账面价值_净值" localSheetId="89">使用权资产!$R$6</definedName>
    <definedName name="Mark_使用权资产_账面价值_原值" localSheetId="89">使用权资产!$Q$6</definedName>
    <definedName name="Mark_使用权资产_资产名称" localSheetId="89">使用权资产!$B$5</definedName>
    <definedName name="Mark_使用权资产_租金涨幅比例" localSheetId="89">使用权资产!$J$5</definedName>
    <definedName name="Mark_使用权资产_租赁数量" localSheetId="89">使用权资产!$E$5</definedName>
    <definedName name="Mark_使用权资产_租赁用途" localSheetId="89">使用权资产!$C$5</definedName>
    <definedName name="Mark_使用权资产_最后一行" localSheetId="89">使用权资产!$A$31</definedName>
    <definedName name="Mark_是否开启实时校验">参数配置!$B$17</definedName>
    <definedName name="Mark_是否已初始化">参数配置!$B$7</definedName>
    <definedName name="Mark_收益法非经营性或溢余资产负债评估明细全部数据" localSheetId="11">参数配置!$C$56</definedName>
    <definedName name="Mark_收益法非经营性或溢余资产负债评估明细隐藏空数据" localSheetId="11">参数配置!$C$57</definedName>
    <definedName name="Mark_收益法历史期数据" localSheetId="11">参数配置!$C$39</definedName>
    <definedName name="Mark_收益法全部数据" localSheetId="11">参数配置!$C$35</definedName>
    <definedName name="Mark_收益法显示相对数据" localSheetId="11">参数配置!$C$37</definedName>
    <definedName name="Mark_收益法现金流量表及分析调整非经营性调整" localSheetId="11">参数配置!$C$53</definedName>
    <definedName name="Mark_收益法现金流量表及分析调整全部数据" localSheetId="11">参数配置!$C$50</definedName>
    <definedName name="Mark_收益法现金流量表及分析调整审计后数据" localSheetId="11">参数配置!$C$54</definedName>
    <definedName name="Mark_收益法现金流量表及分析调整审计前数据" localSheetId="11">参数配置!$C$52</definedName>
    <definedName name="Mark_收益法现金流量表及分析调整调整后数据" localSheetId="11">参数配置!$C$55</definedName>
    <definedName name="Mark_收益法现金流量表及分析调整隐藏空数据" localSheetId="11">参数配置!$C$51</definedName>
    <definedName name="Mark_收益法隐藏空数据" localSheetId="11">参数配置!$C$36</definedName>
    <definedName name="Mark_收益法预测期数据" localSheetId="11">参数配置!$C$38</definedName>
    <definedName name="Mark_收益法资产负债表及分析调整全部数据" localSheetId="11">参数配置!$C$44</definedName>
    <definedName name="Mark_收益法资产负债表及分析调整审计后数据" localSheetId="11">参数配置!$C$48</definedName>
    <definedName name="Mark_收益法资产负债表及分析调整审计前数据" localSheetId="11">参数配置!$C$46</definedName>
    <definedName name="Mark_收益法资产负债表及分析调整调整后数据" localSheetId="11">参数配置!$C$49</definedName>
    <definedName name="Mark_收益法资产负债表及分析调整溢余及非经营性调整" localSheetId="11">参数配置!$C$47</definedName>
    <definedName name="Mark_收益法资产负债表及分析调整隐藏空数据" localSheetId="11">参数配置!$C$45</definedName>
    <definedName name="Mark_投资性房地产—房屋成本模式_备注" localSheetId="63">投资性房地产—房屋成本模式!$AA$6</definedName>
    <definedName name="Mark_投资性房地产—房屋成本模式_成本单价" localSheetId="63">投资性房地产—房屋成本模式!$O$6</definedName>
    <definedName name="Mark_投资性房地产—房屋成本模式_对应土地证号" localSheetId="63">投资性房地产—房屋成本模式!$I$6</definedName>
    <definedName name="Mark_投资性房地产—房屋成本模式_房屋名称" localSheetId="63">投资性房地产—房屋成本模式!$E$6</definedName>
    <definedName name="Mark_投资性房地产—房屋成本模式_房屋用途" localSheetId="63">投资性房地产—房屋成本模式!$G$6</definedName>
    <definedName name="Mark_投资性房地产—房屋成本模式_合计" localSheetId="63">投资性房地产—房屋成本模式!$A$25</definedName>
    <definedName name="Mark_投资性房地产—房屋成本模式_计量单位" localSheetId="63">投资性房地产—房屋成本模式!$M$6</definedName>
    <definedName name="Mark_投资性房地产—房屋成本模式_减投资性房地产减值准备" localSheetId="63">投资性房地产—房屋成本模式!$A$26</definedName>
    <definedName name="Mark_投资性房地产—房屋成本模式_建成年月" localSheetId="63">投资性房地产—房屋成本模式!$L$6</definedName>
    <definedName name="Mark_投资性房地产—房屋成本模式_建筑面积" localSheetId="63">投资性房地产—房屋成本模式!$N$6</definedName>
    <definedName name="Mark_投资性房地产—房屋成本模式_结构" localSheetId="63">投资性房地产—房屋成本模式!$K$6</definedName>
    <definedName name="Mark_投资性房地产—房屋成本模式_净额" localSheetId="63">投资性房地产—房屋成本模式!$A$27</definedName>
    <definedName name="Mark_投资性房地产—房屋成本模式_具体位置" localSheetId="63">投资性房地产—房屋成本模式!$H$6</definedName>
    <definedName name="Mark_投资性房地产—房屋成本模式_来源" localSheetId="63">投资性房地产—房屋成本模式!$J$6</definedName>
    <definedName name="Mark_投资性房地产—房屋成本模式_评估单价" localSheetId="63">投资性房地产—房屋成本模式!$Z$6</definedName>
    <definedName name="Mark_投资性房地产—房屋成本模式_评估价值成新率" localSheetId="63">投资性房地产—房屋成本模式!$W$7</definedName>
    <definedName name="Mark_投资性房地产—房屋成本模式_评估价值净值" localSheetId="63">投资性房地产—房屋成本模式!$X$7</definedName>
    <definedName name="Mark_投资性房地产—房屋成本模式_评估价值原值" localSheetId="63">投资性房地产—房屋成本模式!$V$7</definedName>
    <definedName name="Mark_投资性房地产—房屋成本模式_评估人员" localSheetId="63">投资性房地产—房屋成本模式!$AC$6</definedName>
    <definedName name="Mark_投资性房地产—房屋成本模式_权证编号" localSheetId="63">投资性房地产—房屋成本模式!$C$6</definedName>
    <definedName name="Mark_投资性房地产—房屋成本模式_审计前账面值净值" localSheetId="63">投资性房地产—房屋成本模式!$Q$7</definedName>
    <definedName name="Mark_投资性房地产—房屋成本模式_审计前账面值原值" localSheetId="63">投资性房地产—房屋成本模式!$P$7</definedName>
    <definedName name="Mark_投资性房地产—房屋成本模式_审计调整净值" localSheetId="63">投资性房地产—房屋成本模式!$S$7</definedName>
    <definedName name="Mark_投资性房地产—房屋成本模式_审计调整原值" localSheetId="63">投资性房地产—房屋成本模式!$R$7</definedName>
    <definedName name="Mark_投资性房地产—房屋成本模式_投资性房地产房屋评估明细表" localSheetId="63">投资性房地产—房屋成本模式!$A$2</definedName>
    <definedName name="Mark_投资性房地产—房屋成本模式_无法办证原因" localSheetId="63">投资性房地产—房屋成本模式!$F$6</definedName>
    <definedName name="Mark_投资性房地产—房屋成本模式_序号" localSheetId="63">投资性房地产—房屋成本模式!$A$6</definedName>
    <definedName name="Mark_投资性房地产—房屋成本模式_增值率" localSheetId="63">投资性房地产—房屋成本模式!$Y$6</definedName>
    <definedName name="Mark_投资性房地产—房屋成本模式_账面价值净值" localSheetId="63">投资性房地产—房屋成本模式!$U$7</definedName>
    <definedName name="Mark_投资性房地产—房屋成本模式_账面价值原值" localSheetId="63">投资性房地产—房屋成本模式!$T$7</definedName>
    <definedName name="Mark_投资性房地产—房屋成本模式_证载权利人" localSheetId="63">投资性房地产—房屋成本模式!$D$6</definedName>
    <definedName name="Mark_投资性房地产—房屋成本模式_资产编号" localSheetId="63">投资性房地产—房屋成本模式!$B$6</definedName>
    <definedName name="Mark_投资性房地产—房屋成本模式_最后一行" localSheetId="63">投资性房地产—房屋成本模式!$A$29</definedName>
    <definedName name="Mark_投资性房地产—房屋公允价值模式_备注" localSheetId="64">投资性房地产—房屋公允价值模式!$R$6</definedName>
    <definedName name="Mark_投资性房地产—房屋公允价值模式_成本单价" localSheetId="64">投资性房地产—房屋公允价值模式!$I$6</definedName>
    <definedName name="Mark_投资性房地产—房屋公允价值模式_房屋名称" localSheetId="64">投资性房地产—房屋公允价值模式!$C$6</definedName>
    <definedName name="Mark_投资性房地产—房屋公允价值模式_合计" localSheetId="64">投资性房地产—房屋公允价值模式!$A$27</definedName>
    <definedName name="Mark_投资性房地产—房屋公允价值模式_计量单位" localSheetId="64">投资性房地产—房屋公允价值模式!$G$6</definedName>
    <definedName name="Mark_投资性房地产—房屋公允价值模式_建成年月" localSheetId="64">投资性房地产—房屋公允价值模式!$F$6</definedName>
    <definedName name="Mark_投资性房地产—房屋公允价值模式_建筑面积" localSheetId="64">投资性房地产—房屋公允价值模式!$H$6</definedName>
    <definedName name="Mark_投资性房地产—房屋公允价值模式_结构" localSheetId="64">投资性房地产—房屋公允价值模式!$E$6</definedName>
    <definedName name="Mark_投资性房地产—房屋公允价值模式_来源" localSheetId="64">投资性房地产—房屋公允价值模式!$D$6</definedName>
    <definedName name="Mark_投资性房地产—房屋公允价值模式_评估价值" localSheetId="64">投资性房地产—房屋公允价值模式!$O$6</definedName>
    <definedName name="Mark_投资性房地产—房屋公允价值模式_评估人员" localSheetId="64">投资性房地产—房屋公允价值模式!$V$6</definedName>
    <definedName name="Mark_投资性房地产—房屋公允价值模式_权证编号" localSheetId="64">投资性房地产—房屋公允价值模式!$B$6</definedName>
    <definedName name="Mark_投资性房地产—房屋公允价值模式_审计前账面值" localSheetId="64">投资性房地产—房屋公允价值模式!$L$6</definedName>
    <definedName name="Mark_投资性房地产—房屋公允价值模式_审计调整" localSheetId="64">投资性房地产—房屋公允价值模式!$M$6</definedName>
    <definedName name="Mark_投资性房地产—房屋公允价值模式_投资性房地产房屋评估明细表" localSheetId="64">投资性房地产—房屋公允价值模式!$A$2</definedName>
    <definedName name="Mark_投资性房地产—房屋公允价值模式_现场勘察简单记录" localSheetId="64">投资性房地产—房屋公允价值模式!$S$6</definedName>
    <definedName name="Mark_投资性房地产—房屋公允价值模式_序号" localSheetId="64">投资性房地产—房屋公允价值模式!$A$6</definedName>
    <definedName name="Mark_投资性房地产—房屋公允价值模式_原始入帐价值" localSheetId="64">投资性房地产—房屋公允价值模式!$J$6</definedName>
    <definedName name="Mark_投资性房地产—房屋公允价值模式_增减值" localSheetId="64">投资性房地产—房屋公允价值模式!$P$6</definedName>
    <definedName name="Mark_投资性房地产—房屋公允价值模式_增值率" localSheetId="64">投资性房地产—房屋公允价值模式!$Q$6</definedName>
    <definedName name="Mark_投资性房地产—房屋公允价值模式_账面价值" localSheetId="64">投资性房地产—房屋公允价值模式!$N$6</definedName>
    <definedName name="Mark_投资性房地产—房屋公允价值模式_证载权利人" localSheetId="64">投资性房地产—房屋公允价值模式!$T$6</definedName>
    <definedName name="Mark_投资性房地产—房屋公允价值模式_最后一行" localSheetId="64">投资性房地产—房屋公允价值模式!$A$29</definedName>
    <definedName name="Mark_投资性房地产汇总表_编号" localSheetId="62">投资性房地产汇总表!$A$5</definedName>
    <definedName name="Mark_投资性房地产汇总表_减值准备" localSheetId="62">投资性房地产汇总表!$B$26</definedName>
    <definedName name="Mark_投资性房地产汇总表_科目名称" localSheetId="62">投资性房地产汇总表!$B$5</definedName>
    <definedName name="Mark_投资性房地产汇总表_评估价值" localSheetId="62">投资性房地产汇总表!$E$5</definedName>
    <definedName name="Mark_投资性房地产汇总表_审计前账面值" localSheetId="62">投资性房地产汇总表!$C$5</definedName>
    <definedName name="Mark_投资性房地产汇总表_投资性房地产汇总表" localSheetId="62">投资性房地产汇总表!$A$2</definedName>
    <definedName name="Mark_投资性房地产汇总表_增减值" localSheetId="62">投资性房地产汇总表!$F$5</definedName>
    <definedName name="Mark_投资性房地产汇总表_增值率" localSheetId="62">投资性房地产汇总表!$G$5</definedName>
    <definedName name="Mark_投资性房地产汇总表_账面价值" localSheetId="62">投资性房地产汇总表!$D$5</definedName>
    <definedName name="Mark_投资性房地产汇总表_账面净值合计" localSheetId="62">投资性房地产汇总表!$B$27</definedName>
    <definedName name="Mark_投资性房地产汇总表_账面余额合计" localSheetId="62">投资性房地产汇总表!$B$25</definedName>
    <definedName name="Mark_投资性房地产—土地成本模式_备注" localSheetId="65">投资性房地产—土地成本模式!$S$6</definedName>
    <definedName name="Mark_投资性房地产—土地成本模式_合计" localSheetId="65">投资性房地产—土地成本模式!$A$25</definedName>
    <definedName name="Mark_投资性房地产—土地成本模式_减投资性房地产减值准备" localSheetId="65">投资性房地产—土地成本模式!$A$26</definedName>
    <definedName name="Mark_投资性房地产—土地成本模式_净额" localSheetId="65">投资性房地产—土地成本模式!$A$27</definedName>
    <definedName name="Mark_投资性房地产—土地成本模式_开发程度" localSheetId="65">投资性房地产—土地成本模式!$J$6</definedName>
    <definedName name="Mark_投资性房地产—土地成本模式_来源" localSheetId="65">投资性房地产—土地成本模式!$D$6</definedName>
    <definedName name="Mark_投资性房地产—土地成本模式_面积" localSheetId="65">投资性房地产—土地成本模式!$K$6</definedName>
    <definedName name="Mark_投资性房地产—土地成本模式_评估价值" localSheetId="65">投资性房地产—土地成本模式!$P$6</definedName>
    <definedName name="Mark_投资性房地产—土地成本模式_评估人员" localSheetId="65">投资性房地产—土地成本模式!$U$6</definedName>
    <definedName name="Mark_投资性房地产—土地成本模式_取得日期" localSheetId="65">投资性房地产—土地成本模式!$F$6</definedName>
    <definedName name="Mark_投资性房地产—土地成本模式_审计前账面值" localSheetId="65">投资性房地产—土地成本模式!$M$6</definedName>
    <definedName name="Mark_投资性房地产—土地成本模式_审计调整" localSheetId="65">投资性房地产—土地成本模式!$N$6</definedName>
    <definedName name="Mark_投资性房地产—土地成本模式_投资性房地产土地使用权评估明细表" localSheetId="65">投资性房地产—土地成本模式!$A$2</definedName>
    <definedName name="Mark_投资性房地产—土地成本模式_土地权证编号" localSheetId="65">投资性房地产—土地成本模式!$B$6</definedName>
    <definedName name="Mark_投资性房地产—土地成本模式_土地位置" localSheetId="65">投资性房地产—土地成本模式!$E$6</definedName>
    <definedName name="Mark_投资性房地产—土地成本模式_土地用途" localSheetId="65">投资性房地产—土地成本模式!$H$6</definedName>
    <definedName name="Mark_投资性房地产—土地成本模式_序号" localSheetId="65">投资性房地产—土地成本模式!$A$6</definedName>
    <definedName name="Mark_投资性房地产—土地成本模式_用地性质" localSheetId="65">投资性房地产—土地成本模式!$G$6</definedName>
    <definedName name="Mark_投资性房地产—土地成本模式_原始入账价值" localSheetId="65">投资性房地产—土地成本模式!$L$6</definedName>
    <definedName name="Mark_投资性房地产—土地成本模式_增减值" localSheetId="65">投资性房地产—土地成本模式!$Q$6</definedName>
    <definedName name="Mark_投资性房地产—土地成本模式_增值率" localSheetId="65">投资性房地产—土地成本模式!$R$6</definedName>
    <definedName name="Mark_投资性房地产—土地成本模式_账面价值" localSheetId="65">投资性房地产—土地成本模式!$O$6</definedName>
    <definedName name="Mark_投资性房地产—土地成本模式_准用年限" localSheetId="65">投资性房地产—土地成本模式!$I$6</definedName>
    <definedName name="Mark_投资性房地产—土地成本模式_宗地名称" localSheetId="65">投资性房地产—土地成本模式!$C$6</definedName>
    <definedName name="Mark_投资性房地产—土地成本模式_最后一行" localSheetId="65">投资性房地产—土地成本模式!$A$29</definedName>
    <definedName name="Mark_投资性房地产—土地公允价值模式_备注" localSheetId="66">投资性房地产—土地公允价值模式!$S$6</definedName>
    <definedName name="Mark_投资性房地产—土地公允价值模式_合计" localSheetId="66">投资性房地产—土地公允价值模式!$A$27</definedName>
    <definedName name="Mark_投资性房地产—土地公允价值模式_开发程度" localSheetId="66">投资性房地产—土地公允价值模式!$J$6</definedName>
    <definedName name="Mark_投资性房地产—土地公允价值模式_来源" localSheetId="66">投资性房地产—土地公允价值模式!$D$6</definedName>
    <definedName name="Mark_投资性房地产—土地公允价值模式_面积" localSheetId="66">投资性房地产—土地公允价值模式!$K$6</definedName>
    <definedName name="Mark_投资性房地产—土地公允价值模式_评估价值" localSheetId="66">投资性房地产—土地公允价值模式!$P$6</definedName>
    <definedName name="Mark_投资性房地产—土地公允价值模式_评估人员" localSheetId="66">投资性房地产—土地公允价值模式!$U$6</definedName>
    <definedName name="Mark_投资性房地产—土地公允价值模式_取得日期" localSheetId="66">投资性房地产—土地公允价值模式!$F$6</definedName>
    <definedName name="Mark_投资性房地产—土地公允价值模式_审计前账面值" localSheetId="66">投资性房地产—土地公允价值模式!$M$6</definedName>
    <definedName name="Mark_投资性房地产—土地公允价值模式_审计调整" localSheetId="66">投资性房地产—土地公允价值模式!$N$6</definedName>
    <definedName name="Mark_投资性房地产—土地公允价值模式_投资性房地产土地使用权评估明细表" localSheetId="66">投资性房地产—土地公允价值模式!$A$2</definedName>
    <definedName name="Mark_投资性房地产—土地公允价值模式_土地权证编号" localSheetId="66">投资性房地产—土地公允价值模式!$B$6</definedName>
    <definedName name="Mark_投资性房地产—土地公允价值模式_土地位置" localSheetId="66">投资性房地产—土地公允价值模式!$E$6</definedName>
    <definedName name="Mark_投资性房地产—土地公允价值模式_土地用途" localSheetId="66">投资性房地产—土地公允价值模式!$H$6</definedName>
    <definedName name="Mark_投资性房地产—土地公允价值模式_序号" localSheetId="66">投资性房地产—土地公允价值模式!$A$6</definedName>
    <definedName name="Mark_投资性房地产—土地公允价值模式_用地性质" localSheetId="66">投资性房地产—土地公允价值模式!$G$6</definedName>
    <definedName name="Mark_投资性房地产—土地公允价值模式_原始入账价值" localSheetId="66">投资性房地产—土地公允价值模式!$L$6</definedName>
    <definedName name="Mark_投资性房地产—土地公允价值模式_增减值" localSheetId="66">投资性房地产—土地公允价值模式!$Q$6</definedName>
    <definedName name="Mark_投资性房地产—土地公允价值模式_增值率" localSheetId="66">投资性房地产—土地公允价值模式!$R$6</definedName>
    <definedName name="Mark_投资性房地产—土地公允价值模式_账面价值" localSheetId="66">投资性房地产—土地公允价值模式!$O$6</definedName>
    <definedName name="Mark_投资性房地产—土地公允价值模式_准用年限" localSheetId="66">投资性房地产—土地公允价值模式!$I$6</definedName>
    <definedName name="Mark_投资性房地产—土地公允价值模式_宗地名称" localSheetId="66">投资性房地产—土地公允价值模式!$C$6</definedName>
    <definedName name="Mark_投资性房地产—土地公允价值模式_最后一行" localSheetId="66">投资性房地产—土地公允价值模式!$A$29</definedName>
    <definedName name="Mark_土地_备注" localSheetId="82">土地!$S$5</definedName>
    <definedName name="Mark_土地_合计" localSheetId="82">土地!$A$28</definedName>
    <definedName name="Mark_土地_开发程度" localSheetId="82">土地!$H$5</definedName>
    <definedName name="Mark_土地_面积" localSheetId="82">土地!$I$5</definedName>
    <definedName name="Mark_土地_评估人员" localSheetId="82">土地!$V$5</definedName>
    <definedName name="Mark_土地_评估值" localSheetId="82">土地!$P$5</definedName>
    <definedName name="Mark_土地_评估值_净值" localSheetId="82">土地!$Q$6</definedName>
    <definedName name="Mark_土地_评估值_原值" localSheetId="82">土地!$P$6</definedName>
    <definedName name="Mark_土地_取得日期" localSheetId="82">土地!$E$5</definedName>
    <definedName name="Mark_土地_审计前账面值" localSheetId="82">土地!$J$5</definedName>
    <definedName name="Mark_土地_审计前账面值_净值" localSheetId="82">土地!$K$6</definedName>
    <definedName name="Mark_土地_审计前账面值_原值" localSheetId="82">土地!$J$6</definedName>
    <definedName name="Mark_土地_审计调整" localSheetId="82">土地!$L$5</definedName>
    <definedName name="Mark_土地_审计调整_净值" localSheetId="82">土地!$M$6</definedName>
    <definedName name="Mark_土地_审计调整_原值" localSheetId="82">土地!$L$6</definedName>
    <definedName name="Mark_土地_土地评估明细表" localSheetId="82">土地!$A$2</definedName>
    <definedName name="Mark_土地_土地权证编号" localSheetId="82">土地!$B$5</definedName>
    <definedName name="Mark_土地_土地位置" localSheetId="82">土地!$D$5</definedName>
    <definedName name="Mark_土地_序号" localSheetId="82">土地!$A$5</definedName>
    <definedName name="Mark_土地_用地性质" localSheetId="82">土地!$F$5</definedName>
    <definedName name="Mark_土地_增减率" localSheetId="82">土地!$R$5</definedName>
    <definedName name="Mark_土地_账面价值" localSheetId="82">土地!$N$5</definedName>
    <definedName name="Mark_土地_账面价值_净值" localSheetId="82">土地!$O$6</definedName>
    <definedName name="Mark_土地_账面价值_原值" localSheetId="82">土地!$N$6</definedName>
    <definedName name="Mark_土地_证载权利人" localSheetId="82">土地!$T$5</definedName>
    <definedName name="Mark_土地_准用年限" localSheetId="82">土地!$G$5</definedName>
    <definedName name="Mark_土地_宗地名称" localSheetId="82">土地!$C$5</definedName>
    <definedName name="Mark_土地_最后一行" localSheetId="82">土地!$A$30</definedName>
    <definedName name="Mark_委托加工物资_备注" localSheetId="35">委托加工物资!$P$5</definedName>
    <definedName name="Mark_委托加工物资_合计" localSheetId="35">委托加工物资!$A$27</definedName>
    <definedName name="Mark_委托加工物资_计量单位" localSheetId="35">委托加工物资!$D$5</definedName>
    <definedName name="Mark_委托加工物资_计提减值准备金额" localSheetId="35">委托加工物资!$Q$5</definedName>
    <definedName name="Mark_委托加工物资_计提减值准备金额_审计前账面值" localSheetId="35">委托加工物资!$Q$6</definedName>
    <definedName name="Mark_委托加工物资_计提减值准备金额_账面价值" localSheetId="35">委托加工物资!$R$6</definedName>
    <definedName name="Mark_委托加工物资_加工单位名称" localSheetId="35">委托加工物资!$C$5</definedName>
    <definedName name="Mark_委托加工物资_名称及规格型号" localSheetId="35">委托加工物资!$B$5</definedName>
    <definedName name="Mark_委托加工物资_评估价值" localSheetId="35">委托加工物资!$L$5</definedName>
    <definedName name="Mark_委托加工物资_评估价值_单价" localSheetId="35">委托加工物资!$M$6</definedName>
    <definedName name="Mark_委托加工物资_评估价值_金额" localSheetId="35">委托加工物资!$N$6</definedName>
    <definedName name="Mark_委托加工物资_评估价值_实际数量" localSheetId="35">委托加工物资!$L$6</definedName>
    <definedName name="Mark_委托加工物资_评估人员" localSheetId="35">委托加工物资!$T$5</definedName>
    <definedName name="Mark_委托加工物资_审计前账面值" localSheetId="35">委托加工物资!$E$5</definedName>
    <definedName name="Mark_委托加工物资_审计前账面值_单价" localSheetId="35">委托加工物资!$F$6</definedName>
    <definedName name="Mark_委托加工物资_审计前账面值_金额" localSheetId="35">委托加工物资!$G$6</definedName>
    <definedName name="Mark_委托加工物资_审计前账面值_数量" localSheetId="35">委托加工物资!$E$6</definedName>
    <definedName name="Mark_委托加工物资_审计调整" localSheetId="35">委托加工物资!$H$5</definedName>
    <definedName name="Mark_委托加工物资_委托加工物资评估明细表" localSheetId="35">委托加工物资!$A$2</definedName>
    <definedName name="Mark_委托加工物资_序号" localSheetId="35">委托加工物资!$A$5</definedName>
    <definedName name="Mark_委托加工物资_增值率" localSheetId="35">委托加工物资!$O$5</definedName>
    <definedName name="Mark_委托加工物资_账面价值" localSheetId="35">委托加工物资!$I$5</definedName>
    <definedName name="Mark_委托加工物资_账面价值_单价" localSheetId="35">委托加工物资!$J$6</definedName>
    <definedName name="Mark_委托加工物资_账面价值_金额" localSheetId="35">委托加工物资!$K$6</definedName>
    <definedName name="Mark_委托加工物资_账面价值_数量" localSheetId="35">委托加工物资!$I$6</definedName>
    <definedName name="Mark_委托加工物资_最后一行" localSheetId="35">委托加工物资!$A$29</definedName>
    <definedName name="Mark_无形—矿业权_备注" localSheetId="92">无形—矿业权!$P$5</definedName>
    <definedName name="Mark_无形—矿业权_合计" localSheetId="92">无形—矿业权!$A$27</definedName>
    <definedName name="Mark_无形—矿业权_核定生产规模" localSheetId="92">无形—矿业权!$H$5</definedName>
    <definedName name="Mark_无形—矿业权_勘查开发阶段" localSheetId="92">无形—矿业权!$G$5</definedName>
    <definedName name="Mark_无形—矿业权_勘查许可证编号" localSheetId="92">无形—矿业权!$C$5</definedName>
    <definedName name="Mark_无形—矿业权_矿业权评估明细表" localSheetId="92">无形—矿业权!$A$2</definedName>
    <definedName name="Mark_无形—矿业权_名称种类" localSheetId="92">无形—矿业权!$B$5</definedName>
    <definedName name="Mark_无形—矿业权_评估价值" localSheetId="92">无形—矿业权!$M$5</definedName>
    <definedName name="Mark_无形—矿业权_取得方式" localSheetId="92">无形—矿业权!$D$5</definedName>
    <definedName name="Mark_无形—矿业权_取得日期" localSheetId="92">无形—矿业权!$E$5</definedName>
    <definedName name="Mark_无形—矿业权_审计前账面值" localSheetId="92">无形—矿业权!$J$5</definedName>
    <definedName name="Mark_无形—矿业权_审计调整" localSheetId="92">无形—矿业权!$K$5</definedName>
    <definedName name="Mark_无形—矿业权_剩余有效年限" localSheetId="92">无形—矿业权!$F$5</definedName>
    <definedName name="Mark_无形—矿业权_序号" localSheetId="92">无形—矿业权!$A$5</definedName>
    <definedName name="Mark_无形—矿业权_原始入账价值" localSheetId="92">无形—矿业权!$I$5</definedName>
    <definedName name="Mark_无形—矿业权_增减值" localSheetId="92">无形—矿业权!$N$5</definedName>
    <definedName name="Mark_无形—矿业权_增值率" localSheetId="92">无形—矿业权!$O$5</definedName>
    <definedName name="Mark_无形—矿业权_账面价值" localSheetId="92">无形—矿业权!$L$5</definedName>
    <definedName name="Mark_无形—其他_备注" localSheetId="93">无形—其他!$O$5</definedName>
    <definedName name="Mark_无形—其他_法定预计使用年限" localSheetId="93">无形—其他!$D$5</definedName>
    <definedName name="Mark_无形—其他_合计" localSheetId="93">无形—其他!$A$27</definedName>
    <definedName name="Mark_无形—其他_类型类别" localSheetId="93">无形—其他!$F$5</definedName>
    <definedName name="Mark_无形—其他_内容或名称" localSheetId="93">无形—其他!$B$5</definedName>
    <definedName name="Mark_无形—其他_评估价值" localSheetId="93">无形—其他!$L$5</definedName>
    <definedName name="Mark_无形—其他_评估人员" localSheetId="93">无形—其他!$Q$5</definedName>
    <definedName name="Mark_无形—其他_其他无形资产评估明细表" localSheetId="93">无形—其他!$A$2</definedName>
    <definedName name="Mark_无形—其他_取得日期" localSheetId="93">无形—其他!$C$5</definedName>
    <definedName name="Mark_无形—其他_尚可使用年限" localSheetId="93">无形—其他!$K$5</definedName>
    <definedName name="Mark_无形—其他_审计前账面值" localSheetId="93">无形—其他!$H$5</definedName>
    <definedName name="Mark_无形—其他_审计调整" localSheetId="93">无形—其他!$I$5</definedName>
    <definedName name="Mark_无形—其他_序号" localSheetId="93">无形—其他!$A$5</definedName>
    <definedName name="Mark_无形—其他_原始入账价值" localSheetId="93">无形—其他!$G$5</definedName>
    <definedName name="Mark_无形—其他_增减值" localSheetId="93">无形—其他!$M$5</definedName>
    <definedName name="Mark_无形—其他_增值率" localSheetId="93">无形—其他!$N$5</definedName>
    <definedName name="Mark_无形—其他_账面价值" localSheetId="93">无形—其他!$J$5</definedName>
    <definedName name="Mark_无形—其他_专利号或注册号" localSheetId="93">无形—其他!$E$5</definedName>
    <definedName name="Mark_无形—其他_最后一行" localSheetId="93">无形—其他!$A$29</definedName>
    <definedName name="Mark_无形—土地_备注" localSheetId="91">无形—土地!$AT$5</definedName>
    <definedName name="Mark_无形—土地_差异率" localSheetId="91">无形—土地!$AO$5</definedName>
    <definedName name="Mark_无形—土地_成本逼近法" localSheetId="91">无形—土地!$AI$5</definedName>
    <definedName name="Mark_无形—土地_成本逼近法评估结果" localSheetId="91">无形—土地!$AI$6</definedName>
    <definedName name="Mark_无形—土地_成本逼近法权重" localSheetId="91">无形—土地!$AJ$6</definedName>
    <definedName name="Mark_无形—土地_存在足够的可比交易案例" localSheetId="91">无形—土地!$U$6</definedName>
    <definedName name="Mark_无形—土地_存在足够的征地案例土地取得成本可合理确定" localSheetId="91">无形—土地!$W$6</definedName>
    <definedName name="Mark_无形—土地_底稿文件" localSheetId="91">无形—土地!$AB$6</definedName>
    <definedName name="Mark_无形—土地_合计" localSheetId="91">无形—土地!$A$23</definedName>
    <definedName name="Mark_无形—土地_核查程序" localSheetId="91">无形—土地!$U$5</definedName>
    <definedName name="Mark_无形—土地_基准地价修正系数法" localSheetId="91">无形—土地!$AG$5</definedName>
    <definedName name="Mark_无形—土地_基准地价修正系数法评估结果" localSheetId="91">无形—土地!$AG$6</definedName>
    <definedName name="Mark_无形—土地_基准地价修正系数法权重" localSheetId="91">无形—土地!$AH$6</definedName>
    <definedName name="Mark_无形—土地_记事栏登记事项" localSheetId="91">无形—土地!$K$6</definedName>
    <definedName name="Mark_无形—土地_假设开发法" localSheetId="91">无形—土地!$AM$5</definedName>
    <definedName name="Mark_无形—土地_假设开发法评估结果" localSheetId="91">无形—土地!$AM$6</definedName>
    <definedName name="Mark_无形—土地_假设开发法权重" localSheetId="91">无形—土地!$AN$6</definedName>
    <definedName name="Mark_无形—土地_建成后的房产具备出租或出售的潜在能力商服用地" localSheetId="91">无形—土地!$Y$6</definedName>
    <definedName name="Mark_无形—土地_净值" localSheetId="91">无形—土地!$AR$6</definedName>
    <definedName name="Mark_无形—土地_开发程度" localSheetId="91">无形—土地!$Q$5</definedName>
    <definedName name="Mark_无形—土地_评估基准日" localSheetId="91">无形—土地!$A$3</definedName>
    <definedName name="Mark_无形—土地_评估价值" localSheetId="91">无形—土地!$AP$5</definedName>
    <definedName name="Mark_无形—土地_评估结果汇总导航" localSheetId="91">无形—土地!$AP$1</definedName>
    <definedName name="Mark_无形—土地_评估人员" localSheetId="91">无形—土地!$AV$5</definedName>
    <definedName name="Mark_无形—土地_清查核实导航" localSheetId="91">无形—土地!$U$1</definedName>
    <definedName name="Mark_无形—土地_清查核实及评估方法的选择" localSheetId="91">无形—土地!$V$5</definedName>
    <definedName name="Mark_无形—土地_取得日期" localSheetId="91">无形—土地!$P$5</definedName>
    <definedName name="Mark_无形—土地_申报账面值" localSheetId="91">无形—土地!$S$5</definedName>
    <definedName name="Mark_无形—土地_审计调整" localSheetId="91">无形—土地!$AC$5</definedName>
    <definedName name="Mark_无形—土地_生成独立作价簿" localSheetId="91">无形—土地!$Z$5</definedName>
    <definedName name="Mark_无形—土地_实际面积" localSheetId="91">无形—土地!$L$5</definedName>
    <definedName name="Mark_无形—土地_使用单位" localSheetId="91">无形—土地!$B$5</definedName>
    <definedName name="Mark_无形—土地_使用权类型" localSheetId="91">无形—土地!$E$6</definedName>
    <definedName name="Mark_无形—土地_市场比较法" localSheetId="91">无形—土地!$AE$5</definedName>
    <definedName name="Mark_无形—土地_市场比较法评估结果" localSheetId="91">无形—土地!$AE$6</definedName>
    <definedName name="Mark_无形—土地_市场比较法权重" localSheetId="91">无形—土地!$AF$6</definedName>
    <definedName name="Mark_无形—土地_收益还原法" localSheetId="91">无形—土地!$AK$5</definedName>
    <definedName name="Mark_无形—土地_收益还原法评估结果" localSheetId="91">无形—土地!$AK$6</definedName>
    <definedName name="Mark_无形—土地_收益还原法权重" localSheetId="91">无形—土地!$AL$6</definedName>
    <definedName name="Mark_无形—土地_所有权类型" localSheetId="91">无形—土地!$N$5</definedName>
    <definedName name="Mark_无形—土地_土地级别明确基准地价及修正体系距基准日较近" localSheetId="91">无形—土地!$V$6</definedName>
    <definedName name="Mark_无形—土地_土地权证" localSheetId="91">无形—土地!$E$5</definedName>
    <definedName name="Mark_无形—土地_土地权证编号" localSheetId="91">无形—土地!$F$6</definedName>
    <definedName name="Mark_无形—土地_土地实际用途" localSheetId="91">无形—土地!$M$5</definedName>
    <definedName name="Mark_无形—土地_土地使用权终止日期" localSheetId="91">无形—土地!$I$6</definedName>
    <definedName name="Mark_无形—土地_土地位置" localSheetId="91">无形—土地!$D$5</definedName>
    <definedName name="Mark_无形—土地_土地状况事项说明" localSheetId="91">无形—土地!$T$5</definedName>
    <definedName name="Mark_无形—土地_未选用评估方法的原因" localSheetId="91">无形—土地!$AA$6</definedName>
    <definedName name="Mark_无形—土地_序号" localSheetId="91">无形—土地!$A$5</definedName>
    <definedName name="Mark_无形—土地_选定评估方法" localSheetId="91">无形—土地!$Z$6</definedName>
    <definedName name="Mark_无形—土地_有可靠的土地租金收益" localSheetId="91">无形—土地!$X$6</definedName>
    <definedName name="Mark_无形—土地_原始入账价值" localSheetId="91">无形—土地!$R$5</definedName>
    <definedName name="Mark_无形—土地_原值" localSheetId="91">无形—土地!$AQ$6</definedName>
    <definedName name="Mark_无形—土地_增减值" localSheetId="91">无形—土地!$AQ$5</definedName>
    <definedName name="Mark_无形—土地_增值率" localSheetId="91">无形—土地!$AS$5</definedName>
    <definedName name="Mark_无形—土地_账面价值" localSheetId="91">无形—土地!$AD$5</definedName>
    <definedName name="Mark_无形—土地_证载或批文用途" localSheetId="91">无形—土地!$H$6</definedName>
    <definedName name="Mark_无形—土地_证载面积" localSheetId="91">无形—土地!$J$6</definedName>
    <definedName name="Mark_无形—土地_证载权利人" localSheetId="91">无形—土地!$G$6</definedName>
    <definedName name="Mark_无形—土地_资产申报导航" localSheetId="91">无形—土地!$A$1:$T$1</definedName>
    <definedName name="Mark_无形—土地_资产申报导航整体" localSheetId="91">无形—土地!$A$1:$T$1</definedName>
    <definedName name="Mark_无形—土地_宗地名称" localSheetId="91">无形—土地!$C$5</definedName>
    <definedName name="Mark_无形—土地_宗地上对应的房产序号" localSheetId="91">无形—土地!$O$5</definedName>
    <definedName name="Mark_无形—土地_最后一行" localSheetId="91">无形—土地!$A$25</definedName>
    <definedName name="Mark_现金_备注" localSheetId="12">现金!$M$5</definedName>
    <definedName name="Mark_现金_本位币金额" localSheetId="12">现金!$C$6</definedName>
    <definedName name="Mark_现金_币种" localSheetId="12">现金!$E$6</definedName>
    <definedName name="Mark_现金_差异原因" localSheetId="12">现金!$H$5</definedName>
    <definedName name="Mark_现金_存放部门单位" localSheetId="12">现金!$B$5</definedName>
    <definedName name="Mark_现金_合计" localSheetId="12">现金!$A$24</definedName>
    <definedName name="Mark_现金_核查程序" localSheetId="12">现金!$F$5</definedName>
    <definedName name="Mark_现金_核实后账面值" localSheetId="12">现金!$G$5</definedName>
    <definedName name="Mark_现金_评估价值" localSheetId="12">现金!$K$5</definedName>
    <definedName name="Mark_现金_评估人员" localSheetId="12">现金!$O$5</definedName>
    <definedName name="Mark_现金_清查核实导航" localSheetId="12">现金!$F$1:$L$1</definedName>
    <definedName name="Mark_现金_申报账面值" localSheetId="12">现金!$C$5</definedName>
    <definedName name="Mark_现金_审计调整" localSheetId="12">现金!$I$5</definedName>
    <definedName name="Mark_现金_外币账面金额" localSheetId="12">现金!$D$6</definedName>
    <definedName name="Mark_现金_现金盘点表倒轧金额" localSheetId="12">现金!$F$6</definedName>
    <definedName name="Mark_现金_现金评估明细表" localSheetId="12">现金!$A$2</definedName>
    <definedName name="Mark_现金_序号" localSheetId="12">现金!$A$5</definedName>
    <definedName name="Mark_现金_增值率" localSheetId="12">现金!$L$5</definedName>
    <definedName name="Mark_现金_账面价值" localSheetId="12">现金!$J$5</definedName>
    <definedName name="Mark_现金_资产申报导航整体" localSheetId="12">现金!$A$1:$E$1</definedName>
    <definedName name="Mark_现金_最后一行" localSheetId="12">现金!$A$26</definedName>
    <definedName name="Mark_项目id" localSheetId="11">参数配置!$C$1</definedName>
    <definedName name="Mark_项目id">参数配置!$B$1</definedName>
    <definedName name="Mark_消耗性生物资产_备注" localSheetId="43">消耗性生物资产!$P$5</definedName>
    <definedName name="Mark_消耗性生物资产_冠高" localSheetId="43">消耗性生物资产!$C$5</definedName>
    <definedName name="Mark_消耗性生物资产_合计" localSheetId="43">消耗性生物资产!$A$27</definedName>
    <definedName name="Mark_消耗性生物资产_计量单位" localSheetId="43">消耗性生物资产!$E$5</definedName>
    <definedName name="Mark_消耗性生物资产_计提减值准备金额" localSheetId="43">消耗性生物资产!$L$5</definedName>
    <definedName name="Mark_消耗性生物资产_计提减值准备金额_审计前账面值" localSheetId="43">消耗性生物资产!$Q$6</definedName>
    <definedName name="Mark_消耗性生物资产_计提减值准备金额_账面价值" localSheetId="43">消耗性生物资产!$R$6</definedName>
    <definedName name="Mark_消耗性生物资产_名称及规格型号" localSheetId="43">消耗性生物资产!$B$5</definedName>
    <definedName name="Mark_消耗性生物资产_评估价值" localSheetId="43">消耗性生物资产!$L$5</definedName>
    <definedName name="Mark_消耗性生物资产_评估价值_成新率" localSheetId="43">消耗性生物资产!$M$6</definedName>
    <definedName name="Mark_消耗性生物资产_评估价值_单价" localSheetId="43">消耗性生物资产!$L$6</definedName>
    <definedName name="Mark_消耗性生物资产_评估价值_金额" localSheetId="43">消耗性生物资产!$N$6</definedName>
    <definedName name="Mark_消耗性生物资产_评估人员" localSheetId="43">消耗性生物资产!$T$5</definedName>
    <definedName name="Mark_消耗性生物资产_审计前账面值" localSheetId="43">消耗性生物资产!$F$5</definedName>
    <definedName name="Mark_消耗性生物资产_审计前账面值_金额" localSheetId="43">消耗性生物资产!$G$6</definedName>
    <definedName name="Mark_消耗性生物资产_审计前账面值_数量" localSheetId="43">消耗性生物资产!$F$6</definedName>
    <definedName name="Mark_消耗性生物资产_审计调整" localSheetId="43">消耗性生物资产!$H$5</definedName>
    <definedName name="Mark_消耗性生物资产_实际数量" localSheetId="43">消耗性生物资产!$K$5</definedName>
    <definedName name="Mark_消耗性生物资产_消耗性生物资产清查评估明细表" localSheetId="43">消耗性生物资产!$A$2</definedName>
    <definedName name="Mark_消耗性生物资产_胸径" localSheetId="43">消耗性生物资产!$D$5</definedName>
    <definedName name="Mark_消耗性生物资产_序号" localSheetId="43">消耗性生物资产!$A$5</definedName>
    <definedName name="Mark_消耗性生物资产_增值率" localSheetId="43">消耗性生物资产!$O$5</definedName>
    <definedName name="Mark_消耗性生物资产_账面价值" localSheetId="43">消耗性生物资产!$I$5</definedName>
    <definedName name="Mark_消耗性生物资产_账面价值_金额" localSheetId="43">消耗性生物资产!$J$6</definedName>
    <definedName name="Mark_消耗性生物资产_账面价值_数量" localSheetId="43">消耗性生物资产!$I$6</definedName>
    <definedName name="Mark_消耗性生物资产_最后一行" localSheetId="43">消耗性生物资产!$A$29</definedName>
    <definedName name="Mark_衍生金融负债_备注" localSheetId="102">衍生金融负债!$J$5</definedName>
    <definedName name="Mark_衍生金融负债_到期日" localSheetId="102">衍生金融负债!$D$5</definedName>
    <definedName name="Mark_衍生金融负债_发生日期" localSheetId="102">衍生金融负债!$C$5</definedName>
    <definedName name="Mark_衍生金融负债_合计" localSheetId="102">衍生金融负债!$A$26</definedName>
    <definedName name="Mark_衍生金融负债_户名" localSheetId="102">衍生金融负债!$B$5</definedName>
    <definedName name="Mark_衍生金融负债_年利率" localSheetId="102">衍生金融负债!$E$5</definedName>
    <definedName name="Mark_衍生金融负债_评估价值" localSheetId="102">衍生金融负债!$I$5</definedName>
    <definedName name="Mark_衍生金融负债_评估人员" localSheetId="102">衍生金融负债!$L$5</definedName>
    <definedName name="Mark_衍生金融负债_审计前账面值" localSheetId="102">衍生金融负债!$F$5</definedName>
    <definedName name="Mark_衍生金融负债_审计调整" localSheetId="102">衍生金融负债!$G$5</definedName>
    <definedName name="Mark_衍生金融负债_序号" localSheetId="102">衍生金融负债!$A$5</definedName>
    <definedName name="Mark_衍生金融负债_衍生金融负债评估明细表" localSheetId="102">衍生金融负债!$A$2</definedName>
    <definedName name="Mark_衍生金融负债_账面价值" localSheetId="102">衍生金融负债!$H$5</definedName>
    <definedName name="Mark_衍生金融负债_最后一行" localSheetId="102">衍生金融负债!$A$29</definedName>
    <definedName name="Mark_衍生金融资产_备注" localSheetId="19">衍生金融资产!$L$5</definedName>
    <definedName name="Mark_衍生金融资产_到期日期" localSheetId="19">衍生金融资产!$E$5</definedName>
    <definedName name="Mark_衍生金融资产_合计" localSheetId="19">衍生金融资产!$A$27</definedName>
    <definedName name="Mark_衍生金融资产_户名" localSheetId="19">衍生金融资产!$B$5</definedName>
    <definedName name="Mark_衍生金融资产_年化收益率" localSheetId="19">衍生金融资产!$F$5</definedName>
    <definedName name="Mark_衍生金融资产_评估价值" localSheetId="19">衍生金融资产!$J$5</definedName>
    <definedName name="Mark_衍生金融资产_评估人员" localSheetId="19">衍生金融资产!$N$5</definedName>
    <definedName name="Mark_衍生金融资产_审计前账面值" localSheetId="19">衍生金融资产!$G$5</definedName>
    <definedName name="Mark_衍生金融资产_审计调整" localSheetId="19">衍生金融资产!$H$5</definedName>
    <definedName name="Mark_衍生金融资产_投资日期" localSheetId="19">衍生金融资产!$D$5</definedName>
    <definedName name="Mark_衍生金融资产_序号" localSheetId="19">衍生金融资产!$A$5</definedName>
    <definedName name="Mark_衍生金融资产_衍生金融资产评估明细表" localSheetId="19">衍生金融资产!$A$2</definedName>
    <definedName name="Mark_衍生金融资产_业务内容" localSheetId="19">衍生金融资产!$C$5</definedName>
    <definedName name="Mark_衍生金融资产_增值率" localSheetId="19">衍生金融资产!$K$5</definedName>
    <definedName name="Mark_衍生金融资产_账面价值" localSheetId="19">衍生金融资产!$I$5</definedName>
    <definedName name="Mark_衍生金融资产_最后一行" localSheetId="19">衍生金融资产!$A$29</definedName>
    <definedName name="Mark_一年到期非流动负债_备注" localSheetId="114">一年到期非流动负债!$J$5</definedName>
    <definedName name="Mark_一年到期非流动负债_到期日" localSheetId="114">一年到期非流动负债!$D$5</definedName>
    <definedName name="Mark_一年到期非流动负债_发生日期" localSheetId="114">一年到期非流动负债!$C$5</definedName>
    <definedName name="Mark_一年到期非流动负债_合计" localSheetId="114">一年到期非流动负债!$A$27</definedName>
    <definedName name="Mark_一年到期非流动负债_结算项目" localSheetId="114">一年到期非流动负债!$B$5</definedName>
    <definedName name="Mark_一年到期非流动负债_票面月利率" localSheetId="114">一年到期非流动负债!$E$5</definedName>
    <definedName name="Mark_一年到期非流动负债_评估价值" localSheetId="114">一年到期非流动负债!$I$5</definedName>
    <definedName name="Mark_一年到期非流动负债_评估人员" localSheetId="114">一年到期非流动负债!$L$5</definedName>
    <definedName name="Mark_一年到期非流动负债_审计前账面值" localSheetId="114">一年到期非流动负债!$F$5</definedName>
    <definedName name="Mark_一年到期非流动负债_审计调整" localSheetId="114">一年到期非流动负债!$G$5</definedName>
    <definedName name="Mark_一年到期非流动负债_序号" localSheetId="114">一年到期非流动负债!$A$5</definedName>
    <definedName name="Mark_一年到期非流动负债_一年内到期的非流动负债评估明细表" localSheetId="114">一年到期非流动负债!$A$2</definedName>
    <definedName name="Mark_一年到期非流动负债_账面价值" localSheetId="114">一年到期非流动负债!$H$5</definedName>
    <definedName name="Mark_一年到期非流动负债_最后一行" localSheetId="114">一年到期非流动负债!$A$29</definedName>
    <definedName name="Mark_一年到期非流动资产_备注" localSheetId="47">一年到期非流动资产!$J$5</definedName>
    <definedName name="Mark_一年到期非流动资产_发生日期" localSheetId="47">一年到期非流动资产!$C$5</definedName>
    <definedName name="Mark_一年到期非流动资产_合计" localSheetId="47">一年到期非流动资产!$A$27</definedName>
    <definedName name="Mark_一年到期非流动资产_结算内容" localSheetId="47">一年到期非流动资产!$D$5</definedName>
    <definedName name="Mark_一年到期非流动资产_评估价值" localSheetId="47">一年到期非流动资产!$H$5</definedName>
    <definedName name="Mark_一年到期非流动资产_评估人员" localSheetId="47">一年到期非流动资产!$L$5</definedName>
    <definedName name="Mark_一年到期非流动资产_审计前账面值" localSheetId="47">一年到期非流动资产!$E$5</definedName>
    <definedName name="Mark_一年到期非流动资产_审计调整" localSheetId="47">一年到期非流动资产!$F$5</definedName>
    <definedName name="Mark_一年到期非流动资产_项目及内容" localSheetId="47">一年到期非流动资产!$B$5</definedName>
    <definedName name="Mark_一年到期非流动资产_序号" localSheetId="47">一年到期非流动资产!$A$5</definedName>
    <definedName name="Mark_一年到期非流动资产_一年内到期的非流动资产评估明细表" localSheetId="47">一年到期非流动资产!$A$2</definedName>
    <definedName name="Mark_一年到期非流动资产_增值率" localSheetId="47">一年到期非流动资产!$I$5</definedName>
    <definedName name="Mark_一年到期非流动资产_账面价值" localSheetId="47">一年到期非流动资产!$G$5</definedName>
    <definedName name="Mark_一年到期非流动资产_最后一行" localSheetId="47">一年到期非流动资产!$A$29</definedName>
    <definedName name="Mark_银行存款_备注" localSheetId="13">银行存款!$S$5</definedName>
    <definedName name="Mark_银行存款_本位币金额" localSheetId="13">银行存款!$D$6</definedName>
    <definedName name="Mark_银行存款_币种" localSheetId="13">银行存款!$F$6</definedName>
    <definedName name="Mark_银行存款_差异原因" localSheetId="13">银行存款!$M$6</definedName>
    <definedName name="Mark_银行存款_对账单及余额调节表核实" localSheetId="13">银行存款!$I$6</definedName>
    <definedName name="Mark_银行存款_对账单金额" localSheetId="13">银行存款!$G$5</definedName>
    <definedName name="Mark_银行存款_合计" localSheetId="13">银行存款!$A$28</definedName>
    <definedName name="Mark_银行存款_核查程序" localSheetId="13">银行存款!$H$6</definedName>
    <definedName name="Mark_银行存款_核实后账面值" localSheetId="13">银行存款!$K$6</definedName>
    <definedName name="Mark_银行存款_回函金额是否与对账单一致" localSheetId="13">银行存款!$J$6</definedName>
    <definedName name="Mark_银行存款_开户银行" localSheetId="13">银行存款!$B$5</definedName>
    <definedName name="Mark_银行存款_评估价值" localSheetId="13">银行存款!$Q$5</definedName>
    <definedName name="Mark_银行存款_评估人员" localSheetId="13">银行存款!$U$5</definedName>
    <definedName name="Mark_银行存款_其他底稿文件" localSheetId="13">银行存款!$N$6</definedName>
    <definedName name="Mark_银行存款_其中限制性资金" localSheetId="13">银行存款!$L$6</definedName>
    <definedName name="Mark_银行存款_清查核实导航" localSheetId="13">银行存款!$G$1:$R$1</definedName>
    <definedName name="Mark_银行存款_审计调整" localSheetId="13">银行存款!$O$5</definedName>
    <definedName name="Mark_银行存款_外币账面金额" localSheetId="13">银行存款!$E$6</definedName>
    <definedName name="Mark_银行存款_序号" localSheetId="13">银行存款!$A$5</definedName>
    <definedName name="Mark_银行存款_银行存款评估明细表" localSheetId="13">银行存款!$A$2</definedName>
    <definedName name="Mark_银行存款_增值率" localSheetId="13">银行存款!$R$5</definedName>
    <definedName name="Mark_银行存款_账号" localSheetId="13">银行存款!$C$5</definedName>
    <definedName name="Mark_银行存款_账面价值" localSheetId="13">银行存款!$P$5</definedName>
    <definedName name="Mark_银行存款_资产申报导航整体" localSheetId="13">银行存款!$A$1:$F$1</definedName>
    <definedName name="Mark_银行存款_最后一行" localSheetId="13">银行存款!$A$30</definedName>
    <definedName name="Mark_应付股利【利润】_备注" localSheetId="111">应付股利【利润】!$I$5</definedName>
    <definedName name="Mark_应付股利【利润】_发生日期" localSheetId="111">应付股利【利润】!$C$5</definedName>
    <definedName name="Mark_应付股利【利润】_合计" localSheetId="111">应付股利【利润】!$A$27</definedName>
    <definedName name="Mark_应付股利【利润】_利润所属期间" localSheetId="111">应付股利【利润】!$D$5</definedName>
    <definedName name="Mark_应付股利【利润】_评估价值" localSheetId="111">应付股利【利润】!$H$5</definedName>
    <definedName name="Mark_应付股利【利润】_评估人员" localSheetId="111">应付股利【利润】!$K$5</definedName>
    <definedName name="Mark_应付股利【利润】_审计前账面值" localSheetId="111">应付股利【利润】!$E$5</definedName>
    <definedName name="Mark_应付股利【利润】_审计调整" localSheetId="111">应付股利【利润】!$F$5</definedName>
    <definedName name="Mark_应付股利【利润】_投资单位名称" localSheetId="111">应付股利【利润】!$B$5</definedName>
    <definedName name="Mark_应付股利【利润】_序号" localSheetId="111">应付股利【利润】!$A$5</definedName>
    <definedName name="Mark_应付股利【利润】_账面价值" localSheetId="111">应付股利【利润】!$G$5</definedName>
    <definedName name="Mark_应付股利【利润】_最后一行" localSheetId="111">应付股利【利润】!$A$29</definedName>
    <definedName name="Mark_应付利息_备注" localSheetId="110">应付利息!$L$5</definedName>
    <definedName name="Mark_应付利息_本金" localSheetId="110">应付利息!$D$5</definedName>
    <definedName name="Mark_应付利息_发生日期" localSheetId="110">应付利息!$C$5</definedName>
    <definedName name="Mark_应付利息_合计" localSheetId="110">应付利息!$A$27</definedName>
    <definedName name="Mark_应付利息_户名" localSheetId="110">应付利息!$B$5</definedName>
    <definedName name="Mark_应付利息_利息率" localSheetId="110">应付利息!$F$5</definedName>
    <definedName name="Mark_应付利息_利息所属期间" localSheetId="110">应付利息!$E$5</definedName>
    <definedName name="Mark_应付利息_评估价值" localSheetId="110">应付利息!$J$5</definedName>
    <definedName name="Mark_应付利息_评估人员" localSheetId="110">应付利息!$N$5</definedName>
    <definedName name="Mark_应付利息_审计前账面值" localSheetId="110">应付利息!$G$5</definedName>
    <definedName name="Mark_应付利息_审计调整" localSheetId="110">应付利息!$H$5</definedName>
    <definedName name="Mark_应付利息_序号" localSheetId="110">应付利息!$A$5</definedName>
    <definedName name="Mark_应付利息_应付利息评估明细表" localSheetId="110">应付利息!$A$2</definedName>
    <definedName name="Mark_应付利息_增值率" localSheetId="110">应付利息!$K$5</definedName>
    <definedName name="Mark_应付利息_账面价值" localSheetId="110">应付利息!$I$5</definedName>
    <definedName name="Mark_应付利息_最后一行" localSheetId="110">应付利息!$A$29</definedName>
    <definedName name="Mark_应付票据_备注" localSheetId="103">应付票据!$J$5</definedName>
    <definedName name="Mark_应付票据_到期日" localSheetId="103">应付票据!$D$5</definedName>
    <definedName name="Mark_应付票据_短期借款评估明细表" localSheetId="103">应付票据!$A$2</definedName>
    <definedName name="Mark_应付票据_发生日期" localSheetId="103">应付票据!$C$5</definedName>
    <definedName name="Mark_应付票据_合计" localSheetId="103">应付票据!$A$27</definedName>
    <definedName name="Mark_应付票据_户名【结算对象】" localSheetId="103">应付票据!$B$5</definedName>
    <definedName name="Mark_应付票据_票面利率" localSheetId="103">应付票据!$E$5</definedName>
    <definedName name="Mark_应付票据_评估价值" localSheetId="103">应付票据!$I$5</definedName>
    <definedName name="Mark_应付票据_评估人员" localSheetId="103">应付票据!$L$5</definedName>
    <definedName name="Mark_应付票据_审计前账面值" localSheetId="103">应付票据!$F$5</definedName>
    <definedName name="Mark_应付票据_审计调整" localSheetId="103">应付票据!$G$5</definedName>
    <definedName name="Mark_应付票据_序号" localSheetId="103">应付票据!$A$5</definedName>
    <definedName name="Mark_应付票据_账面价值" localSheetId="103">应付票据!$H$5</definedName>
    <definedName name="Mark_应付票据_最后一行" localSheetId="103">应付票据!$A$29</definedName>
    <definedName name="Mark_应付债券_备注" localSheetId="118">应付债券!$K$5</definedName>
    <definedName name="Mark_应付债券_到期日" localSheetId="118">应付债券!$E$5</definedName>
    <definedName name="Mark_应付债券_发生日期" localSheetId="118">应付债券!$D$5</definedName>
    <definedName name="Mark_应付债券_合计" localSheetId="118">应付债券!$A$27</definedName>
    <definedName name="Mark_应付债券_票面利率" localSheetId="118">应付债券!$F$5</definedName>
    <definedName name="Mark_应付债券_评估价值" localSheetId="118">应付债券!$J$5</definedName>
    <definedName name="Mark_应付债券_评估人员" localSheetId="118">应付债券!$M$5</definedName>
    <definedName name="Mark_应付债券_审计前账面值" localSheetId="118">应付债券!$G$5</definedName>
    <definedName name="Mark_应付债券_审计调整" localSheetId="118">应付债券!$H$5</definedName>
    <definedName name="Mark_应付债券_序号" localSheetId="118">应付债券!$A$5</definedName>
    <definedName name="Mark_应付债券_应付债券评估明细表" localSheetId="118">应付债券!$A$2</definedName>
    <definedName name="Mark_应付债券_债券发行单位" localSheetId="118">应付债券!$B$5</definedName>
    <definedName name="Mark_应付债券_债券种类" localSheetId="118">应付债券!$C$5</definedName>
    <definedName name="Mark_应付债券_账面价值" localSheetId="118">应付债券!$I$5</definedName>
    <definedName name="Mark_应付债券_最后一行" localSheetId="118">应付债券!$A$29</definedName>
    <definedName name="Mark_应付账款_备注" localSheetId="104">应付账款!$I$5</definedName>
    <definedName name="Mark_应付账款_发生日期" localSheetId="104">应付账款!$C$5</definedName>
    <definedName name="Mark_应付账款_合计" localSheetId="104">应付账款!$A$27</definedName>
    <definedName name="Mark_应付账款_户名【结算对象】" localSheetId="104">应付账款!$B$5</definedName>
    <definedName name="Mark_应付账款_评估价值" localSheetId="104">应付账款!$H$5</definedName>
    <definedName name="Mark_应付账款_评估人员" localSheetId="104">应付账款!$K$5</definedName>
    <definedName name="Mark_应付账款_审计前账面值" localSheetId="104">应付账款!$E$5</definedName>
    <definedName name="Mark_应付账款_审计调整" localSheetId="104">应付账款!$F$5</definedName>
    <definedName name="Mark_应付账款_序号" localSheetId="104">应付账款!$A$5</definedName>
    <definedName name="Mark_应付账款_业务内容" localSheetId="104">应付账款!$D$5</definedName>
    <definedName name="Mark_应付账款_应付账款评估明细表" localSheetId="104">应付账款!$A$2</definedName>
    <definedName name="Mark_应付账款_账面价值" localSheetId="104">应付账款!$G$5</definedName>
    <definedName name="Mark_应付账款_最后一行" localSheetId="104">应付账款!$A$29</definedName>
    <definedName name="Mark_应交税费_备注" localSheetId="108">应交税费!$I$5</definedName>
    <definedName name="Mark_应交税费_发生日期" localSheetId="108">应交税费!$C$5</definedName>
    <definedName name="Mark_应交税费_合计" localSheetId="108">应交税费!$A$27</definedName>
    <definedName name="Mark_应交税费_评估价值" localSheetId="108">应交税费!$H$5</definedName>
    <definedName name="Mark_应交税费_评估人员" localSheetId="108">应交税费!$K$5</definedName>
    <definedName name="Mark_应交税费_审计前账面值" localSheetId="108">应交税费!$E$5</definedName>
    <definedName name="Mark_应交税费_审计调整" localSheetId="108">应交税费!$F$5</definedName>
    <definedName name="Mark_应交税费_税费种类" localSheetId="108">应交税费!$D$5</definedName>
    <definedName name="Mark_应交税费_序号" localSheetId="108">应交税费!$A$5</definedName>
    <definedName name="Mark_应交税费_应交税费评估明细表" localSheetId="108">应交税费!$A$2</definedName>
    <definedName name="Mark_应交税费_账面价值" localSheetId="108">应交税费!$G$5</definedName>
    <definedName name="Mark_应交税费_征税机关" localSheetId="108">应交税费!$B$5</definedName>
    <definedName name="Mark_应交税费_最后一行" localSheetId="108">应交税费!$A$29</definedName>
    <definedName name="Mark_应收股利【利润】_备注" localSheetId="29">应收股利【利润】!$O$5</definedName>
    <definedName name="Mark_应收股利【利润】_差异原因" localSheetId="29">应收股利【利润】!$J$6</definedName>
    <definedName name="Mark_应收股利【利润】_底稿文件" localSheetId="29">应收股利【利润】!$H$6</definedName>
    <definedName name="Mark_应收股利【利润】_发生日期" localSheetId="29">应收股利【利润】!$C$5</definedName>
    <definedName name="Mark_应收股利【利润】_股利所属期间" localSheetId="29">应收股利【利润】!$D$5</definedName>
    <definedName name="Mark_应收股利【利润】_函证账务核实结果" localSheetId="29">应收股利【利润】!$G$6</definedName>
    <definedName name="Mark_应收股利【利润】_合计" localSheetId="29">应收股利【利润】!$A$25</definedName>
    <definedName name="Mark_应收股利【利润】_核查程序" localSheetId="29">应收股利【利润】!$F$6</definedName>
    <definedName name="Mark_应收股利【利润】_核实后账面值" localSheetId="29">应收股利【利润】!$I$6</definedName>
    <definedName name="Mark_应收股利【利润】_户名结算对象" localSheetId="29">应收股利【利润】!$B$5</definedName>
    <definedName name="Mark_应收股利【利润】_评估价值" localSheetId="29">应收股利【利润】!$M$5</definedName>
    <definedName name="Mark_应收股利【利润】_评估人员" localSheetId="29">应收股利【利润】!$Q$5</definedName>
    <definedName name="Mark_应收股利【利润】_清查核实导航" localSheetId="29">应收股利【利润】!$F$1:$N$1</definedName>
    <definedName name="Mark_应收股利【利润】_申报账面值" localSheetId="29">应收股利【利润】!$E$5</definedName>
    <definedName name="Mark_应收股利【利润】_审计调整" localSheetId="29">应收股利【利润】!$K$5</definedName>
    <definedName name="Mark_应收股利【利润】_序号" localSheetId="29">应收股利【利润】!$A$5</definedName>
    <definedName name="Mark_应收股利【利润】_应收股利评估明细表" localSheetId="29">应收股利【利润】!$A$2</definedName>
    <definedName name="Mark_应收股利【利润】_增值率" localSheetId="29">应收股利【利润】!$N$5</definedName>
    <definedName name="Mark_应收股利【利润】_账面价值" localSheetId="29">应收股利【利润】!$L$5</definedName>
    <definedName name="Mark_应收股利【利润】_资产申报导航整体" localSheetId="29">应收股利【利润】!$A$1:$E$1</definedName>
    <definedName name="Mark_应收股利【利润】_最后一行" localSheetId="29">应收股利【利润】!$A$27</definedName>
    <definedName name="Mark_应收利息_备注" localSheetId="28">应收利息!$Y$5</definedName>
    <definedName name="Mark_应收利息_本金差异原因" localSheetId="28">应收利息!$G$6</definedName>
    <definedName name="Mark_应收利息_本位币金额" localSheetId="28">应收利息!$K$6</definedName>
    <definedName name="Mark_应收利息_币种" localSheetId="28">应收利息!$L$6</definedName>
    <definedName name="Mark_应收利息_差异原因" localSheetId="28">应收利息!$T$6</definedName>
    <definedName name="Mark_应收利息_到期日" localSheetId="28">应收利息!$I$5</definedName>
    <definedName name="Mark_应收利息_底稿资料" localSheetId="28">应收利息!$Q$6</definedName>
    <definedName name="Mark_应收利息_对应科目" localSheetId="28">应收利息!$E$6</definedName>
    <definedName name="Mark_应收利息_发生日期" localSheetId="28">应收利息!$C$5</definedName>
    <definedName name="Mark_应收利息_个别认定损失金额" localSheetId="28">应收利息!$S$6</definedName>
    <definedName name="Mark_应收利息_合计" localSheetId="28">应收利息!$A$27</definedName>
    <definedName name="Mark_应收利息_核查程序" localSheetId="28">应收利息!$P$6</definedName>
    <definedName name="Mark_应收利息_核实后账面值" localSheetId="28">应收利息!$R$6</definedName>
    <definedName name="Mark_应收利息_户名欠款单位名称" localSheetId="28">应收利息!$B$5</definedName>
    <definedName name="Mark_应收利息_金额" localSheetId="28">应收利息!$D$6</definedName>
    <definedName name="Mark_应收利息_明细表序号" localSheetId="28">应收利息!$F$6</definedName>
    <definedName name="Mark_应收利息_年利息率" localSheetId="28">应收利息!$J$5</definedName>
    <definedName name="Mark_应收利息_评估价值" localSheetId="28">应收利息!$W$5</definedName>
    <definedName name="Mark_应收利息_评估人员" localSheetId="28">应收利息!$AA$5</definedName>
    <definedName name="Mark_应收利息_起息日" localSheetId="28">应收利息!$H$5</definedName>
    <definedName name="Mark_应收利息_清查核实导航" localSheetId="28">应收利息!$P$1:$X$1</definedName>
    <definedName name="Mark_应收利息_审计调整" localSheetId="28">应收利息!$U$5</definedName>
    <definedName name="Mark_应收利息_损失金额" localSheetId="28">应收利息!$N$6</definedName>
    <definedName name="Mark_应收利息_外币账面金额" localSheetId="28">应收利息!$M$6</definedName>
    <definedName name="Mark_应收利息_序号" localSheetId="28">应收利息!$A$5</definedName>
    <definedName name="Mark_应收利息_应收利息评估明细表" localSheetId="28">应收利息!$A$2</definedName>
    <definedName name="Mark_应收利息_原因" localSheetId="28">应收利息!$O$6</definedName>
    <definedName name="Mark_应收利息_增值率" localSheetId="28">应收利息!$X$5</definedName>
    <definedName name="Mark_应收利息_账面价值" localSheetId="28">应收利息!$V$5</definedName>
    <definedName name="Mark_应收利息_账面余额核实程序" localSheetId="28">应收利息!$P$5</definedName>
    <definedName name="Mark_应收利息_资产申报导航整体" localSheetId="28">应收利息!$A$1:$O$1</definedName>
    <definedName name="Mark_应收利息_最后一行" localSheetId="28">应收利息!$A$29</definedName>
    <definedName name="Mark_应收票据_备注" localSheetId="20">应收票据!$W$5</definedName>
    <definedName name="Mark_应收票据_差异原因" localSheetId="20">应收票据!$R$6</definedName>
    <definedName name="Mark_应收票据_承兑人" localSheetId="20">应收票据!$K$5</definedName>
    <definedName name="Mark_应收票据_出票日期" localSheetId="20">应收票据!$C$5</definedName>
    <definedName name="Mark_应收票据_到期日期" localSheetId="20">应收票据!$D$5</definedName>
    <definedName name="Mark_应收票据_底稿资料" localSheetId="20">应收票据!$P$6</definedName>
    <definedName name="Mark_应收票据_合计" localSheetId="20">应收票据!$A$28</definedName>
    <definedName name="Mark_应收票据_核查程序" localSheetId="20">应收票据!$O$6</definedName>
    <definedName name="Mark_应收票据_核实后账面值" localSheetId="20">应收票据!$Q$6</definedName>
    <definedName name="Mark_应收票据_户名结算对象" localSheetId="20">应收票据!$B$5</definedName>
    <definedName name="Mark_应收票据_基准日后已托收背书或贴现情况" localSheetId="20">应收票据!$E$5</definedName>
    <definedName name="Mark_应收票据_票据编号" localSheetId="20">应收票据!$J$5</definedName>
    <definedName name="Mark_应收票据_票据类别" localSheetId="20">应收票据!$I$5</definedName>
    <definedName name="Mark_应收票据_票面金额" localSheetId="20">应收票据!$L$5</definedName>
    <definedName name="Mark_应收票据_票面利率" localSheetId="20">应收票据!$M$5</definedName>
    <definedName name="Mark_应收票据_评估价值" localSheetId="20">应收票据!$U$5</definedName>
    <definedName name="Mark_应收票据_评估人员" localSheetId="20">应收票据!$Y$5</definedName>
    <definedName name="Mark_应收票据_凭证号" localSheetId="20">应收票据!$F$6</definedName>
    <definedName name="Mark_应收票据_清查核实导航" localSheetId="20">应收票据!$O$1:$W$1</definedName>
    <definedName name="Mark_应收票据_日期" localSheetId="20">应收票据!$E$6</definedName>
    <definedName name="Mark_应收票据_申报账面值" localSheetId="20">应收票据!$N$5</definedName>
    <definedName name="Mark_应收票据_审计调整" localSheetId="20">应收票据!$S$5</definedName>
    <definedName name="Mark_应收票据_贴现金额" localSheetId="20">应收票据!$H$6</definedName>
    <definedName name="Mark_应收票据_托收银行被背书人贴现银行" localSheetId="20">应收票据!$G$6</definedName>
    <definedName name="Mark_应收票据_序号" localSheetId="20">应收票据!$A$5</definedName>
    <definedName name="Mark_应收票据_增值率" localSheetId="20">应收票据!$V$5</definedName>
    <definedName name="Mark_应收票据_账面价值" localSheetId="20">应收票据!$T$5</definedName>
    <definedName name="Mark_应收票据_账面余额核实程序" localSheetId="20">应收票据!$O$5</definedName>
    <definedName name="Mark_应收票据_资产申报导航整体" localSheetId="20">应收票据!$A$1:$N$1</definedName>
    <definedName name="Mark_应收票据_最后一行" localSheetId="20">应收票据!$A$30</definedName>
    <definedName name="Mark_应收账款_备注" localSheetId="21">应收账款!$AK$5</definedName>
    <definedName name="Mark_应收账款_本位币金额" localSheetId="21">应收账款!$E$7</definedName>
    <definedName name="Mark_应收账款_币种" localSheetId="21">应收账款!$G$7</definedName>
    <definedName name="Mark_应收账款_差异原因" localSheetId="21">应收账款!$AB$6</definedName>
    <definedName name="Mark_应收账款_底稿" localSheetId="21">应收账款!$T$6</definedName>
    <definedName name="Mark_应收账款_个别认定风险损失金额" localSheetId="21">应收账款!$AC$7</definedName>
    <definedName name="Mark_应收账款_关联方类型" localSheetId="21">应收账款!$Q$5</definedName>
    <definedName name="Mark_应收账款_关联方认定" localSheetId="21">应收账款!$AE$6</definedName>
    <definedName name="Mark_应收账款_函证核实金额" localSheetId="21">应收账款!$S$6</definedName>
    <definedName name="Mark_应收账款_函证账务核实和个别认定核查" localSheetId="21">应收账款!$R$5</definedName>
    <definedName name="Mark_应收账款_合计" localSheetId="21">应收账款!$A$30</definedName>
    <definedName name="Mark_应收账款_核查程序" localSheetId="21">应收账款!$R$6</definedName>
    <definedName name="Mark_应收账款_核实后账面值" localSheetId="21">应收账款!$U$6</definedName>
    <definedName name="Mark_应收账款_核实后账面值合计" localSheetId="21">应收账款!$AA$7</definedName>
    <definedName name="Mark_应收账款_计算过程" localSheetId="21">应收账款!$AD$7</definedName>
    <definedName name="Mark_应收账款_减_坏账准备_评估风险损失" localSheetId="21">应收账款!$A$31</definedName>
    <definedName name="Mark_应收账款_净额" localSheetId="21">应收账款!$A$32</definedName>
    <definedName name="Mark_应收账款_评估方法" localSheetId="21">应收账款!$AF$6</definedName>
    <definedName name="Mark_应收账款_评估价值" localSheetId="21">应收账款!$AI$5</definedName>
    <definedName name="Mark_应收账款_评估人员" localSheetId="21">应收账款!$AM$5</definedName>
    <definedName name="Mark_应收账款_欠款单位名称结算对象" localSheetId="21">应收账款!$B$5</definedName>
    <definedName name="Mark_应收账款_审计调整" localSheetId="21">应收账款!$AG$5</definedName>
    <definedName name="Mark_应收账款_损失核定导航" localSheetId="21">应收账款!$AC$1:$AK$1</definedName>
    <definedName name="Mark_应收账款_损失金额" localSheetId="21">应收账款!$O$7</definedName>
    <definedName name="Mark_应收账款_外币金额" localSheetId="21">应收账款!$F$7</definedName>
    <definedName name="Mark_应收账款_序号" localSheetId="21">应收账款!$A$5</definedName>
    <definedName name="Mark_应收账款_业务内容" localSheetId="21">应收账款!$C$5</definedName>
    <definedName name="Mark_应收账款_应收账款评估明细表" localSheetId="21">应收账款!$A$2</definedName>
    <definedName name="Mark_应收账款_原因" localSheetId="21">应收账款!$P$7</definedName>
    <definedName name="Mark_应收账款_增值率" localSheetId="21">应收账款!$AJ$5</definedName>
    <definedName name="Mark_应收账款_账龄分析表" localSheetId="21">应收账款!$H$5</definedName>
    <definedName name="Mark_应收账款_账龄分析表_1年以内金额" localSheetId="21">应收账款!$H$7</definedName>
    <definedName name="Mark_应收账款_账龄分析表_1至2年金额" localSheetId="21">应收账款!$I$7</definedName>
    <definedName name="Mark_应收账款_账龄分析表_2至3年金额" localSheetId="21">应收账款!$J$7</definedName>
    <definedName name="Mark_应收账款_账龄分析表_3至4年金额" localSheetId="21">应收账款!$K$7</definedName>
    <definedName name="Mark_应收账款_账龄分析表_4至5年金额" localSheetId="21">应收账款!$L$7</definedName>
    <definedName name="Mark_应收账款_账龄分析表_5年以上金额" localSheetId="21">应收账款!$M$7</definedName>
    <definedName name="Mark_应收账款_账龄总数与申报账面值差异" localSheetId="21">应收账款!$N$5</definedName>
    <definedName name="Mark_应收账款_账面价值" localSheetId="21">应收账款!$AH$5</definedName>
    <definedName name="Mark_应收账款_资产核查导航" localSheetId="21">应收账款!$R$1:$AB$1</definedName>
    <definedName name="Mark_应收账款_资产申报导航" localSheetId="21">应收账款!$H$1:$Q$1</definedName>
    <definedName name="Mark_应收账款_资产申报导航整体" localSheetId="21">应收账款!$A$1:$Q$1</definedName>
    <definedName name="Mark_应收账款_最后一行" localSheetId="21">应收账款!$A$34</definedName>
    <definedName name="Mark_应收账款_最近一笔发生日期" localSheetId="21">应收账款!$D$5</definedName>
    <definedName name="Mark_油气资产_备注" localSheetId="88">油气资产!$S$5</definedName>
    <definedName name="Mark_油气资产_合计" localSheetId="88">油气资产!$A$25</definedName>
    <definedName name="Mark_油气资产_计量单位" localSheetId="88">油气资产!$E$5</definedName>
    <definedName name="Mark_油气资产_减油气资产减值准备" localSheetId="88">油气资产!$A$26</definedName>
    <definedName name="Mark_油气资产_净额" localSheetId="88">油气资产!$A$27</definedName>
    <definedName name="Mark_油气资产_矿区" localSheetId="88">油气资产!$C$5</definedName>
    <definedName name="Mark_油气资产_来源" localSheetId="88">油气资产!$H$5</definedName>
    <definedName name="Mark_油气资产_类别" localSheetId="88">油气资产!$B$5</definedName>
    <definedName name="Mark_油气资产_评估价值" localSheetId="88">油气资产!$O$5</definedName>
    <definedName name="Mark_油气资产_评估价值_成新率" localSheetId="88">油气资产!$P$6</definedName>
    <definedName name="Mark_油气资产_评估价值_净值" localSheetId="88">油气资产!$Q$6</definedName>
    <definedName name="Mark_油气资产_评估价值_原值" localSheetId="88">油气资产!$O$6</definedName>
    <definedName name="Mark_油气资产_评估人员" localSheetId="88">油气资产!$U$5</definedName>
    <definedName name="Mark_油气资产_审计前账面值" localSheetId="88">油气资产!$I$5</definedName>
    <definedName name="Mark_油气资产_审计前账面值_净值" localSheetId="88">油气资产!$J$6</definedName>
    <definedName name="Mark_油气资产_审计前账面值_原值" localSheetId="88">油气资产!$I$6</definedName>
    <definedName name="Mark_油气资产_审计调整" localSheetId="88">油气资产!$K$5</definedName>
    <definedName name="Mark_油气资产_审计调整_净值" localSheetId="88">油气资产!$L$6</definedName>
    <definedName name="Mark_油气资产_审计调整_原值" localSheetId="88">油气资产!$K$6</definedName>
    <definedName name="Mark_油气资产_使用单位" localSheetId="88">油气资产!$D$5</definedName>
    <definedName name="Mark_油气资产_数量" localSheetId="88">油气资产!$F$5</definedName>
    <definedName name="Mark_油气资产_形成日期" localSheetId="88">油气资产!$G$5</definedName>
    <definedName name="Mark_油气资产_序号" localSheetId="88">油气资产!$A$5</definedName>
    <definedName name="Mark_油气资产_油气资产评估明细表" localSheetId="88">油气资产!$A$2</definedName>
    <definedName name="Mark_油气资产_增值率" localSheetId="88">油气资产!$R$5</definedName>
    <definedName name="Mark_油气资产_账面价值" localSheetId="88">油气资产!$M$5</definedName>
    <definedName name="Mark_油气资产_账面价值_净值" localSheetId="88">油气资产!$N$6</definedName>
    <definedName name="Mark_油气资产_账面价值_原值" localSheetId="88">油气资产!$M$6</definedName>
    <definedName name="Mark_油气资产_最后一行" localSheetId="88">油气资产!$A$29</definedName>
    <definedName name="Mark_预付账款_12年金额" localSheetId="26">预付账款!$O$5</definedName>
    <definedName name="Mark_预付账款_1年以内金额" localSheetId="26">预付账款!$N$5</definedName>
    <definedName name="Mark_预付账款_23年金额" localSheetId="26">预付账款!$P$5</definedName>
    <definedName name="Mark_预付账款_34年金额" localSheetId="26">预付账款!$Q$5</definedName>
    <definedName name="Mark_预付账款_45年金额" localSheetId="26">预付账款!$R$5</definedName>
    <definedName name="Mark_预付账款_5年以上金额" localSheetId="26">预付账款!$S$5</definedName>
    <definedName name="Mark_预付账款_备注" localSheetId="26">预付账款!$L$5</definedName>
    <definedName name="Mark_预付账款_发生日期" localSheetId="26">预付账款!$D$5</definedName>
    <definedName name="Mark_预付账款_合计" localSheetId="26">预付账款!$A$24</definedName>
    <definedName name="Mark_预付账款_坏账准备" localSheetId="26">预付账款!$G$5</definedName>
    <definedName name="Mark_预付账款_减坏账准备" localSheetId="26">预付账款!$A$25</definedName>
    <definedName name="Mark_预付账款_减评估风险损失" localSheetId="26">预付账款!$A$26</definedName>
    <definedName name="Mark_预付账款_净额" localSheetId="26">预付账款!$A$27</definedName>
    <definedName name="Mark_预付账款_评估价值" localSheetId="26">预付账款!$J$5</definedName>
    <definedName name="Mark_预付账款_评估人员" localSheetId="26">预付账款!$V$5</definedName>
    <definedName name="Mark_预付账款_审计前账面值" localSheetId="26">预付账款!$F$5</definedName>
    <definedName name="Mark_预付账款_审计调整" localSheetId="26">预付账款!$H$5</definedName>
    <definedName name="Mark_预付账款_收款单位名称结算对象" localSheetId="26">预付账款!$B$5</definedName>
    <definedName name="Mark_预付账款_序号" localSheetId="26">预付账款!$A$5</definedName>
    <definedName name="Mark_预付账款_业务内容" localSheetId="26">预付账款!$C$5</definedName>
    <definedName name="Mark_预付账款_预付账款评估明细表" localSheetId="26">预付账款!$A$2</definedName>
    <definedName name="Mark_预付账款_增值率" localSheetId="26">预付账款!$K$5</definedName>
    <definedName name="Mark_预付账款_账龄" localSheetId="26">预付账款!$E$5</definedName>
    <definedName name="Mark_预付账款_账龄总数与审计前账面值差异" localSheetId="26">预付账款!$T$5</definedName>
    <definedName name="Mark_预付账款_账面价值" localSheetId="26">预付账款!$I$5</definedName>
    <definedName name="Mark_预付账款_最后一行" localSheetId="26">预付账款!$A$29</definedName>
    <definedName name="Mark_预计负债_备注" localSheetId="121">预计负债!$I$5</definedName>
    <definedName name="Mark_预计负债_发生日期" localSheetId="121">预计负债!$C$5</definedName>
    <definedName name="Mark_预计负债_合计" localSheetId="121">预计负债!$A$27</definedName>
    <definedName name="Mark_预计负债_户名" localSheetId="121">预计负债!$B$5</definedName>
    <definedName name="Mark_预计负债_结算内容" localSheetId="121">预计负债!$D$5</definedName>
    <definedName name="Mark_预计负债_评估价值" localSheetId="121">预计负债!$H$5</definedName>
    <definedName name="Mark_预计负债_评估人员" localSheetId="121">预计负债!$K$5</definedName>
    <definedName name="Mark_预计负债_审计前账面值" localSheetId="121">预计负债!$E$5</definedName>
    <definedName name="Mark_预计负债_审计调整" localSheetId="121">预计负债!$F$5</definedName>
    <definedName name="Mark_预计负债_序号" localSheetId="121">预计负债!$A$5</definedName>
    <definedName name="Mark_预计负债_预计负债评估明细表" localSheetId="121">预计负债!$A$2</definedName>
    <definedName name="Mark_预计负债_账面价值" localSheetId="121">预计负债!$G$5</definedName>
    <definedName name="Mark_预计负债_最后一行" localSheetId="121">预计负债!$A$29</definedName>
    <definedName name="Mark_预收账款_备注" localSheetId="105">预收账款!$I$5</definedName>
    <definedName name="Mark_预收账款_发生日期" localSheetId="105">预收账款!$C$5</definedName>
    <definedName name="Mark_预收账款_合计" localSheetId="105">预收账款!$A$27</definedName>
    <definedName name="Mark_预收账款_户名【结算对象】" localSheetId="105">预收账款!$B$5</definedName>
    <definedName name="Mark_预收账款_评估价值" localSheetId="105">预收账款!$H$5</definedName>
    <definedName name="Mark_预收账款_评估人员" localSheetId="105">预收账款!$K$5</definedName>
    <definedName name="Mark_预收账款_审计前账面值" localSheetId="105">预收账款!$E$5</definedName>
    <definedName name="Mark_预收账款_审计调整" localSheetId="105">预收账款!$F$5</definedName>
    <definedName name="Mark_预收账款_序号" localSheetId="105">预收账款!$A$5</definedName>
    <definedName name="Mark_预收账款_业务内容" localSheetId="105">预收账款!$D$5</definedName>
    <definedName name="Mark_预收账款_预收账款评估明细表" localSheetId="105">预收账款!$A$2</definedName>
    <definedName name="Mark_预收账款_账面价值" localSheetId="105">预收账款!$G$5</definedName>
    <definedName name="Mark_预收账款_最后一行" localSheetId="105">预收账款!$A$29</definedName>
    <definedName name="Mark_原材料_备注" localSheetId="33">原材料!$O$5</definedName>
    <definedName name="Mark_原材料_材料类别" localSheetId="33">原材料!$R$5</definedName>
    <definedName name="Mark_原材料_存放地点" localSheetId="33">原材料!$P$5</definedName>
    <definedName name="Mark_原材料_合计" localSheetId="33">原材料!$A$27</definedName>
    <definedName name="Mark_原材料_计量单位" localSheetId="33">原材料!$C$5</definedName>
    <definedName name="Mark_原材料_计提减值准备金额" localSheetId="33">原材料!$S$5</definedName>
    <definedName name="Mark_原材料_计提减值准备金额_审计前账面值" localSheetId="33">原材料!$S$6</definedName>
    <definedName name="Mark_原材料_计提减值准备金额_账面价值" localSheetId="33">原材料!$T$6</definedName>
    <definedName name="Mark_原材料_减存货跌价准备" localSheetId="33">原材料!$A$28</definedName>
    <definedName name="Mark_原材料_库龄" localSheetId="33">原材料!$Q$5</definedName>
    <definedName name="Mark_原材料_名称及规格型号" localSheetId="33">原材料!$B$5</definedName>
    <definedName name="Mark_原材料_评估价值" localSheetId="33">原材料!$K$5</definedName>
    <definedName name="Mark_原材料_评估价值_单价" localSheetId="33">原材料!$L$6</definedName>
    <definedName name="Mark_原材料_评估价值_金额" localSheetId="33">原材料!$M$6</definedName>
    <definedName name="Mark_原材料_评估价值_实际数量" localSheetId="33">原材料!$K$6</definedName>
    <definedName name="Mark_原材料_评估人员" localSheetId="33">原材料!$V$5</definedName>
    <definedName name="Mark_原材料_审计前账面值" localSheetId="33">原材料!$D$5</definedName>
    <definedName name="Mark_原材料_审计前账面值_单价" localSheetId="33">原材料!$E$6</definedName>
    <definedName name="Mark_原材料_审计前账面值_金额" localSheetId="33">原材料!$F$6</definedName>
    <definedName name="Mark_原材料_审计前账面值_数量" localSheetId="33">原材料!$D$6</definedName>
    <definedName name="Mark_原材料_审计调整" localSheetId="33">原材料!$G$5</definedName>
    <definedName name="Mark_原材料_小计" localSheetId="33">原材料!$A$29</definedName>
    <definedName name="Mark_原材料_序号" localSheetId="33">原材料!$A$5</definedName>
    <definedName name="Mark_原材料_原材料评估明细表" localSheetId="33">原材料!$A$2</definedName>
    <definedName name="Mark_原材料_增值率" localSheetId="33">原材料!$N$5</definedName>
    <definedName name="Mark_原材料_账面价值" localSheetId="33">原材料!$H$5</definedName>
    <definedName name="Mark_原材料_账面价值_单价" localSheetId="33">原材料!$I$6</definedName>
    <definedName name="Mark_原材料_账面价值_金额" localSheetId="33">原材料!$J$6</definedName>
    <definedName name="Mark_原材料_账面价值_数量" localSheetId="33">原材料!$H$6</definedName>
    <definedName name="Mark_原材料_最后一行" localSheetId="33">原材料!$A$33</definedName>
    <definedName name="Mark_在产品【开发成本】_备注" localSheetId="39">在产品【开发成本】!$BB$5</definedName>
    <definedName name="Mark_在产品【开发成本】_差异原因说明" localSheetId="39">在产品【开发成本】!$M$5</definedName>
    <definedName name="Mark_在产品【开发成本】_房产证号" localSheetId="39">在产品【开发成本】!$AA$5</definedName>
    <definedName name="Mark_在产品【开发成本】_房屋用途" localSheetId="39">在产品【开发成本】!$AD$5</definedName>
    <definedName name="Mark_在产品【开发成本】_房屋主体工程是自建还是出包" localSheetId="39">在产品【开发成本】!$AC$5</definedName>
    <definedName name="Mark_在产品【开发成本】_费用名称" localSheetId="39">在产品【开发成本】!$C$5</definedName>
    <definedName name="Mark_在产品【开发成本】_工程形象进度" localSheetId="39">在产品【开发成本】!$K$5</definedName>
    <definedName name="Mark_在产品【开发成本】_合计" localSheetId="39">在产品【开发成本】!$A$27</definedName>
    <definedName name="Mark_在产品【开发成本】_建设工程规划许可证号" localSheetId="39">在产品【开发成本】!$X$5</definedName>
    <definedName name="Mark_在产品【开发成本】_建设工程开工证号" localSheetId="39">在产品【开发成本】!$Y$5</definedName>
    <definedName name="Mark_在产品【开发成本】_建设用地规划许可证号" localSheetId="39">在产品【开发成本】!$W$5</definedName>
    <definedName name="Mark_在产品【开发成本】_开发进度" localSheetId="39">在产品【开发成本】!$J$5</definedName>
    <definedName name="Mark_在产品【开发成本】_开工日期" localSheetId="39">在产品【开发成本】!$F$5</definedName>
    <definedName name="Mark_在产品【开发成本】_拟开发建筑面积" localSheetId="39">在产品【开发成本】!$D$5</definedName>
    <definedName name="Mark_在产品【开发成本】_评估价值" localSheetId="39">在产品【开发成本】!$AY$5</definedName>
    <definedName name="Mark_在产品【开发成本】_评估价值_单价" localSheetId="39">在产品【开发成本】!$AY$6</definedName>
    <definedName name="Mark_在产品【开发成本】_评估价值_金额" localSheetId="39">在产品【开发成本】!$AZ$6</definedName>
    <definedName name="Mark_在产品【开发成本】_评估人员" localSheetId="39">在产品【开发成本】!$BD$5</definedName>
    <definedName name="Mark_在产品【开发成本】_清查评估明细表" localSheetId="39">在产品【开发成本】!$A$2</definedName>
    <definedName name="Mark_在产品【开发成本】_商品房预销售许可证号" localSheetId="39">在产品【开发成本】!$Z$5</definedName>
    <definedName name="Mark_在产品【开发成本】_尚欠地价款" localSheetId="39">在产品【开发成本】!$AO$5</definedName>
    <definedName name="Mark_在产品【开发成本】_尚欠其他款项" localSheetId="39">在产品【开发成本】!$AP$5</definedName>
    <definedName name="Mark_在产品【开发成本】_审计前账面值" localSheetId="39">在产品【开发成本】!$AQ$5</definedName>
    <definedName name="Mark_在产品【开发成本】_审计前账面值_单价" localSheetId="39">在产品【开发成本】!$AR$6</definedName>
    <definedName name="Mark_在产品【开发成本】_审计前账面值_金额" localSheetId="39">在产品【开发成本】!$AS$6</definedName>
    <definedName name="Mark_在产品【开发成本】_审计前账面值_数量" localSheetId="39">在产品【开发成本】!$AQ$6</definedName>
    <definedName name="Mark_在产品【开发成本】_审计调整" localSheetId="39">在产品【开发成本】!$AT$5</definedName>
    <definedName name="Mark_在产品【开发成本】_实际进度与计划进度是否存在较大差异" localSheetId="39">在产品【开发成本】!$L$5</definedName>
    <definedName name="Mark_在产品【开发成本】_实际数量" localSheetId="39">在产品【开发成本】!$AX$5</definedName>
    <definedName name="Mark_在产品【开发成本】_是否抵押" localSheetId="39">在产品【开发成本】!$AN$5</definedName>
    <definedName name="Mark_在产品【开发成本】_同区位相似楼盘名称A" localSheetId="39">在产品【开发成本】!$AH$5</definedName>
    <definedName name="Mark_在产品【开发成本】_同区位相似楼盘名称B" localSheetId="39">在产品【开发成本】!$AJ$5</definedName>
    <definedName name="Mark_在产品【开发成本】_同区位相似楼盘名称C" localSheetId="39">在产品【开发成本】!$AL$5</definedName>
    <definedName name="Mark_在产品【开发成本】_土地面积" localSheetId="39">在产品【开发成本】!$U$5</definedName>
    <definedName name="Mark_在产品【开发成本】_土地取得方式" localSheetId="39">在产品【开发成本】!$O$5</definedName>
    <definedName name="Mark_在产品【开发成本】_土地取得时间" localSheetId="39">在产品【开发成本】!$P$5</definedName>
    <definedName name="Mark_在产品【开发成本】_土地取得手续是否完备" localSheetId="39">在产品【开发成本】!$Q$5</definedName>
    <definedName name="Mark_在产品【开发成本】_土地权属性质" localSheetId="39">在产品【开发成本】!$R$5</definedName>
    <definedName name="Mark_在产品【开发成本】_土地使用证号或土地使用证明" localSheetId="39">在产品【开发成本】!$S$5</definedName>
    <definedName name="Mark_在产品【开发成本】_土地用途" localSheetId="39">在产品【开发成本】!$T$5</definedName>
    <definedName name="Mark_在产品【开发成本】_相似楼盘A销售均价" localSheetId="39">在产品【开发成本】!$AI$5</definedName>
    <definedName name="Mark_在产品【开发成本】_相似楼盘B销售均价" localSheetId="39">在产品【开发成本】!$AK$5</definedName>
    <definedName name="Mark_在产品【开发成本】_相似楼盘C销售均价" localSheetId="39">在产品【开发成本】!$AM$5</definedName>
    <definedName name="Mark_在产品【开发成本】_详细座落地址" localSheetId="39">在产品【开发成本】!$E$5</definedName>
    <definedName name="Mark_在产品【开发成本】_项目经营方式是自已开发还是合作开发" localSheetId="39">在产品【开发成本】!$AB$5</definedName>
    <definedName name="Mark_在产品【开发成本】_项目名称" localSheetId="39">在产品【开发成本】!$B$5</definedName>
    <definedName name="Mark_在产品【开发成本】_项目是否存在停工可能" localSheetId="39">在产品【开发成本】!$N$5</definedName>
    <definedName name="Mark_在产品【开发成本】_销售方式预售还是现房销售" localSheetId="39">在产品【开发成本】!$AE$5</definedName>
    <definedName name="Mark_在产品【开发成本】_序号" localSheetId="39">在产品【开发成本】!$A$5</definedName>
    <definedName name="Mark_在产品【开发成本】_已投资额" localSheetId="39">在产品【开发成本】!$I$5</definedName>
    <definedName name="Mark_在产品【开发成本】_预计完工日期" localSheetId="39">在产品【开发成本】!$G$5</definedName>
    <definedName name="Mark_在产品【开发成本】_预计总投资额" localSheetId="39">在产品【开发成本】!$H$5</definedName>
    <definedName name="Mark_在产品【开发成本】_预售比例" localSheetId="39">在产品【开发成本】!$AF$5</definedName>
    <definedName name="Mark_在产品【开发成本】_预售价格" localSheetId="39">在产品【开发成本】!$AG$5</definedName>
    <definedName name="Mark_在产品【开发成本】_增值率" localSheetId="39">在产品【开发成本】!$BA$5</definedName>
    <definedName name="Mark_在产品【开发成本】_账面价值" localSheetId="39">在产品【开发成本】!$AU$5</definedName>
    <definedName name="Mark_在产品【开发成本】_账面价值_单价" localSheetId="39">在产品【开发成本】!$AV$6</definedName>
    <definedName name="Mark_在产品【开发成本】_账面价值_金额" localSheetId="39">在产品【开发成本】!$AW$6</definedName>
    <definedName name="Mark_在产品【开发成本】_账面价值_数量" localSheetId="39">在产品【开发成本】!$AU$6</definedName>
    <definedName name="Mark_在产品【开发成本】_证载土地使用者" localSheetId="39">在产品【开发成本】!$V$5</definedName>
    <definedName name="Mark_在产品【开发成本】_最后一行" localSheetId="39">在产品【开发成本】!$A$29</definedName>
    <definedName name="Mark_在产品【自制半成品】_备注" localSheetId="38">在产品【自制半成品】!$O$5</definedName>
    <definedName name="Mark_在产品【自制半成品】_合计" localSheetId="38">在产品【自制半成品】!$A$27</definedName>
    <definedName name="Mark_在产品【自制半成品】_计量单位" localSheetId="38">在产品【自制半成品】!$C$5</definedName>
    <definedName name="Mark_在产品【自制半成品】_计提减值准备金额" localSheetId="38">在产品【自制半成品】!$P$5</definedName>
    <definedName name="Mark_在产品【自制半成品】_计提减值准备金额_审计前账面值" localSheetId="38">在产品【自制半成品】!$P$6</definedName>
    <definedName name="Mark_在产品【自制半成品】_计提减值准备金额_账面价值" localSheetId="38">在产品【自制半成品】!$Q$6</definedName>
    <definedName name="Mark_在产品【自制半成品】_减存货跌价准备" localSheetId="38">在产品【自制半成品】!$A$28</definedName>
    <definedName name="Mark_在产品【自制半成品】_名称及规格型号" localSheetId="38">在产品【自制半成品】!$B$5</definedName>
    <definedName name="Mark_在产品【自制半成品】_评估价值" localSheetId="38">在产品【自制半成品】!$K$5</definedName>
    <definedName name="Mark_在产品【自制半成品】_评估价值_单价" localSheetId="38">在产品【自制半成品】!$L$6</definedName>
    <definedName name="Mark_在产品【自制半成品】_评估价值_金额" localSheetId="38">在产品【自制半成品】!$M$6</definedName>
    <definedName name="Mark_在产品【自制半成品】_评估价值_实际数量" localSheetId="38">在产品【自制半成品】!$K$6</definedName>
    <definedName name="Mark_在产品【自制半成品】_评估人员" localSheetId="38">在产品【自制半成品】!$S$5</definedName>
    <definedName name="Mark_在产品【自制半成品】_审计前账面值" localSheetId="38">在产品【自制半成品】!$D$5</definedName>
    <definedName name="Mark_在产品【自制半成品】_审计前账面值_单价" localSheetId="38">在产品【自制半成品】!$E$6</definedName>
    <definedName name="Mark_在产品【自制半成品】_审计前账面值_金额" localSheetId="38">在产品【自制半成品】!$F$6</definedName>
    <definedName name="Mark_在产品【自制半成品】_审计前账面值_数量" localSheetId="38">在产品【自制半成品】!$D$6</definedName>
    <definedName name="Mark_在产品【自制半成品】_审计调整" localSheetId="38">在产品【自制半成品】!$G$5</definedName>
    <definedName name="Mark_在产品【自制半成品】_小计" localSheetId="38">在产品【自制半成品】!$A$29</definedName>
    <definedName name="Mark_在产品【自制半成品】_序号" localSheetId="38">在产品【自制半成品】!$A$5</definedName>
    <definedName name="Mark_在产品【自制半成品】_在产品【自制半成品】评估明细表" localSheetId="38">在产品【自制半成品】!$A$2</definedName>
    <definedName name="Mark_在产品【自制半成品】_增值率" localSheetId="38">在产品【自制半成品】!$N$5</definedName>
    <definedName name="Mark_在产品【自制半成品】_账面价值" localSheetId="38">在产品【自制半成品】!$H$5</definedName>
    <definedName name="Mark_在产品【自制半成品】_账面价值_单价" localSheetId="38">在产品【自制半成品】!$I$6</definedName>
    <definedName name="Mark_在产品【自制半成品】_账面价值_金额" localSheetId="38">在产品【自制半成品】!$J$6</definedName>
    <definedName name="Mark_在产品【自制半成品】_账面价值_数量" localSheetId="38">在产品【自制半成品】!$H$6</definedName>
    <definedName name="Mark_在产品【自制半成品】_最后一行" localSheetId="38">在产品【自制半成品】!$A$31</definedName>
    <definedName name="Mark_在建【设备】_备注" localSheetId="85">在建【设备】!$W$5</definedName>
    <definedName name="Mark_在建【设备】_币种" localSheetId="85">在建【设备】!$X$5</definedName>
    <definedName name="Mark_在建【设备】_规格型号" localSheetId="85">在建【设备】!$C$5</definedName>
    <definedName name="Mark_在建【设备】_合计" localSheetId="85">在建【设备】!$A$27</definedName>
    <definedName name="Mark_在建【设备】_计量单位" localSheetId="85">在建【设备】!$E$5</definedName>
    <definedName name="Mark_在建【设备】_开工日期" localSheetId="85">在建【设备】!$F$5</definedName>
    <definedName name="Mark_在建【设备】_评估基准日汇率" localSheetId="85">在建【设备】!$Z$5</definedName>
    <definedName name="Mark_在建【设备】_评估价值" localSheetId="85">在建【设备】!$Q$5</definedName>
    <definedName name="Mark_在建【设备】_评估价值_安装费及其他" localSheetId="85">在建【设备】!$S$6</definedName>
    <definedName name="Mark_在建【设备】_评估价值_合计" localSheetId="85">在建【设备】!$T$6</definedName>
    <definedName name="Mark_在建【设备】_评估价值_设备费" localSheetId="85">在建【设备】!$Q$6</definedName>
    <definedName name="Mark_在建【设备】_评估价值_资金成本" localSheetId="85">在建【设备】!$R$6</definedName>
    <definedName name="Mark_在建【设备】_评估人员" localSheetId="85">在建【设备】!$AB$5</definedName>
    <definedName name="Mark_在建【设备】_设备安装工程评估明细表" localSheetId="85">在建【设备】!$A$2</definedName>
    <definedName name="Mark_在建【设备】_审计前账面值" localSheetId="85">在建【设备】!$H$5</definedName>
    <definedName name="Mark_在建【设备】_审计前账面值_安装费及其他" localSheetId="85">在建【设备】!$J$6</definedName>
    <definedName name="Mark_在建【设备】_审计前账面值_合计" localSheetId="85">在建【设备】!$K$6</definedName>
    <definedName name="Mark_在建【设备】_审计前账面值_设备费" localSheetId="85">在建【设备】!$H$6</definedName>
    <definedName name="Mark_在建【设备】_审计前账面值_资金成本" localSheetId="85">在建【设备】!$I$6</definedName>
    <definedName name="Mark_在建【设备】_审计调整" localSheetId="85">在建【设备】!$L$5</definedName>
    <definedName name="Mark_在建【设备】_数量" localSheetId="85">在建【设备】!$D$5</definedName>
    <definedName name="Mark_在建【设备】_外币账面金额" localSheetId="85">在建【设备】!$Y$5</definedName>
    <definedName name="Mark_在建【设备】_项目名称" localSheetId="85">在建【设备】!$B$5</definedName>
    <definedName name="Mark_在建【设备】_序号" localSheetId="85">在建【设备】!$A$5</definedName>
    <definedName name="Mark_在建【设备】_预计完工日期" localSheetId="85">在建【设备】!$G$5</definedName>
    <definedName name="Mark_在建【设备】_增减值" localSheetId="85">在建【设备】!$U$5</definedName>
    <definedName name="Mark_在建【设备】_增值率" localSheetId="85">在建【设备】!$V$5</definedName>
    <definedName name="Mark_在建【设备】_账面价值" localSheetId="85">在建【设备】!$M$5</definedName>
    <definedName name="Mark_在建【设备】_账面价值_安装费及其他" localSheetId="85">在建【设备】!$O$6</definedName>
    <definedName name="Mark_在建【设备】_账面价值_合计" localSheetId="85">在建【设备】!$P$6</definedName>
    <definedName name="Mark_在建【设备】_账面价值_设备费" localSheetId="85">在建【设备】!$M$6</definedName>
    <definedName name="Mark_在建【设备】_账面价值_资金成本" localSheetId="85">在建【设备】!$N$6</definedName>
    <definedName name="Mark_在建【设备】_最后一行" localSheetId="85">在建【设备】!$A$29</definedName>
    <definedName name="Mark_在建【土建】_备注" localSheetId="84">在建【土建】!$O$5</definedName>
    <definedName name="Mark_在建【土建】_付款比例" localSheetId="84">在建【土建】!$H$5</definedName>
    <definedName name="Mark_在建【土建】_合计" localSheetId="84">在建【土建】!$A$27</definedName>
    <definedName name="Mark_在建【土建】_建筑面积容积" localSheetId="84">在建【土建】!$D$5</definedName>
    <definedName name="Mark_在建【土建】_结构" localSheetId="84">在建【土建】!$C$5</definedName>
    <definedName name="Mark_在建【土建】_开工日期" localSheetId="84">在建【土建】!$E$5</definedName>
    <definedName name="Mark_在建【土建】_评估价值" localSheetId="84">在建【土建】!$L$5</definedName>
    <definedName name="Mark_在建【土建】_评估人员" localSheetId="84">在建【土建】!$Q$5</definedName>
    <definedName name="Mark_在建【土建】_审计前账面值" localSheetId="84">在建【土建】!$I$5</definedName>
    <definedName name="Mark_在建【土建】_审计调整" localSheetId="84">在建【土建】!$J$5</definedName>
    <definedName name="Mark_在建【土建】_土建工程评估明细表" localSheetId="84">在建【土建】!$A$2</definedName>
    <definedName name="Mark_在建【土建】_项目名称" localSheetId="84">在建【土建】!$B$5</definedName>
    <definedName name="Mark_在建【土建】_形象进度" localSheetId="84">在建【土建】!$G$5</definedName>
    <definedName name="Mark_在建【土建】_序号" localSheetId="84">在建【土建】!$A$5</definedName>
    <definedName name="Mark_在建【土建】_预计完工日期" localSheetId="84">在建【土建】!$F$5</definedName>
    <definedName name="Mark_在建【土建】_增减值" localSheetId="84">在建【土建】!$M$5</definedName>
    <definedName name="Mark_在建【土建】_增值率" localSheetId="84">在建【土建】!$N$5</definedName>
    <definedName name="Mark_在建【土建】_账面价值" localSheetId="84">在建【土建】!$K$5</definedName>
    <definedName name="Mark_在建【土建】_最后一行" localSheetId="84">在建【土建】!$A$29</definedName>
    <definedName name="Mark_在库周转材料_备注" localSheetId="34">在库周转材料!$O$5</definedName>
    <definedName name="Mark_在库周转材料_存放地点" localSheetId="34">在库周转材料!$P$5</definedName>
    <definedName name="Mark_在库周转材料_合计" localSheetId="34">在库周转材料!$A$27</definedName>
    <definedName name="Mark_在库周转材料_计量单位" localSheetId="34">在库周转材料!$C$5</definedName>
    <definedName name="Mark_在库周转材料_计提减值准备金额" localSheetId="34">在库周转材料!$Q$5</definedName>
    <definedName name="Mark_在库周转材料_计提减值准备金额_审计前账面值" localSheetId="34">在库周转材料!$Q$6</definedName>
    <definedName name="Mark_在库周转材料_计提减值准备金额_账面价值" localSheetId="34">在库周转材料!$R$6</definedName>
    <definedName name="Mark_在库周转材料_名称及规格型号" localSheetId="34">在库周转材料!$B$5</definedName>
    <definedName name="Mark_在库周转材料_评估价值" localSheetId="34">在库周转材料!$K$5</definedName>
    <definedName name="Mark_在库周转材料_评估价值_单价" localSheetId="34">在库周转材料!$L$6</definedName>
    <definedName name="Mark_在库周转材料_评估价值_金额" localSheetId="34">在库周转材料!$M$6</definedName>
    <definedName name="Mark_在库周转材料_评估价值_实际数量" localSheetId="34">在库周转材料!$K$6</definedName>
    <definedName name="Mark_在库周转材料_评估人员" localSheetId="34">在库周转材料!$T$5</definedName>
    <definedName name="Mark_在库周转材料_审计前账面值" localSheetId="34">在库周转材料!$D$5</definedName>
    <definedName name="Mark_在库周转材料_审计前账面值_单价" localSheetId="34">在库周转材料!$E$6</definedName>
    <definedName name="Mark_在库周转材料_审计前账面值_金额" localSheetId="34">在库周转材料!$F$6</definedName>
    <definedName name="Mark_在库周转材料_审计前账面值_数量" localSheetId="34">在库周转材料!$D$6</definedName>
    <definedName name="Mark_在库周转材料_审计调整" localSheetId="34">在库周转材料!$G$5</definedName>
    <definedName name="Mark_在库周转材料_序号" localSheetId="34">在库周转材料!$A$5</definedName>
    <definedName name="Mark_在库周转材料_在库周转材料评估明细表" localSheetId="34">在库周转材料!$A$2</definedName>
    <definedName name="Mark_在库周转材料_增值率" localSheetId="34">在库周转材料!$N$5</definedName>
    <definedName name="Mark_在库周转材料_账面价值" localSheetId="34">在库周转材料!$H$5</definedName>
    <definedName name="Mark_在库周转材料_账面价值_单价" localSheetId="34">在库周转材料!$I$6</definedName>
    <definedName name="Mark_在库周转材料_账面价值_金额" localSheetId="34">在库周转材料!$J$6</definedName>
    <definedName name="Mark_在库周转材料_账面价值_数量" localSheetId="34">在库周转材料!$H$6</definedName>
    <definedName name="Mark_在库周转材料_最后一行" localSheetId="34">在库周转材料!$A$31</definedName>
    <definedName name="Mark_在用周转材料_备注" localSheetId="41">在用周转材料!$P$5</definedName>
    <definedName name="Mark_在用周转材料_合计" localSheetId="41">在用周转材料!$A$27</definedName>
    <definedName name="Mark_在用周转材料_计量单位" localSheetId="41">在用周转材料!$E$5</definedName>
    <definedName name="Mark_在用周转材料_计提减值准备金额" localSheetId="41">在用周转材料!$Q$5</definedName>
    <definedName name="Mark_在用周转材料_计提减值准备金额_审计前账面值" localSheetId="41">在用周转材料!$Q$6</definedName>
    <definedName name="Mark_在用周转材料_计提减值准备金额_账面价值" localSheetId="41">在用周转材料!$R$6</definedName>
    <definedName name="Mark_在用周转材料_名称及规定型号" localSheetId="41">在用周转材料!$B$5</definedName>
    <definedName name="Mark_在用周转材料_评估价值" localSheetId="41">在用周转材料!$L$5</definedName>
    <definedName name="Mark_在用周转材料_评估价值_成新率" localSheetId="41">在用周转材料!$M$6</definedName>
    <definedName name="Mark_在用周转材料_评估价值_单价" localSheetId="41">在用周转材料!$L$6</definedName>
    <definedName name="Mark_在用周转材料_评估价值_金额" localSheetId="41">在用周转材料!$N$6</definedName>
    <definedName name="Mark_在用周转材料_评估人员" localSheetId="41">在用周转材料!$T$5</definedName>
    <definedName name="Mark_在用周转材料_启用日期" localSheetId="41">在用周转材料!$C$5</definedName>
    <definedName name="Mark_在用周转材料_审计前账面值" localSheetId="41">在用周转材料!$F$5</definedName>
    <definedName name="Mark_在用周转材料_审计前账面值_金额" localSheetId="41">在用周转材料!$G$6</definedName>
    <definedName name="Mark_在用周转材料_审计前账面值_数量" localSheetId="41">在用周转材料!$F$6</definedName>
    <definedName name="Mark_在用周转材料_审计调整" localSheetId="41">在用周转材料!$H$5</definedName>
    <definedName name="Mark_在用周转材料_实际数量" localSheetId="41">在用周转材料!$K$5</definedName>
    <definedName name="Mark_在用周转材料_序号" localSheetId="41">在用周转材料!$A$5</definedName>
    <definedName name="Mark_在用周转材料_原始入账价值" localSheetId="41">在用周转材料!$D$5</definedName>
    <definedName name="Mark_在用周转材料_在用周转材料评估明细表" localSheetId="41">在用周转材料!$A$2</definedName>
    <definedName name="Mark_在用周转材料_增值率" localSheetId="41">在用周转材料!$O$5</definedName>
    <definedName name="Mark_在用周转材料_账面价值" localSheetId="41">在用周转材料!$I$5</definedName>
    <definedName name="Mark_在用周转材料_账面价值_金额" localSheetId="41">在用周转材料!$J$6</definedName>
    <definedName name="Mark_在用周转材料_账面价值_数量" localSheetId="41">在用周转材料!$I$6</definedName>
    <definedName name="Mark_在用周转材料_最后一行" localSheetId="41">在用周转材料!$A$29</definedName>
    <definedName name="Mark_债权投资_备注" localSheetId="56">债权投资!$N$5</definedName>
    <definedName name="Mark_债权投资_被投资单位名称" localSheetId="56">债权投资!$B$5</definedName>
    <definedName name="Mark_债权投资_到期日" localSheetId="56">债权投资!$E$5</definedName>
    <definedName name="Mark_债权投资_合计" localSheetId="56">债权投资!$A$26</definedName>
    <definedName name="Mark_债权投资_减债权投资减值准备" localSheetId="56">债权投资!$A$27</definedName>
    <definedName name="Mark_债权投资_净额" localSheetId="56">债权投资!$A$28</definedName>
    <definedName name="Mark_债权投资_票面利率" localSheetId="56">债权投资!$F$5</definedName>
    <definedName name="Mark_债权投资_评估价值" localSheetId="56">债权投资!$K$5</definedName>
    <definedName name="Mark_债权投资_评估人员" localSheetId="56">债权投资!$P$5</definedName>
    <definedName name="Mark_债权投资_审计前账面值" localSheetId="56">债权投资!$H$5</definedName>
    <definedName name="Mark_债权投资_审计调整" localSheetId="56">债权投资!$I$5</definedName>
    <definedName name="Mark_债权投资_投资成本" localSheetId="56">债权投资!$G$5</definedName>
    <definedName name="Mark_债权投资_投资类别" localSheetId="56">债权投资!$C$5</definedName>
    <definedName name="Mark_债权投资_投资日期" localSheetId="56">债权投资!$D$5</definedName>
    <definedName name="Mark_债权投资_序号" localSheetId="56">债权投资!$A$5</definedName>
    <definedName name="Mark_债权投资_增减值" localSheetId="56">债权投资!$L$5</definedName>
    <definedName name="Mark_债权投资_增值率" localSheetId="56">债权投资!$M$5</definedName>
    <definedName name="Mark_债权投资_债权投资评估明细表" localSheetId="56">债权投资!$A$2</definedName>
    <definedName name="Mark_债权投资_账面价值" localSheetId="56">债权投资!$J$5</definedName>
    <definedName name="Mark_债权投资_最后一行" localSheetId="56">债权投资!$A$31</definedName>
    <definedName name="Mark_长期待摊费用_备注" localSheetId="96">长期待摊费用!$M$5</definedName>
    <definedName name="Mark_长期待摊费用_费用名称或内容" localSheetId="96">长期待摊费用!$B$5</definedName>
    <definedName name="Mark_长期待摊费用_合计" localSheetId="96">长期待摊费用!$A$27</definedName>
    <definedName name="Mark_长期待摊费用_评估价值" localSheetId="96">长期待摊费用!$J$5</definedName>
    <definedName name="Mark_长期待摊费用_评估人员" localSheetId="96">长期待摊费用!$O$5</definedName>
    <definedName name="Mark_长期待摊费用_尚存受益月数" localSheetId="96">长期待摊费用!$I$5</definedName>
    <definedName name="Mark_长期待摊费用_审计前账面值" localSheetId="96">长期待摊费用!$F$5</definedName>
    <definedName name="Mark_长期待摊费用_审计调整" localSheetId="96">长期待摊费用!$G$5</definedName>
    <definedName name="Mark_长期待摊费用_形成日期" localSheetId="96">长期待摊费用!$C$5</definedName>
    <definedName name="Mark_长期待摊费用_序号" localSheetId="96">长期待摊费用!$A$5</definedName>
    <definedName name="Mark_长期待摊费用_预计摊销月数" localSheetId="96">长期待摊费用!$E$5</definedName>
    <definedName name="Mark_长期待摊费用_原始发生额" localSheetId="96">长期待摊费用!$D$5</definedName>
    <definedName name="Mark_长期待摊费用_增减值" localSheetId="96">长期待摊费用!$K$5</definedName>
    <definedName name="Mark_长期待摊费用_增值率" localSheetId="96">长期待摊费用!$L$5</definedName>
    <definedName name="Mark_长期待摊费用_长期待摊费用评估明细表" localSheetId="96">长期待摊费用!$A$2</definedName>
    <definedName name="Mark_长期待摊费用_账面价值" localSheetId="96">长期待摊费用!$H$5</definedName>
    <definedName name="Mark_长期待摊费用_最后一行" localSheetId="96">长期待摊费用!$A$29</definedName>
    <definedName name="Mark_长期借款_备注" localSheetId="117">长期借款!$M$5</definedName>
    <definedName name="Mark_长期借款_币种" localSheetId="117">长期借款!$F$5</definedName>
    <definedName name="Mark_长期借款_到期日" localSheetId="117">长期借款!$D$5</definedName>
    <definedName name="Mark_长期借款_发生日期" localSheetId="117">长期借款!$C$5</definedName>
    <definedName name="Mark_长期借款_放款银行或机构名称" localSheetId="117">长期借款!$B$5</definedName>
    <definedName name="Mark_长期借款_合计" localSheetId="117">长期借款!$A$27</definedName>
    <definedName name="Mark_长期借款_评估价值" localSheetId="117">长期借款!$L$5</definedName>
    <definedName name="Mark_长期借款_评估人员" localSheetId="117">长期借款!$O$5</definedName>
    <definedName name="Mark_长期借款_审计前账面值" localSheetId="117">长期借款!$H$5</definedName>
    <definedName name="Mark_长期借款_审计调整" localSheetId="117">长期借款!$I$5</definedName>
    <definedName name="Mark_长期借款_外币基准日汇率" localSheetId="117">长期借款!$K$5</definedName>
    <definedName name="Mark_长期借款_外币金额" localSheetId="117">长期借款!$G$5</definedName>
    <definedName name="Mark_长期借款_序号" localSheetId="117">长期借款!$A$5</definedName>
    <definedName name="Mark_长期借款_月利率" localSheetId="117">长期借款!$E$5</definedName>
    <definedName name="Mark_长期借款_长期借款评估明细表" localSheetId="117">长期借款!$A$2</definedName>
    <definedName name="Mark_长期借款_账面价值" localSheetId="117">长期借款!$J$5</definedName>
    <definedName name="Mark_长期借款_最后一行" localSheetId="117">长期借款!$A$29</definedName>
    <definedName name="Mark_长期应付款_备注" localSheetId="120">长期应付款!$M$5</definedName>
    <definedName name="Mark_长期应付款_发生日期" localSheetId="120">长期应付款!$C$5</definedName>
    <definedName name="Mark_长期应付款_合计" localSheetId="120">长期应付款!$A$27</definedName>
    <definedName name="Mark_长期应付款_户名" localSheetId="120">长期应付款!$B$5</definedName>
    <definedName name="Mark_长期应付款_评估价值" localSheetId="120">长期应付款!$L$5</definedName>
    <definedName name="Mark_长期应付款_评估人员" localSheetId="120">长期应付款!$O$5</definedName>
    <definedName name="Mark_长期应付款_审计前账面值_初始额" localSheetId="120">长期应付款!$E$6</definedName>
    <definedName name="Mark_长期应付款_审计前账面值_合计" localSheetId="120">长期应付款!$G$6</definedName>
    <definedName name="Mark_长期应付款_审计前账面值_利息及汇率净损失" localSheetId="120">长期应付款!$F$6</definedName>
    <definedName name="Mark_长期应付款_审计调整" localSheetId="120">长期应付款!$H$5</definedName>
    <definedName name="Mark_长期应付款_序号" localSheetId="120">长期应付款!$A$5</definedName>
    <definedName name="Mark_长期应付款_业务内容" localSheetId="120">长期应付款!$D$5</definedName>
    <definedName name="Mark_长期应付款_长期应付款评估明细表" localSheetId="120">长期应付款!$A$2</definedName>
    <definedName name="Mark_长期应付款_账面价值_初始额" localSheetId="120">长期应付款!$I$6</definedName>
    <definedName name="Mark_长期应付款_账面价值_合计" localSheetId="120">长期应付款!$K$6</definedName>
    <definedName name="Mark_长期应付款_账面价值_利息及汇率净损失" localSheetId="120">长期应付款!$J$6</definedName>
    <definedName name="Mark_长期应付款_最后一行" localSheetId="120">长期应付款!$A$29</definedName>
    <definedName name="Mark_长期应收款_备注" localSheetId="58">长期应收款!$J$5</definedName>
    <definedName name="Mark_长期应收款_发生日期" localSheetId="58">长期应收款!$D$5</definedName>
    <definedName name="Mark_长期应收款_合计" localSheetId="58">长期应收款!$A$24</definedName>
    <definedName name="Mark_长期应收款_户名欠款单位名称" localSheetId="58">长期应收款!$B$5</definedName>
    <definedName name="Mark_长期应收款_减坏账准备" localSheetId="58">长期应收款!$A$25</definedName>
    <definedName name="Mark_长期应收款_减评估风险损失" localSheetId="58">长期应收款!$A$26</definedName>
    <definedName name="Mark_长期应收款_净额" localSheetId="58">长期应收款!$A$27</definedName>
    <definedName name="Mark_长期应收款_评估价值" localSheetId="58">长期应收款!$H$5</definedName>
    <definedName name="Mark_长期应收款_评估人员" localSheetId="58">长期应收款!$L$5</definedName>
    <definedName name="Mark_长期应收款_欠款单位名称结算对象" localSheetId="58">长期应收款!$B$5</definedName>
    <definedName name="Mark_长期应收款_审计前账面值" localSheetId="58">长期应收款!$E$5</definedName>
    <definedName name="Mark_长期应收款_审计调整" localSheetId="58">长期应收款!$F$5</definedName>
    <definedName name="Mark_长期应收款_序号" localSheetId="58">长期应收款!$A$5</definedName>
    <definedName name="Mark_长期应收款_业务内容" localSheetId="58">长期应收款!$C$5</definedName>
    <definedName name="Mark_长期应收款_增值率" localSheetId="58">长期应收款!$I$5</definedName>
    <definedName name="Mark_长期应收款_长期应收款款评估明细表" localSheetId="58">长期应收款!$A$2</definedName>
    <definedName name="Mark_长期应收款_长期应收款评估明细表" localSheetId="58">长期应收款!$A$2</definedName>
    <definedName name="Mark_长期应收款_账面价值" localSheetId="58">长期应收款!$G$5</definedName>
    <definedName name="Mark_长期应收款_最后一行" localSheetId="58">长期应收款!$A$29</definedName>
    <definedName name="Mark_长输管线_保温层厚度" localSheetId="77">长输管线!$R$5</definedName>
    <definedName name="Mark_长输管线_备注" localSheetId="77">长输管线!$AF$5</definedName>
    <definedName name="Mark_长输管线_壁厚" localSheetId="77">长输管线!$M$5</definedName>
    <definedName name="Mark_长输管线_防腐类型" localSheetId="77">长输管线!$P$5</definedName>
    <definedName name="Mark_长输管线_固定资产长输油气管线评估明细表" localSheetId="77">长输管线!$A$2</definedName>
    <definedName name="Mark_长输管线_管径" localSheetId="77">长输管线!$L$5</definedName>
    <definedName name="Mark_长输管线_管线材质" localSheetId="77">长输管线!$O$5</definedName>
    <definedName name="Mark_长输管线_管线埋深" localSheetId="77">长输管线!$H$5</definedName>
    <definedName name="Mark_长输管线_管线起点" localSheetId="77">长输管线!$I$5</definedName>
    <definedName name="Mark_长输管线_管线长度" localSheetId="77">长输管线!$G$5</definedName>
    <definedName name="Mark_长输管线_管线终点" localSheetId="77">长输管线!$J$5</definedName>
    <definedName name="Mark_长输管线_管线资产名称" localSheetId="77">长输管线!$C$5</definedName>
    <definedName name="Mark_长输管线_合计" localSheetId="77">长输管线!$A$28</definedName>
    <definedName name="Mark_长输管线_会计折旧年限" localSheetId="77">长输管线!$AG$5</definedName>
    <definedName name="Mark_长输管线_建成年月" localSheetId="77">长输管线!$T$5</definedName>
    <definedName name="Mark_长输管线_评估价值成新率" localSheetId="77">长输管线!$AC$6</definedName>
    <definedName name="Mark_长输管线_评估价值净值" localSheetId="77">长输管线!$AD$6</definedName>
    <definedName name="Mark_长输管线_评估价值原值" localSheetId="77">长输管线!$AB$6</definedName>
    <definedName name="Mark_长输管线_评估人员" localSheetId="77">长输管线!$AI$5</definedName>
    <definedName name="Mark_长输管线_铺设方式" localSheetId="77">长输管线!$Q$5</definedName>
    <definedName name="Mark_长输管线_审计前账面值净值" localSheetId="77">长输管线!$V$6</definedName>
    <definedName name="Mark_长输管线_审计前账面值其中减值准备" localSheetId="77">长输管线!$W$6</definedName>
    <definedName name="Mark_长输管线_审计前账面值原值" localSheetId="77">长输管线!$U$6</definedName>
    <definedName name="Mark_长输管线_审计调整净值" localSheetId="77">长输管线!$Y$6</definedName>
    <definedName name="Mark_长输管线_审计调整原值" localSheetId="77">长输管线!$X$6</definedName>
    <definedName name="Mark_长输管线_使用单位" localSheetId="77">长输管线!$F$5</definedName>
    <definedName name="Mark_长输管线_位置" localSheetId="77">长输管线!$E$5</definedName>
    <definedName name="Mark_长输管线_现状" localSheetId="77">长输管线!$S$5</definedName>
    <definedName name="Mark_长输管线_序号" localSheetId="77">长输管线!$A$5</definedName>
    <definedName name="Mark_长输管线_压力" localSheetId="77">长输管线!$N$5</definedName>
    <definedName name="Mark_长输管线_压力等级" localSheetId="77">长输管线!$K$5</definedName>
    <definedName name="Mark_长输管线_增值率" localSheetId="77">长输管线!$AE$5</definedName>
    <definedName name="Mark_长输管线_账面价值" localSheetId="77">长输管线!$Z$5</definedName>
    <definedName name="Mark_长输管线_账面价值净值" localSheetId="77">长输管线!$AA$6</definedName>
    <definedName name="Mark_长输管线_账面价值原值" localSheetId="77">长输管线!$Z$6</definedName>
    <definedName name="Mark_长输管线_资产编号" localSheetId="77">长输管线!$B$5</definedName>
    <definedName name="Mark_长输管线_资产类型" localSheetId="77">长输管线!$D$5</definedName>
    <definedName name="Mark_长输管线_最后一行" localSheetId="77">长输管线!$A$30</definedName>
    <definedName name="Mark_账龄">参数配置!$B$5</definedName>
    <definedName name="Mark_账龄金额">参数配置!$B$6</definedName>
    <definedName name="Mark_折现率历史期间数据" localSheetId="11">参数配置!$C$43</definedName>
    <definedName name="Mark_折现率全部数据" localSheetId="11">参数配置!$C$40</definedName>
    <definedName name="Mark_折现率隐藏空数据" localSheetId="11">参数配置!$C$41</definedName>
    <definedName name="Mark_折现率预测期数据" localSheetId="11">参数配置!$C$42</definedName>
    <definedName name="Mark_整体抽盘比例">参数配置!$A$21+参数配置!$B$21</definedName>
    <definedName name="Mark_整体勘察数量">参数配置!$B$22</definedName>
    <definedName name="Mark_职工薪酬_备注" localSheetId="107">职工薪酬!$H$5</definedName>
    <definedName name="Mark_职工薪酬_发生日期" localSheetId="107">职工薪酬!$C$5</definedName>
    <definedName name="Mark_职工薪酬_合计" localSheetId="107">职工薪酬!$A$26</definedName>
    <definedName name="Mark_职工薪酬_结算内容" localSheetId="107">职工薪酬!$B$5</definedName>
    <definedName name="Mark_职工薪酬_评估价值" localSheetId="107">职工薪酬!$G$5</definedName>
    <definedName name="Mark_职工薪酬_评估人员" localSheetId="107">职工薪酬!$J$5</definedName>
    <definedName name="Mark_职工薪酬_审计前账面值" localSheetId="107">职工薪酬!$D$5</definedName>
    <definedName name="Mark_职工薪酬_审计调整" localSheetId="107">职工薪酬!$E$5</definedName>
    <definedName name="Mark_职工薪酬_序号" localSheetId="107">职工薪酬!$A$5</definedName>
    <definedName name="Mark_职工薪酬_应付职工薪酬评估明细表" localSheetId="107">职工薪酬!$A$2</definedName>
    <definedName name="Mark_职工薪酬_账面价值" localSheetId="107">职工薪酬!$F$5</definedName>
    <definedName name="Mark_职工薪酬_最后一行" localSheetId="107">职工薪酬!$A$28</definedName>
    <definedName name="Mark_总金额">参数配置!$B$4</definedName>
    <definedName name="Mark_总项数">参数配置!$B$3</definedName>
    <definedName name="Mark_租赁负债_备注" localSheetId="119">租赁负债!$P$5</definedName>
    <definedName name="Mark_租赁负债_到期时间" localSheetId="119">租赁负债!$G$5</definedName>
    <definedName name="Mark_租赁负债_合计" localSheetId="119">租赁负债!$A$26</definedName>
    <definedName name="Mark_租赁负债_计量单位" localSheetId="119">租赁负债!$D$5</definedName>
    <definedName name="Mark_租赁负债_每期租金" localSheetId="119">租赁负债!$I$5</definedName>
    <definedName name="Mark_租赁负债_评估价值" localSheetId="119">租赁负债!$N$5</definedName>
    <definedName name="Mark_租赁负债_评估人员" localSheetId="119">租赁负债!$R$5</definedName>
    <definedName name="Mark_租赁负债_期限单位" localSheetId="119">租赁负债!$H$5</definedName>
    <definedName name="Mark_租赁负债_审计前账面值" localSheetId="119">租赁负债!$K$5</definedName>
    <definedName name="Mark_租赁负债_审计调整" localSheetId="119">租赁负债!$L$5</definedName>
    <definedName name="Mark_租赁负债_形成日期" localSheetId="119">租赁负债!$F$5</definedName>
    <definedName name="Mark_租赁负债_序号" localSheetId="119">租赁负债!$A$5</definedName>
    <definedName name="Mark_租赁负债_增值率" localSheetId="119">租赁负债!$O$5</definedName>
    <definedName name="Mark_租赁负债_账面价值" localSheetId="119">租赁负债!$M$5</definedName>
    <definedName name="Mark_租赁负债_资产名称" localSheetId="119">租赁负债!$B$5</definedName>
    <definedName name="Mark_租赁负债_租金涨幅比例" localSheetId="119">租赁负债!$J$5</definedName>
    <definedName name="Mark_租赁负债_租赁负债评估明细表" localSheetId="119">租赁负债!$A$2</definedName>
    <definedName name="Mark_租赁负债_租赁数量" localSheetId="119">租赁负债!$E$5</definedName>
    <definedName name="Mark_租赁负债_租赁用途" localSheetId="119">租赁负债!$C$5</definedName>
    <definedName name="Mark_租赁负债_最后一行" localSheetId="119">租赁负债!$A$28</definedName>
    <definedName name="NEW" hidden="1">{"scenario 1",#N/A,FALSE,"scenario1";"drivers",#N/A,FALSE,"Input-Module";"Op Stats",#N/A,FALSE,"Input-Module";"income stmt",#N/A,FALSE,"Ebit-calc";"Cash Flow",#N/A,FALSE,"Input-Module";"Balance Sheet",#N/A,FALSE,"Balance-Sheet";"workings",#N/A,FALSE,"Ebit-calc";"working cap",#N/A,FALSE,"Working-Capital";"dcf value",#N/A,FALSE,"DCF";"check",#N/A,FALSE,"Input-Module"}</definedName>
    <definedName name="NEW_1" hidden="1">{"scenario 1",#N/A,FALSE,"scenario1";"drivers",#N/A,FALSE,"Input-Module";"Op Stats",#N/A,FALSE,"Input-Module";"income stmt",#N/A,FALSE,"Ebit-calc";"Cash Flow",#N/A,FALSE,"Input-Module";"Balance Sheet",#N/A,FALSE,"Balance-Sheet";"workings",#N/A,FALSE,"Ebit-calc";"working cap",#N/A,FALSE,"Working-Capital";"dcf value",#N/A,FALSE,"DCF";"check",#N/A,FALSE,"Input-Module"}</definedName>
    <definedName name="NEW_1_1" hidden="1">{"scenario 1",#N/A,FALSE,"scenario1";"drivers",#N/A,FALSE,"Input-Module";"Op Stats",#N/A,FALSE,"Input-Module";"income stmt",#N/A,FALSE,"Ebit-calc";"Cash Flow",#N/A,FALSE,"Input-Module";"Balance Sheet",#N/A,FALSE,"Balance-Sheet";"workings",#N/A,FALSE,"Ebit-calc";"working cap",#N/A,FALSE,"Working-Capital";"dcf value",#N/A,FALSE,"DCF";"check",#N/A,FALSE,"Input-Module"}</definedName>
    <definedName name="NEW_2" hidden="1">{"scenario 1",#N/A,FALSE,"scenario1";"drivers",#N/A,FALSE,"Input-Module";"Op Stats",#N/A,FALSE,"Input-Module";"income stmt",#N/A,FALSE,"Ebit-calc";"Cash Flow",#N/A,FALSE,"Input-Module";"Balance Sheet",#N/A,FALSE,"Balance-Sheet";"workings",#N/A,FALSE,"Ebit-calc";"working cap",#N/A,FALSE,"Working-Capital";"dcf value",#N/A,FALSE,"DCF";"check",#N/A,FALSE,"Input-Module"}</definedName>
    <definedName name="NEW_2_1" hidden="1">{"scenario 1",#N/A,FALSE,"scenario1";"drivers",#N/A,FALSE,"Input-Module";"Op Stats",#N/A,FALSE,"Input-Module";"income stmt",#N/A,FALSE,"Ebit-calc";"Cash Flow",#N/A,FALSE,"Input-Module";"Balance Sheet",#N/A,FALSE,"Balance-Sheet";"workings",#N/A,FALSE,"Ebit-calc";"working cap",#N/A,FALSE,"Working-Capital";"dcf value",#N/A,FALSE,"DCF";"check",#N/A,FALSE,"Input-Module"}</definedName>
    <definedName name="NEW_3" hidden="1">{"scenario 1",#N/A,FALSE,"scenario1";"drivers",#N/A,FALSE,"Input-Module";"Op Stats",#N/A,FALSE,"Input-Module";"income stmt",#N/A,FALSE,"Ebit-calc";"Cash Flow",#N/A,FALSE,"Input-Module";"Balance Sheet",#N/A,FALSE,"Balance-Sheet";"workings",#N/A,FALSE,"Ebit-calc";"working cap",#N/A,FALSE,"Working-Capital";"dcf value",#N/A,FALSE,"DCF";"check",#N/A,FALSE,"Input-Module"}</definedName>
    <definedName name="_xlnm.Print_Area" localSheetId="32">材料采购【在途物资】!$A$2:$O$29</definedName>
    <definedName name="_xlnm.Print_Area" localSheetId="36">产成品【库存商品】!$A$2:$O$31</definedName>
    <definedName name="_xlnm.Print_Area" localSheetId="80">车辆!$A$2:$AT$29</definedName>
    <definedName name="_xlnm.Print_Area" localSheetId="113">持有待售负债!$A$2:$I$28</definedName>
    <definedName name="_xlnm.Print_Area" localSheetId="46">持有待售资产!$A$2:$J$28</definedName>
    <definedName name="_xlnm.Print_Area" localSheetId="55">持有到期投资!$A$2:$M$29</definedName>
    <definedName name="_xlnm.Print_Area" localSheetId="31">存货汇总!$A$2:$G$31</definedName>
    <definedName name="_xlnm.Print_Area" localSheetId="122">递延收益!$A$2:$I$28</definedName>
    <definedName name="_xlnm.Print_Area" localSheetId="123">递延所得税负债!$A$2:$H$29</definedName>
    <definedName name="_xlnm.Print_Area" localSheetId="97">递延所得税资产!$A$2:$H$29</definedName>
    <definedName name="_xlnm.Print_Area" localSheetId="81">电子设备!$A$2:$AM$29</definedName>
    <definedName name="_xlnm.Print_Area" localSheetId="100">短期借款!$A$2:$M$29</definedName>
    <definedName name="_xlnm.Print_Area" localSheetId="40">发出商品!$A$2:$P$31</definedName>
    <definedName name="_xlnm.Print_Area" localSheetId="73">房屋建筑物!$A$2:$GV$30</definedName>
    <definedName name="_xlnm.Print_Area" localSheetId="78">飞机!$A$2:$BH$20</definedName>
    <definedName name="_xlnm.Print_Area" localSheetId="116">非流动负债汇总!$A$2:$G$31</definedName>
    <definedName name="_xlnm.Print_Area" localSheetId="49">非流动资产汇总!$A$2:$G$32</definedName>
    <definedName name="_xlnm.Print_Area" localSheetId="8">分类汇总!$A$2:$H$67</definedName>
    <definedName name="_xlnm.Print_Area" localSheetId="44">工程施工!$A$2:$L$31</definedName>
    <definedName name="_xlnm.Print_Area" localSheetId="86">工程物资!$A$2:$Q$29</definedName>
    <definedName name="_xlnm.Print_Area" localSheetId="74">构筑物!$A$2:$V$29</definedName>
    <definedName name="_xlnm.Print_Area" localSheetId="59">股权投资!$A$2:$L$29</definedName>
    <definedName name="_xlnm.Print_Area" localSheetId="67">固定资产汇总!$A$2:$L$27</definedName>
    <definedName name="_xlnm.Print_Area" localSheetId="75">管道沟槽!$A$2:$T$29</definedName>
    <definedName name="_xlnm.Print_Area" localSheetId="106">合同负债!$A$2:$AB$29</definedName>
    <definedName name="_xlnm.Print_Area" localSheetId="45">合同资产!$A$2:$AF$32</definedName>
    <definedName name="_xlnm.Print_Area" localSheetId="7">汇总表!$A$2:$G$21</definedName>
    <definedName name="_xlnm.Print_Area" localSheetId="79">机器设备!$A$2:$CD$35</definedName>
    <definedName name="_xlnm.Print_Area" localSheetId="16">交易性—股票!$A$2:$L$29</definedName>
    <definedName name="_xlnm.Print_Area" localSheetId="18">交易性—基金!$A$2:$M$29</definedName>
    <definedName name="_xlnm.Print_Area" localSheetId="101">交易性金融负债!$A$2:$I$29</definedName>
    <definedName name="_xlnm.Print_Area" localSheetId="15">交易性金融资产汇总!$A$2:$G$29</definedName>
    <definedName name="_xlnm.Print_Area" localSheetId="17">交易性—债券!$A$2:$L$29</definedName>
    <definedName name="_xlnm.Print_Area" localSheetId="76">井巷!$A$2:$AZ$38</definedName>
    <definedName name="_xlnm.Print_Area" localSheetId="94">开发支出!$A$2:$J$29</definedName>
    <definedName name="_xlnm.Print_Area" localSheetId="51">可出售—股票!$A$2:$N$29</definedName>
    <definedName name="_xlnm.Print_Area" localSheetId="53">可出售—股权!$A$2:$M$29</definedName>
    <definedName name="_xlnm.Print_Area" localSheetId="54">可出售—其他!$A$2:$M$29</definedName>
    <definedName name="_xlnm.Print_Area" localSheetId="52">可出售—债券!$A$2:$M$29</definedName>
    <definedName name="_xlnm.Print_Area" localSheetId="50">可供出售金融资产汇总!$A$2:$H$30</definedName>
    <definedName name="_xlnm.Print_Area" localSheetId="99">流动负债汇总!$A$2:$G$30</definedName>
    <definedName name="_xlnm.Print_Area" localSheetId="9">流动汇总!$A$2:$I$31</definedName>
    <definedName name="_xlnm.Print_Area" localSheetId="42">农产品!$A$2:$N$29</definedName>
    <definedName name="_xlnm.Print_Area" localSheetId="124">其他非流动负债!$A$2:$I$29</definedName>
    <definedName name="_xlnm.Print_Area" localSheetId="61">其他非流动金融资产!$A$2:$L$30</definedName>
    <definedName name="_xlnm.Print_Area" localSheetId="98">其他非流动资产!$A$2:$I$29</definedName>
    <definedName name="_xlnm.Print_Area" localSheetId="14">其他货币资金!$A$2:$T$30</definedName>
    <definedName name="_xlnm.Print_Area" localSheetId="115">其他流动负债!$A$2:$I$29</definedName>
    <definedName name="_xlnm.Print_Area" localSheetId="48">其他流动资产!$A$2:$J$29</definedName>
    <definedName name="_xlnm.Print_Area" localSheetId="60">其他权益工具投资!$A$2:$M$30</definedName>
    <definedName name="_xlnm.Print_Area" localSheetId="112">其他应付款!$A$2:$I$29</definedName>
    <definedName name="_xlnm.Print_Area" localSheetId="109">其他应付款汇总!$A$2:$G$29</definedName>
    <definedName name="_xlnm.Print_Area" localSheetId="30">其他应收款!$A$2:$AK$34</definedName>
    <definedName name="_xlnm.Print_Area" localSheetId="27">其他应收款汇总!$A$2:$G$29</definedName>
    <definedName name="_xlnm.Print_Area" localSheetId="57">其他债权投资!$A$2:$N$30</definedName>
    <definedName name="_xlnm.Print_Area" localSheetId="24">融资—应收票据!$A$2:$K$29</definedName>
    <definedName name="_xlnm.Print_Area" localSheetId="25">融资—应收账款!$A$2:$S$31</definedName>
    <definedName name="_xlnm.Print_Area" localSheetId="95">商誉!$A$2:$J$29</definedName>
    <definedName name="_xlnm.Print_Area" localSheetId="87">生产性生物资产!$A$2:$R$29</definedName>
    <definedName name="_xlnm.Print_Area" localSheetId="89">使用权资产!$A$2:$X$31</definedName>
    <definedName name="_xlnm.Print_Area" localSheetId="63">投资性房地产—房屋成本模式!$A$2:$AA$29</definedName>
    <definedName name="_xlnm.Print_Area" localSheetId="62">投资性房地产汇总表!$A$2:$G$29</definedName>
    <definedName name="_xlnm.Print_Area" localSheetId="65">投资性房地产—土地成本模式!$A$2:$S$29</definedName>
    <definedName name="_xlnm.Print_Area" localSheetId="66">投资性房地产—土地公允价值模式!$A$2:$S$29</definedName>
    <definedName name="_xlnm.Print_Area" localSheetId="82">土地!$A$2:$T$30</definedName>
    <definedName name="_xlnm.Print_Area" localSheetId="35">委托加工物资!$A$2:$P$29</definedName>
    <definedName name="_xlnm.Print_Area" localSheetId="92">无形—矿业权!$A$2:$P$29</definedName>
    <definedName name="_xlnm.Print_Area" localSheetId="93">无形—其他!$A$2:$O$29</definedName>
    <definedName name="_xlnm.Print_Area" localSheetId="90">无形资产汇总!$A$2:$G$29</definedName>
    <definedName name="_xlnm.Print_Area" localSheetId="12">现金!$A$2:$M$26</definedName>
    <definedName name="_xlnm.Print_Area" localSheetId="43">消耗性生物资产!$A$2:$P$29</definedName>
    <definedName name="_xlnm.Print_Area" localSheetId="102">衍生金融负债!$A$2:$J$28</definedName>
    <definedName name="_xlnm.Print_Area" localSheetId="19">衍生金融资产!$A$2:$L$29</definedName>
    <definedName name="_xlnm.Print_Area" localSheetId="114">一年到期非流动负债!$A$2:$J$29</definedName>
    <definedName name="_xlnm.Print_Area" localSheetId="47">一年到期非流动资产!$A$2:$J$29</definedName>
    <definedName name="_xlnm.Print_Area" localSheetId="13">银行存款!$A$2:$S$30</definedName>
    <definedName name="_xlnm.Print_Area" localSheetId="111">应付股利【利润】!$A$2:$I$29</definedName>
    <definedName name="_xlnm.Print_Area" localSheetId="110">应付利息!$A$2:$L$29</definedName>
    <definedName name="_xlnm.Print_Area" localSheetId="103">应付票据!$A$2:$J$29</definedName>
    <definedName name="_xlnm.Print_Area" localSheetId="118">应付债券!$A$2:$K$29</definedName>
    <definedName name="_xlnm.Print_Area" localSheetId="104">应付账款!$A$2:$I$29</definedName>
    <definedName name="_xlnm.Print_Area" localSheetId="108">应交税费!$A$2:$I$29</definedName>
    <definedName name="_xlnm.Print_Area" localSheetId="29">应收股利【利润】!$A$2:$O$27</definedName>
    <definedName name="_xlnm.Print_Area" localSheetId="23">应收款项融资汇总!$A$2:$G$29</definedName>
    <definedName name="_xlnm.Print_Area" localSheetId="28">应收利息!$A$2:$Y$29</definedName>
    <definedName name="_xlnm.Print_Area" localSheetId="20">应收票据!$A$2:$W$30</definedName>
    <definedName name="_xlnm.Print_Area" localSheetId="21">应收账款!$A$2:$AK$34</definedName>
    <definedName name="_xlnm.Print_Area" localSheetId="88">油气资产!$A$2:$S$29</definedName>
    <definedName name="_xlnm.Print_Area" localSheetId="26">预付账款!$A$2:$L$29</definedName>
    <definedName name="_xlnm.Print_Area" localSheetId="121">预计负债!$A$2:$I$29</definedName>
    <definedName name="_xlnm.Print_Area" localSheetId="105">预收账款!$A$2:$I$29</definedName>
    <definedName name="_xlnm.Print_Area" localSheetId="33">原材料!$A$2:$P$31</definedName>
    <definedName name="_xlnm.Print_Area" localSheetId="38">在产品【自制半成品】!$A$2:$O$31</definedName>
    <definedName name="_xlnm.Print_Area" localSheetId="85">在建【设备】!$A$2:$W$29</definedName>
    <definedName name="_xlnm.Print_Area" localSheetId="84">在建【土建】!$A$2:$O$29</definedName>
    <definedName name="_xlnm.Print_Area" localSheetId="83">在建工程汇总!$A$2:$G$29</definedName>
    <definedName name="_xlnm.Print_Area" localSheetId="34">在库周转材料!$A$2:$O$29</definedName>
    <definedName name="_xlnm.Print_Area" localSheetId="41">在用周转材料!$A$2:$P$29</definedName>
    <definedName name="_xlnm.Print_Area" localSheetId="56">债权投资!$A$2:$N$30</definedName>
    <definedName name="_xlnm.Print_Area" localSheetId="96">长期待摊费用!$A$2:$M$29</definedName>
    <definedName name="_xlnm.Print_Area" localSheetId="117">长期借款!$A$2:$M$29</definedName>
    <definedName name="_xlnm.Print_Area" localSheetId="120">长期应付款!$A$2:$M$29</definedName>
    <definedName name="_xlnm.Print_Area" localSheetId="58">长期应收款!$A$2:$J$29</definedName>
    <definedName name="_xlnm.Print_Area" localSheetId="77">长输管线!$A$2:$AF$30</definedName>
    <definedName name="_xlnm.Print_Area" localSheetId="107">职工薪酬!$A$2:$H$28</definedName>
    <definedName name="_xlnm.Print_Area" localSheetId="119">租赁负债!$A$2:$P$28</definedName>
    <definedName name="_xlnm.Print_Area">#REF!</definedName>
    <definedName name="Print_Area_MI">#REF!</definedName>
    <definedName name="_xlnm.Print_Titles" localSheetId="32">材料采购【在途物资】!$2:$6</definedName>
    <definedName name="_xlnm.Print_Titles" localSheetId="37">产成品【开发产品】!$2:$6</definedName>
    <definedName name="_xlnm.Print_Titles" localSheetId="36">产成品【库存商品】!$2:$6</definedName>
    <definedName name="_xlnm.Print_Titles" localSheetId="80">车辆!$2:$6</definedName>
    <definedName name="_xlnm.Print_Titles" localSheetId="113">持有待售负债!$2:$5</definedName>
    <definedName name="_xlnm.Print_Titles" localSheetId="46">持有待售资产!$2:$5</definedName>
    <definedName name="_xlnm.Print_Titles" localSheetId="55">持有到期投资!$2:$5</definedName>
    <definedName name="_xlnm.Print_Titles" localSheetId="122">递延收益!$2:$5</definedName>
    <definedName name="_xlnm.Print_Titles" localSheetId="123">递延所得税负债!$2:$5</definedName>
    <definedName name="_xlnm.Print_Titles" localSheetId="97">递延所得税资产!$2:$5</definedName>
    <definedName name="_xlnm.Print_Titles" localSheetId="81">电子设备!$2:$6</definedName>
    <definedName name="_xlnm.Print_Titles" localSheetId="100">短期借款!$2:$5</definedName>
    <definedName name="_xlnm.Print_Titles" localSheetId="40">发出商品!$2:$6</definedName>
    <definedName name="_xlnm.Print_Titles" localSheetId="73">房屋建筑物!$2:$7</definedName>
    <definedName name="_xlnm.Print_Titles" localSheetId="78">飞机!$2:$6</definedName>
    <definedName name="_xlnm.Print_Titles" localSheetId="8">分类汇总!$2:$5</definedName>
    <definedName name="_xlnm.Print_Titles" localSheetId="44">工程施工!$2:$6</definedName>
    <definedName name="_xlnm.Print_Titles" localSheetId="86">工程物资!$2:$6</definedName>
    <definedName name="_xlnm.Print_Titles" localSheetId="74">构筑物!$2:$6</definedName>
    <definedName name="_xlnm.Print_Titles" localSheetId="59">股权投资!$2:$5</definedName>
    <definedName name="_xlnm.Print_Titles" localSheetId="75">管道沟槽!$2:$6</definedName>
    <definedName name="_xlnm.Print_Titles" localSheetId="106">合同负债!$2:$6</definedName>
    <definedName name="_xlnm.Print_Titles" localSheetId="45">合同资产!$2:$6</definedName>
    <definedName name="_xlnm.Print_Titles" localSheetId="79">机器设备!$2:$7</definedName>
    <definedName name="_xlnm.Print_Titles" localSheetId="16">交易性—股票!$2:$5</definedName>
    <definedName name="_xlnm.Print_Titles" localSheetId="18">交易性—基金!$2:$5</definedName>
    <definedName name="_xlnm.Print_Titles" localSheetId="101">交易性金融负债!$2:$5</definedName>
    <definedName name="_xlnm.Print_Titles" localSheetId="17">交易性—债券!$2:$5</definedName>
    <definedName name="_xlnm.Print_Titles" localSheetId="76">井巷!$2:$6</definedName>
    <definedName name="_xlnm.Print_Titles" localSheetId="94">开发支出!$2:$5</definedName>
    <definedName name="_xlnm.Print_Titles" localSheetId="51">可出售—股票!$2:$5</definedName>
    <definedName name="_xlnm.Print_Titles" localSheetId="53">可出售—股权!$2:$5</definedName>
    <definedName name="_xlnm.Print_Titles" localSheetId="54">可出售—其他!$2:$5</definedName>
    <definedName name="_xlnm.Print_Titles" localSheetId="52">可出售—债券!$2:$5</definedName>
    <definedName name="_xlnm.Print_Titles" localSheetId="42">农产品!$2:$6</definedName>
    <definedName name="_xlnm.Print_Titles" localSheetId="124">其他非流动负债!$2:$5</definedName>
    <definedName name="_xlnm.Print_Titles" localSheetId="61">其他非流动金融资产!$2:$5</definedName>
    <definedName name="_xlnm.Print_Titles" localSheetId="98">其他非流动资产!$2:$5</definedName>
    <definedName name="_xlnm.Print_Titles" localSheetId="14">其他货币资金!$2:$6</definedName>
    <definedName name="_xlnm.Print_Titles" localSheetId="115">其他流动负债!$2:$5</definedName>
    <definedName name="_xlnm.Print_Titles" localSheetId="48">其他流动资产!$2:$5</definedName>
    <definedName name="_xlnm.Print_Titles" localSheetId="60">其他权益工具投资!$2:$5</definedName>
    <definedName name="_xlnm.Print_Titles" localSheetId="112">其他应付款!$2:$5</definedName>
    <definedName name="_xlnm.Print_Titles" localSheetId="30">其他应收款!$2:$7</definedName>
    <definedName name="_xlnm.Print_Titles" localSheetId="57">其他债权投资!$2:$5</definedName>
    <definedName name="_xlnm.Print_Titles" localSheetId="24">融资—应收票据!$2:$5</definedName>
    <definedName name="_xlnm.Print_Titles" localSheetId="25">融资—应收账款!$2:$5</definedName>
    <definedName name="_xlnm.Print_Titles" localSheetId="95">商誉!$2:$5</definedName>
    <definedName name="_xlnm.Print_Titles" localSheetId="87">生产性生物资产!$2:$6</definedName>
    <definedName name="_xlnm.Print_Titles" localSheetId="89">使用权资产!$2:$6</definedName>
    <definedName name="_xlnm.Print_Titles" localSheetId="63">投资性房地产—房屋成本模式!$2:$7</definedName>
    <definedName name="_xlnm.Print_Titles" localSheetId="64">投资性房地产—房屋公允价值模式!$2:$7</definedName>
    <definedName name="_xlnm.Print_Titles" localSheetId="65">投资性房地产—土地成本模式!$2:$6</definedName>
    <definedName name="_xlnm.Print_Titles" localSheetId="66">投资性房地产—土地公允价值模式!$2:$6</definedName>
    <definedName name="_xlnm.Print_Titles" localSheetId="82">土地!$2:$6</definedName>
    <definedName name="_xlnm.Print_Titles" localSheetId="35">委托加工物资!$2:$6</definedName>
    <definedName name="_xlnm.Print_Titles" localSheetId="92">无形—矿业权!$2:$5</definedName>
    <definedName name="_xlnm.Print_Titles" localSheetId="93">无形—其他!$2:$5</definedName>
    <definedName name="_xlnm.Print_Titles" localSheetId="91">无形—土地!$2:$6</definedName>
    <definedName name="_xlnm.Print_Titles" localSheetId="12">现金!$2:$6</definedName>
    <definedName name="_xlnm.Print_Titles" localSheetId="43">消耗性生物资产!$2:$6</definedName>
    <definedName name="_xlnm.Print_Titles" localSheetId="102">衍生金融负债!$2:$5</definedName>
    <definedName name="_xlnm.Print_Titles" localSheetId="19">衍生金融资产!$2:$5</definedName>
    <definedName name="_xlnm.Print_Titles" localSheetId="114">一年到期非流动负债!$2:$5</definedName>
    <definedName name="_xlnm.Print_Titles" localSheetId="47">一年到期非流动资产!$2:$5</definedName>
    <definedName name="_xlnm.Print_Titles" localSheetId="13">银行存款!$2:$6</definedName>
    <definedName name="_xlnm.Print_Titles" localSheetId="111">应付股利【利润】!$2:$5</definedName>
    <definedName name="_xlnm.Print_Titles" localSheetId="110">应付利息!$2:$5</definedName>
    <definedName name="_xlnm.Print_Titles" localSheetId="103">应付票据!$2:$5</definedName>
    <definedName name="_xlnm.Print_Titles" localSheetId="118">应付债券!$2:$5</definedName>
    <definedName name="_xlnm.Print_Titles" localSheetId="104">应付账款!$2:$5</definedName>
    <definedName name="_xlnm.Print_Titles" localSheetId="108">应交税费!$2:$5</definedName>
    <definedName name="_xlnm.Print_Titles" localSheetId="29">应收股利【利润】!$2:$6</definedName>
    <definedName name="_xlnm.Print_Titles" localSheetId="28">应收利息!$2:$6</definedName>
    <definedName name="_xlnm.Print_Titles" localSheetId="20">应收票据!$2:$6</definedName>
    <definedName name="_xlnm.Print_Titles" localSheetId="21">应收账款!$2:$7</definedName>
    <definedName name="_xlnm.Print_Titles" localSheetId="88">油气资产!$2:$6</definedName>
    <definedName name="_xlnm.Print_Titles" localSheetId="26">预付账款!$2:$5</definedName>
    <definedName name="_xlnm.Print_Titles" localSheetId="121">预计负债!$2:$5</definedName>
    <definedName name="_xlnm.Print_Titles" localSheetId="105">预收账款!$2:$5</definedName>
    <definedName name="_xlnm.Print_Titles" localSheetId="33">原材料!$2:$6</definedName>
    <definedName name="_xlnm.Print_Titles" localSheetId="39">在产品【开发成本】!$2:$6</definedName>
    <definedName name="_xlnm.Print_Titles" localSheetId="38">在产品【自制半成品】!$2:$6</definedName>
    <definedName name="_xlnm.Print_Titles" localSheetId="85">在建【设备】!$2:$6</definedName>
    <definedName name="_xlnm.Print_Titles" localSheetId="84">在建【土建】!$2:$5</definedName>
    <definedName name="_xlnm.Print_Titles" localSheetId="34">在库周转材料!$2:$6</definedName>
    <definedName name="_xlnm.Print_Titles" localSheetId="41">在用周转材料!$2:$6</definedName>
    <definedName name="_xlnm.Print_Titles" localSheetId="56">债权投资!$2:$5</definedName>
    <definedName name="_xlnm.Print_Titles" localSheetId="96">长期待摊费用!$2:$5</definedName>
    <definedName name="_xlnm.Print_Titles" localSheetId="117">长期借款!$2:$5</definedName>
    <definedName name="_xlnm.Print_Titles" localSheetId="120">长期应付款!$2:$6</definedName>
    <definedName name="_xlnm.Print_Titles" localSheetId="58">长期应收款!$2:$5</definedName>
    <definedName name="_xlnm.Print_Titles" localSheetId="77">长输管线!$2:$6</definedName>
    <definedName name="_xlnm.Print_Titles" localSheetId="107">职工薪酬!$2:$5</definedName>
    <definedName name="_xlnm.Print_Titles" localSheetId="119">租赁负债!$2:$5</definedName>
    <definedName name="TB00372631_8d0e_413a_8ec4_ae1bc071bd6c" hidden="1">#REF!</definedName>
    <definedName name="TB004d3885_cbe5_47db_86ab_f4eb048d3ad1" hidden="1">#REF!</definedName>
    <definedName name="TB00f79293_9f17_4fdb_980b_a02fdab34be7" hidden="1">#REF!</definedName>
    <definedName name="TB0117d61f_77cc_4f38_b522_6fac88327256" hidden="1">#REF!</definedName>
    <definedName name="TB017bfe46_f778_4dc0_88d3_40d783cdf740" hidden="1">#REF!</definedName>
    <definedName name="TB02152fa7_79bc_4c86_af3e_46ad1f617e37" hidden="1">#REF!</definedName>
    <definedName name="TB021666c1_989b_4029_8e0c_c1f564a93013" hidden="1">#REF!</definedName>
    <definedName name="TB024951d0_9198_4e38_863a_0be47fafd866" hidden="1">#REF!</definedName>
    <definedName name="TB02b9cf68_f45e_4716_94c1_85445d8be8d8" hidden="1">#REF!</definedName>
    <definedName name="TB02fe9976_f890_4b7c_9d4f_33e18d9f7d69" hidden="1">#REF!</definedName>
    <definedName name="TB033eee44_b2ca_49de_bbba_5e785a090934" hidden="1">#REF!</definedName>
    <definedName name="TB0389caa3_f495_4573_be22_7e5063acba04" hidden="1">#REF!</definedName>
    <definedName name="TB0398d723_b302_4c7e_9497_c1edc7461ab5" hidden="1">#REF!</definedName>
    <definedName name="TB03d3e029_f81c_4bf3_ab71_b13ca3644fd5" hidden="1">#REF!</definedName>
    <definedName name="TB03ea251c_32e0_4d77_a7d6_11e11cea0698" hidden="1">#REF!</definedName>
    <definedName name="TB0413dfd3_baa5_4537_9e7b_f7a6ac8b059c" hidden="1">#REF!</definedName>
    <definedName name="TB04a04b89_1658_485e_bfc7_f6910883929b" hidden="1">#REF!</definedName>
    <definedName name="TB04bf0d19_d210_4264_997f_0bee2bb6952e" hidden="1">#REF!</definedName>
    <definedName name="TB04c8fc49_29a4_4693_94bf_d7ca7c96884f" hidden="1">#REF!</definedName>
    <definedName name="TB05061636_a83b_4435_b625_bc2e8a025ddd" hidden="1">#REF!</definedName>
    <definedName name="TB05235188_0752_4f44_ae80_cfb5d42089ab" hidden="1">#REF!</definedName>
    <definedName name="TB056b195d_df9a_4cbb_9545_cac878024b40" hidden="1">#REF!</definedName>
    <definedName name="TB057d918c_fb36_4c45_ba89_7bbc967d4316" hidden="1">#REF!</definedName>
    <definedName name="TB05827bcd_a2b2_4ad9_8a87_4d1d176f54e3" hidden="1">#REF!</definedName>
    <definedName name="TB058c7074_d55b_4057_aa40_283f51257e5f" hidden="1">#REF!</definedName>
    <definedName name="TB05b7e125_1db1_4126_b35c_e6b9551cbf8c" hidden="1">#REF!</definedName>
    <definedName name="TB05baa1a2_ed3a_4e23_9f07_6b0ec5b8d641" hidden="1">#REF!</definedName>
    <definedName name="TB05d3e6d6_7f24_4293_9ce8_defb9d2bba11" hidden="1">#REF!</definedName>
    <definedName name="TB06162981_c6e3_40dd_94e2_f4a7ca54f9a2" hidden="1">#REF!</definedName>
    <definedName name="TB06cbd474_0309_4170_b963_2149c390923c" hidden="1">#REF!</definedName>
    <definedName name="TB0714f5ac_2af5_42ee_8bdb_ef8c112bc462" hidden="1">#REF!</definedName>
    <definedName name="TB0718bb5a_83c1_4395_8836_faa0cd5ea117" hidden="1">#REF!</definedName>
    <definedName name="TB074709eb_8481_4ae7_a348_c55883364fe7" hidden="1">#REF!</definedName>
    <definedName name="TB075dccb8_5ec9_4d45_8334_7d74e9eac07e" hidden="1">#REF!</definedName>
    <definedName name="TB0762e1e1_050e_4f6c_bca4_2d06207dc6bd" hidden="1">#REF!</definedName>
    <definedName name="TB07c4cd28_925b_4dbc_9e03_1788fd8cfe0b" hidden="1">#REF!</definedName>
    <definedName name="TB08194e91_43ae_4777_a5a8_82be286f56c4" hidden="1">#REF!</definedName>
    <definedName name="TB082235fa_ab8e_4114_a54b_04e8164ea2b2" hidden="1">#REF!</definedName>
    <definedName name="TB083748fa_fb23_4b91_a3aa_9b44366ca655" hidden="1">#REF!</definedName>
    <definedName name="TB086ac561_b452_48f4_83ea_8ece48b04da8" hidden="1">#REF!</definedName>
    <definedName name="TB08d6bf25_4241_4991_88e5_bcdc0c0733b8" hidden="1">#REF!</definedName>
    <definedName name="TB09038289_6d55_4d72_9512_bf4ea9cf487b" hidden="1">#REF!</definedName>
    <definedName name="TB09967199_43e9_4518_9ffd_8c45df7c8584" hidden="1">#REF!</definedName>
    <definedName name="TB09c8c886_a07b_45e4_94ea_966f921eadb5" hidden="1">#REF!</definedName>
    <definedName name="TB09cd0bae_2637_48a7_bf6b_2082f2bee5ef" hidden="1">#REF!</definedName>
    <definedName name="TB09dab34e_8b7a_4141_9516_618b90ce660d" hidden="1">#REF!</definedName>
    <definedName name="TB09f29d78_77f2_4a77_af16_ce59ee3874c6" hidden="1">#REF!</definedName>
    <definedName name="TB09f79774_fa23_4367_99a1_149900c81901" hidden="1">#REF!</definedName>
    <definedName name="TB0a72c54e_4672_486b_ac21_976e1e461bb1" hidden="1">#REF!</definedName>
    <definedName name="TB0abadc1f_5774_4a25_a921_302151b9ff26" hidden="1">#REF!</definedName>
    <definedName name="TB0ac3ce46_0de1_4968_a6f5_c49fd78ac13b" hidden="1">#REF!</definedName>
    <definedName name="TB0bd3c154_1763_4bb3_8b38_8ba9bf764d0c" hidden="1">#REF!</definedName>
    <definedName name="TB0bfb75af_b036_41dc_b6a2_617a2d3a6627" hidden="1">#REF!</definedName>
    <definedName name="TB0c5b653b_f56d_48de_afbd_d1ecda6adbbc" hidden="1">#REF!</definedName>
    <definedName name="TB0c8307c0_8caa_4ade_9642_c0380bce35cd" hidden="1">#REF!</definedName>
    <definedName name="TB0c940525_caed_4c40_989b_f15044d46390" hidden="1">#REF!</definedName>
    <definedName name="TB0d13da13_e469_44ec_b89e_f8000e414313" hidden="1">#REF!</definedName>
    <definedName name="TB0d6656d9_40ec_4f3a_bd5d_44af84da0a4a" hidden="1">#REF!</definedName>
    <definedName name="TB0dbce425_a79e_4f98_8dab_9ceae95730de" hidden="1">#REF!</definedName>
    <definedName name="TB0dbeb16e_8370_4801_9a68_0294bc4880f0" hidden="1">#REF!</definedName>
    <definedName name="TB0dd79564_f150_4539_b9fc_f6b40a214275" hidden="1">#REF!</definedName>
    <definedName name="TB0e2dcc77_4748_45cc_b854_696b3506f666" hidden="1">#REF!</definedName>
    <definedName name="TB0e433176_a346_4993_a392_3c13b5c35eed" hidden="1">#REF!</definedName>
    <definedName name="TB0e88f3f6_eedf_4d9d_b1b8_c6b48638cc1c" hidden="1">#REF!</definedName>
    <definedName name="TB0f3957f2_b792_4ffa_b4ed_891562ac19e6" hidden="1">#REF!</definedName>
    <definedName name="TB0f3e4361_888f_4815_a81d_0642bd133246" hidden="1">#REF!</definedName>
    <definedName name="TB0f505dc2_bbd1_4066_a9be_88420ebbf6e5" hidden="1">#REF!</definedName>
    <definedName name="TB0f7eea23_e868_4fa5_b218_d727b756cce3" hidden="1">#REF!</definedName>
    <definedName name="TB0fe3c1ab_4ae6_4594_a05f_a3795122cefd" hidden="1">#REF!</definedName>
    <definedName name="TB1013fe2b_8dcd_476f_ab2e_ca34436bb465" hidden="1">#REF!</definedName>
    <definedName name="TB106d205f_288a_44cd_85e1_62500cde75a6" hidden="1">#REF!</definedName>
    <definedName name="TB106e59a6_3c9b_47cd_88c4_1220c26b89f0" hidden="1">#REF!</definedName>
    <definedName name="TB108d411f_e947_43e2_887e_2b9ca5838123" hidden="1">#REF!</definedName>
    <definedName name="TB10c8d2d5_bd4e_428c_8898_2265bfff9a3e" hidden="1">#REF!</definedName>
    <definedName name="TB10c8ed77_622d_4522_b145_64a8bb18a745" hidden="1">#REF!</definedName>
    <definedName name="TB11102515_6500_4a9e_88a6_33082ee25840" hidden="1">#REF!</definedName>
    <definedName name="TB11406672_4ab7_4e07_931a_37da1f82ce9b" hidden="1">#REF!</definedName>
    <definedName name="TB11a61e0f_7911_4588_84ed_c1f9a51c3f3c" hidden="1">#REF!</definedName>
    <definedName name="TB11a8b08f_25fa_4634_8f73_7e241921d7d4" hidden="1">#REF!</definedName>
    <definedName name="TB11b187f7_26e3_4e55_8e7d_3bc603a7fc70" hidden="1">#REF!</definedName>
    <definedName name="TB11cfd504_485b_4e87_9e35_1ed22ee94619" hidden="1">#REF!</definedName>
    <definedName name="TB11fb8b16_0adc_4fa8_b157_d011e414ace4" hidden="1">#REF!</definedName>
    <definedName name="TB12267f0b_10b7_4c7b_a5ec_f6ae6047e355" hidden="1">#REF!</definedName>
    <definedName name="TB1288ca40_a729_4e6a_8bd3_dcedc45e1917" hidden="1">#REF!</definedName>
    <definedName name="TB12c81851_31c9_4828_98b2_fb00961ee661" hidden="1">#REF!</definedName>
    <definedName name="TB131353d4_65aa_4f17_a961_fcc297b03617" hidden="1">#REF!</definedName>
    <definedName name="TB13865ffa_c3f9_4273_b20f_6076fe2689c9" hidden="1">#REF!</definedName>
    <definedName name="TB13b7486a_12d4_4ea6_8c3b_4ef40d7f59f5" hidden="1">#REF!</definedName>
    <definedName name="TB13bdab14_5418_483a_9262_3a4784ee5499" hidden="1">#REF!</definedName>
    <definedName name="TB13e1b390_bcfd_4d60_b86e_944890adde17" hidden="1">#REF!</definedName>
    <definedName name="TB140ddc32_b05b_43e2_ba66_040643cd932e" hidden="1">#REF!</definedName>
    <definedName name="TB141a881c_3eb9_4930_9b4d_15f2448f00a4" hidden="1">#REF!</definedName>
    <definedName name="TB144dc393_47e5_4fad_b199_b7c744609c7c" hidden="1">#REF!</definedName>
    <definedName name="TB1460631d_5711_41c7_8270_522cd4d7be9a" hidden="1">#REF!</definedName>
    <definedName name="TB14e8b775_55fb_4486_8038_ae1785ff3385" hidden="1">#REF!</definedName>
    <definedName name="TB1520dbaa_184f_4ae3_964d_8d37a30e2fbb" hidden="1">#REF!</definedName>
    <definedName name="TB153bc6a3_50f2_40e8_b677_b906cdc24258" hidden="1">#REF!</definedName>
    <definedName name="TB1567b36e_cece_438b_8b19_e27e37bac1b9" hidden="1">#REF!</definedName>
    <definedName name="TB1596f870_8e1f_4092_b543_0cc5f940c671" hidden="1">#REF!</definedName>
    <definedName name="TB15c6fc60_9386_4c85_934b_ce1c69b293fd" hidden="1">#REF!</definedName>
    <definedName name="TB15d504b7_fa05_4e06_bb9c_91fea06c94ca" hidden="1">#REF!</definedName>
    <definedName name="TB16273f63_b96b_42a6_a186_07f475556f97" hidden="1">#REF!</definedName>
    <definedName name="TB178e87ae_915e_4a12_b5a1_ce118f387af1" hidden="1">#REF!</definedName>
    <definedName name="TB17a00baf_5d0a_4c30_9b93_8607ef20480b" hidden="1">#REF!</definedName>
    <definedName name="TB1802d908_f060_48d5_9f1a_5ca6125f638b" hidden="1">#REF!</definedName>
    <definedName name="TB1884c859_eca4_40a4_a918_55eac1a09e0d" hidden="1">#REF!</definedName>
    <definedName name="TB188add6e_3718_4a65_a8b7_2efe1f3bf337" hidden="1">#REF!</definedName>
    <definedName name="TB18959c41_c180_415c_9fb3_eb60f9e26357" hidden="1">#REF!</definedName>
    <definedName name="TB18ad9808_3be5_4822_9d6e_882900748fea" hidden="1">#REF!</definedName>
    <definedName name="TB18bc750b_2bf8_4b2f_94e5_c195df4307cf" hidden="1">#REF!</definedName>
    <definedName name="TB1985c24f_7a60_4e82_9ca8_790d62b72974" hidden="1">#REF!</definedName>
    <definedName name="TB1986d2ff_e5b6_4ac5_9007_d0cfea6e11c2" hidden="1">#REF!</definedName>
    <definedName name="TB19a22651_a0ea_4f2b_8334_926ce71c4904" hidden="1">#REF!</definedName>
    <definedName name="TB19aee9d7_e7ba_42e7_aea1_74bf75da192d" hidden="1">#REF!</definedName>
    <definedName name="TB19ca3862_1d29_46f6_bfec_23cdbe23a629" hidden="1">#REF!</definedName>
    <definedName name="TB19ed3f46_2c5b_4c8d_b6bf_cba8914b8156" hidden="1">#REF!</definedName>
    <definedName name="TB1a1c6bb5_1cbc_474b_8b17_c3a0cf632483" hidden="1">#REF!</definedName>
    <definedName name="TB1a4d0034_2ad7_4f14_86f7_dc58ef3cc629" hidden="1">#REF!</definedName>
    <definedName name="TB1aae63e1_9b92_4abc_bbc7_bf6f9b903a4e" hidden="1">#REF!</definedName>
    <definedName name="TB1abab069_ddda_45db_bb89_c1c860d5aa4f" hidden="1">#REF!</definedName>
    <definedName name="TB1afc8bc5_cbce_42a2_80f4_761beb984cae" hidden="1">#REF!</definedName>
    <definedName name="TB1aff519d_2957_4e42_aa54_0ffe28248563" hidden="1">#REF!</definedName>
    <definedName name="TB1b00144b_df6a_4020_b33a_e563a549772d" hidden="1">#REF!</definedName>
    <definedName name="TB1b74921b_4e85_43b9_a0e7_590cf9fd5ccf" hidden="1">#REF!</definedName>
    <definedName name="TB1ba93d5d_61d9_4cda_a92c_666108a3a46d" hidden="1">#REF!</definedName>
    <definedName name="TB1ca8f670_090a_41d5_ae50_d50f11514f97" hidden="1">#REF!</definedName>
    <definedName name="TB1d99f1ad_4e36_4490_8d0b_7ace8aef3e63" hidden="1">#REF!</definedName>
    <definedName name="TB1dc54b9c_e24b_441c_947a_deab77f0d8d4" hidden="1">#REF!</definedName>
    <definedName name="TB1de60f9a_506b_489f_bcc0_528d1b4a7a0b" hidden="1">#REF!</definedName>
    <definedName name="TB1df50854_3f10_4978_830c_57e2bb3fc0a9" hidden="1">#REF!</definedName>
    <definedName name="TB1e24a7ca_8f88_4c37_b381_ede4ab2ceb06" hidden="1">#REF!</definedName>
    <definedName name="TB1e44c1d9_9c7c_4f12_9399_b9383fcfca36" hidden="1">#REF!</definedName>
    <definedName name="TB1e552b8e_4760_4023_8f02_085de019fc50" hidden="1">#REF!</definedName>
    <definedName name="TB1e5f73ee_a282_4bd7_ba24_a3af5f9d1aab" hidden="1">#REF!</definedName>
    <definedName name="TB1e64e226_f5c2_4e50_93b6_31f32e2fb012" hidden="1">#REF!</definedName>
    <definedName name="TB1e7ce21f_f42d_4ab0_a3d2_f356627e83e7" hidden="1">#REF!</definedName>
    <definedName name="TB1e97e45e_18d1_48f8_945c_1f9ed055a890" hidden="1">#REF!</definedName>
    <definedName name="TB1ec4ad2e_4505_4d4f_8c57_09552be52873" hidden="1">#REF!</definedName>
    <definedName name="TB1f6db658_ab4f_4715_b4f7_8c73644cac80" hidden="1">#REF!</definedName>
    <definedName name="TB1f705a4f_4eab_48d8_8fd3_412aac7f1a02" hidden="1">#REF!</definedName>
    <definedName name="TB1f7bcddf_67a6_45e6_a1e3_dbc987a91b51" hidden="1">#REF!</definedName>
    <definedName name="TB1fb5f6de_4267_46f5_a665_3bb330666219" hidden="1">#REF!</definedName>
    <definedName name="TB1fbb474d_1b7c_4b99_829d_3ec803348189" hidden="1">#REF!</definedName>
    <definedName name="TB206e6777_ec09_4f8d_bc18_05eb17f74970" hidden="1">#REF!</definedName>
    <definedName name="TB20bb6580_4e1f_4b31_995a_ca21d37acef5" hidden="1">#REF!</definedName>
    <definedName name="TB20c12fc6_814f_48c1_aae7_292c32f4d502" hidden="1">#REF!</definedName>
    <definedName name="TB2119e55b_ee07_40cc_bfe2_d2d8d89e23cf" hidden="1">#REF!</definedName>
    <definedName name="TB21922235_4bca_4dbb_bced_a08f52a9c91c" hidden="1">#REF!</definedName>
    <definedName name="TB21a20cc0_ad78_4213_9455_f1848b422834" hidden="1">#REF!</definedName>
    <definedName name="TB21adb03c_3261_4a6f_82f6_b6012342b4d3" hidden="1">#REF!</definedName>
    <definedName name="TB22525519_7b4c_405b_a499_893abeb8f681" hidden="1">#REF!</definedName>
    <definedName name="TB22611088_8b52_4b4a_8542_c9686aa78e73" hidden="1">#REF!</definedName>
    <definedName name="TB227645ef_e429_4648_908b_4ea642856f06" hidden="1">#REF!</definedName>
    <definedName name="TB22ba6e1b_175f_4bf8_8d66_be240468fb6f" hidden="1">#REF!</definedName>
    <definedName name="TB22ed36f7_420a_498d_85d8_473de9184db8" hidden="1">#REF!</definedName>
    <definedName name="TB232769d9_eb9c_4104_86e2_323c309ceb13" hidden="1">#REF!</definedName>
    <definedName name="TB23694b2f_c38a_4011_90f5_25f16b50105f" hidden="1">#REF!</definedName>
    <definedName name="TB23832367_8d76_41b2_bccc_9373c1aeca3a" hidden="1">#REF!</definedName>
    <definedName name="TB239dcfbc_4a6b_46b7_9f7b_dda7c163a5c5" hidden="1">#REF!</definedName>
    <definedName name="TB23f50d06_3515_457a_9a47_746425446bec" hidden="1">#REF!</definedName>
    <definedName name="TB23fb725e_ae93_43a0_8ec0_cf1404a687d3" hidden="1">#REF!</definedName>
    <definedName name="TB240f235f_63b8_4d88_bf0b_9e9aef5a6eb0" hidden="1">#REF!</definedName>
    <definedName name="TB2429118b_5b63_4dfb_98cc_7b4228fce9e1" hidden="1">#REF!</definedName>
    <definedName name="TB24894684_6d53_492e_9bfa_8bb136a3d3cf" hidden="1">#REF!</definedName>
    <definedName name="TB24adca88_d47a_429b_9288_e4f041857590" hidden="1">#REF!</definedName>
    <definedName name="TB24d2ccfd_769d_43dc_b7b6_fae681a6a2e3" hidden="1">#REF!</definedName>
    <definedName name="TB24e0b508_e607_45c3_b661_21c6983f9b4f" hidden="1">#REF!</definedName>
    <definedName name="TB251b0dae_41de_43e9_b4df_a72d669e6c77" hidden="1">#REF!</definedName>
    <definedName name="TB252c0150_e859_4a61_b69f_7309a50b057d" hidden="1">#REF!</definedName>
    <definedName name="TB252c8a95_3579_4c5f_861c_b26ab39f2bd8" hidden="1">#REF!</definedName>
    <definedName name="TB254062f3_98d7_4ce5_b61e_7d7b0cd1c8df" hidden="1">#REF!</definedName>
    <definedName name="TB254e119c_fb99_4d27_879a_0a81c58b7b5c" hidden="1">#REF!</definedName>
    <definedName name="TB25ae1aa7_10af_430f_acc8_1b40378ec546" hidden="1">#REF!</definedName>
    <definedName name="TB25c143e9_ed39_45b7_80b7_663336cd97ed" hidden="1">#REF!</definedName>
    <definedName name="TB25f067d0_3334_40e0_911f_4c3444e03e66" hidden="1">#REF!</definedName>
    <definedName name="TB25f811cc_3c55_4540_84d1_47254a7275bf" hidden="1">#REF!</definedName>
    <definedName name="TB2619c4ea_bebf_4a5b_ad1e_1533b502460c" hidden="1">#REF!</definedName>
    <definedName name="TB263c6515_205f_44e9_b446_ece82f547bdb" hidden="1">#REF!</definedName>
    <definedName name="TB2650bfc8_ab41_437b_b555_6e21d7580bb3" hidden="1">#REF!</definedName>
    <definedName name="TB265cf8cf_31ba_46ba_9fc2_cb7730ee0da0" hidden="1">#REF!</definedName>
    <definedName name="TB2677cca2_fe3f_4d26_8c60_8e8a26cf5e95" hidden="1">#REF!</definedName>
    <definedName name="TB269dedc0_b960_421a_9a37_ded8790c90a9" hidden="1">#REF!</definedName>
    <definedName name="TB26a6890e_cc6d_4708_b3c4_65ce3f15c104" hidden="1">#REF!</definedName>
    <definedName name="TB2728b431_0fa3_4b00_a2a1_b63443f9e3fd" hidden="1">#REF!</definedName>
    <definedName name="TB273c6d83_437b_43f7_9d8a_0e4840f2d4e9" hidden="1">#REF!</definedName>
    <definedName name="TB2825f06e_62eb_48b1_89b8_240614611643" hidden="1">#REF!</definedName>
    <definedName name="TB286cb936_15fb_416a_bd25_7d4f33355bcb" hidden="1">#REF!</definedName>
    <definedName name="TB287ba631_a67a_454c_900b_2926106f8cf9" hidden="1">#REF!</definedName>
    <definedName name="TB28a56691_f092_4f78_a2e2_3e437b470df3" hidden="1">#REF!</definedName>
    <definedName name="TB28add4f9_abbf_41a8_b5bc_b29e5018c26b" hidden="1">#REF!</definedName>
    <definedName name="TB28f90205_6cf3_42a0_9082_c6727bf33e47" hidden="1">#REF!</definedName>
    <definedName name="TB29449b73_3a4d_4dc2_bffd_6ca064f20d2f" hidden="1">#REF!</definedName>
    <definedName name="TB29b37f3e_5521_4fc5_8bee_b7223c1149e2" hidden="1">#REF!</definedName>
    <definedName name="TB29bf1d18_1904_45b3_af8b_f5e6387e921c" hidden="1">#REF!</definedName>
    <definedName name="TB2a316c65_7fb1_4b03_b9ea_eda8eb9ad31c" hidden="1">#REF!</definedName>
    <definedName name="TB2afa04e3_3953_48bb_9777_d6a2040844a5" hidden="1">#REF!</definedName>
    <definedName name="TB2b0a71fe_d425_4972_a68d_47d937f5a250" hidden="1">#REF!</definedName>
    <definedName name="TB2b1ff05e_b8de_4605_9497_60bd0f2d337e" hidden="1">#REF!</definedName>
    <definedName name="TB2b45b2ff_dd9a_413c_a3af_3fc46ce029f7" hidden="1">#REF!</definedName>
    <definedName name="TB2bbed6f8_0d35_4e7d_bf16_e91a8e4c1a71" hidden="1">#REF!</definedName>
    <definedName name="TB2bd8681a_2128_4283_9deb_8380e4ffce5b" hidden="1">#REF!</definedName>
    <definedName name="TB2c6ab7e7_b056_4377_b47f_19a6ff44aa8e" hidden="1">#REF!</definedName>
    <definedName name="TB2c7289fe_5a06_4358_9f4b_54bbd1b1607e" hidden="1">#REF!</definedName>
    <definedName name="TB2c78c269_bd5f_4fdf_98f1_76c07d06b83b" hidden="1">#REF!</definedName>
    <definedName name="TB2dbb8e59_cbf0_46e7_812f_42729357c54f" hidden="1">#REF!</definedName>
    <definedName name="TB2dc500f8_2c08_4f76_8057_f46fb1f16e52" hidden="1">#REF!</definedName>
    <definedName name="TB2e175625_725b_4490_a348_3e2eb58c67e5" hidden="1">#REF!</definedName>
    <definedName name="TB2e247539_3160_48c7_80c0_2dc2ffa38a30" hidden="1">#REF!</definedName>
    <definedName name="TB2e89f231_51b0_487c_9f22_2ab5336359f7" hidden="1">#REF!</definedName>
    <definedName name="TB2f106f74_77b0_4385_b8f5_365c4226e79b" hidden="1">#REF!</definedName>
    <definedName name="TB2f25c745_d050_4a61_aae1_2c505b08144c" hidden="1">#REF!</definedName>
    <definedName name="TB2f40e438_f88e_4bfb_a7cc_554a00505314" hidden="1">#REF!</definedName>
    <definedName name="TB2f4dc88a_6d3f_4567_9805_5ee59378566c" hidden="1">#REF!</definedName>
    <definedName name="TB2f55ee97_7d50_4ab7_93aa_91854a736f07" hidden="1">#REF!</definedName>
    <definedName name="TB2f6fcd6f_222a_4ff5_abfb_0c362b5cd395" hidden="1">#REF!</definedName>
    <definedName name="TB300fd1c6_d6d9_437a_a3a8_dd332dd52273" hidden="1">#REF!</definedName>
    <definedName name="TB304b7bcc_1d54_4152_b934_b4fee35acca6" hidden="1">#REF!</definedName>
    <definedName name="TB309547e2_8289_4c80_b51d_51dd7851a3cc" hidden="1">#REF!</definedName>
    <definedName name="TB30c98d6d_4704_424c_9e33_39b0044bbdd5" hidden="1">#REF!</definedName>
    <definedName name="TB313df11b_314d_4882_b53d_0b0a667ec263" hidden="1">#REF!</definedName>
    <definedName name="TB316171df_0deb_45de_b408_567b235a851a" hidden="1">#REF!</definedName>
    <definedName name="TB317c242d_4c70_46c3_aad0_f46bbd1c0e24" hidden="1">#REF!</definedName>
    <definedName name="TB31ad27db_a733_4335_8f0f_2c5658faf892" hidden="1">#REF!</definedName>
    <definedName name="TB3226b72f_3cfe_44cf_be4f_ea7d73e66b77" hidden="1">#REF!</definedName>
    <definedName name="TB32518e4f_185c_4aea_ad7e_fe5c8d6b93ef" hidden="1">#REF!</definedName>
    <definedName name="TB326a93f6_fa54_466c_a052_e5a8ff817d67" hidden="1">#REF!</definedName>
    <definedName name="TB32ae0867_79b1_4705_84eb_0bbdd855241e" hidden="1">#REF!</definedName>
    <definedName name="TB32b4cd0e_f19c_4c5a_8a77_f14b1e79af01" hidden="1">#REF!</definedName>
    <definedName name="TB32df53fd_8a9f_4240_9415_14aac5168eef" hidden="1">#REF!</definedName>
    <definedName name="TB332a432a_8191_4bb8_ad06_0f8f79f1d000" hidden="1">#REF!</definedName>
    <definedName name="TB33452f42_a7d9_4f08_9c4d_2bb94fcc5c1b" hidden="1">#REF!</definedName>
    <definedName name="TB33477ca8_9251_4511_ae95_849e3450c423" hidden="1">#REF!</definedName>
    <definedName name="TB3363ab54_ade8_462e_9083_11b1ede5ec61" hidden="1">#REF!</definedName>
    <definedName name="TB339a03b4_7f78_4c2a_91aa_0b1754346a49" hidden="1">#REF!</definedName>
    <definedName name="TB339eb741_9960_43e0_bd16_875fcc10d2b9" hidden="1">#REF!</definedName>
    <definedName name="TB343c16f5_4054_4368_b2b4_5cc8db870bc6" hidden="1">#REF!</definedName>
    <definedName name="TB343e205b_7300_47bb_95e3_293dfd92deed" hidden="1">#REF!</definedName>
    <definedName name="TB34473dcb_4dba_443f_941b_d64d59d3fe46" hidden="1">#REF!</definedName>
    <definedName name="TB34527660_347f_4730_81de_4ba57c4dc56a" hidden="1">#REF!</definedName>
    <definedName name="TB347965e7_851d_4565_bfb6_a233bd86cccb" hidden="1">#REF!</definedName>
    <definedName name="TB34d33b0d_73ea_4d36_bf0c_3d38887c2e1c" hidden="1">#REF!</definedName>
    <definedName name="TB35641b6e_f762_4bf7_ae87_5262bbfe4df9" hidden="1">#REF!</definedName>
    <definedName name="TB356f750d_b366_411c_a52b_d5c8a54da4db" hidden="1">#REF!</definedName>
    <definedName name="TB35940a54_480f_4ab6_839a_4689600291e7" hidden="1">#REF!</definedName>
    <definedName name="TB35a4d1f1_60b1_4260_8374_0632c7fe12e1" hidden="1">#REF!</definedName>
    <definedName name="TB35c39637_a7b7_4f26_a6b4_14f0643671f1" hidden="1">#REF!</definedName>
    <definedName name="TB35dfc324_c700_48a4_9405_15f6b9f37702" hidden="1">#REF!</definedName>
    <definedName name="TB3600a7d8_5b45_4b91_a5bf_95ac465cfa17" hidden="1">#REF!</definedName>
    <definedName name="TB361f9afa_12f6_44b0_83e2_f2a5bcde30a4" hidden="1">#REF!</definedName>
    <definedName name="TB365d7562_99cf_4a32_9f9d_5da3cd4e6681" hidden="1">#REF!</definedName>
    <definedName name="TB36610eb2_4462_442d_ae07_49612d2ccdbd" hidden="1">#REF!</definedName>
    <definedName name="TB36676b7f_d011_4c4b_8515_5d25ccb4dc35" hidden="1">#REF!</definedName>
    <definedName name="TB371f84ad_b7f2_4f1d_8577_c50a0f3d5e23" hidden="1">#REF!</definedName>
    <definedName name="TB3734d23f_5cf9_45f3_811d_ff3d44ab3c8f" hidden="1">#REF!</definedName>
    <definedName name="TB375c1dab_4761_4758_b1b3_c2436ca21470" hidden="1">#REF!</definedName>
    <definedName name="TB379b7d0d_6036_41b9_8cee_6c977659feb0" hidden="1">#REF!</definedName>
    <definedName name="TB37a4a747_435b_49cb_9af2_4ced67485ce5" hidden="1">#REF!</definedName>
    <definedName name="TB37b5ce73_a643_47e3_ba2c_cfe007fbd3fd" hidden="1">#REF!</definedName>
    <definedName name="TB37f7c012_8467_4cbb_95f0_7bfc66f611e0" hidden="1">#REF!</definedName>
    <definedName name="TB383375e9_a69d_45fb_99dd_8d9c6bd22d42" hidden="1">#REF!</definedName>
    <definedName name="TB384182c4_b852_48f3_baa7_4d1a390a0924" hidden="1">#REF!</definedName>
    <definedName name="TB38750f60_7b87_49a9_b6e0_14f5d3622ce9" hidden="1">#REF!</definedName>
    <definedName name="TB38bd843e_b103_4bee_9bfd_5699d5af236f" hidden="1">#REF!</definedName>
    <definedName name="TB38c57021_19d2_4e94_86d1_6acabe11188a" hidden="1">#REF!</definedName>
    <definedName name="TB393f4cf9_475c_4958_857a_1a87278176be" hidden="1">#REF!</definedName>
    <definedName name="TB39d9fd01_5d22_481b_b103_b298ac3d6984" hidden="1">#REF!</definedName>
    <definedName name="TB3a3d1691_f2f9_462d_86de_6f6d38420bd2" hidden="1">#REF!</definedName>
    <definedName name="TB3a63afac_9d56_48ab_94f1_68607c03d67f" hidden="1">#REF!</definedName>
    <definedName name="TB3aa10565_0668_410a_9f20_9050f1e58dc6" hidden="1">#REF!</definedName>
    <definedName name="TB3afdd7aa_b2f2_4257_8254_6326abe3f60c" hidden="1">#REF!</definedName>
    <definedName name="TB3b176d67_7c0f_464f_a2f5_ee38312e97a9" hidden="1">#REF!</definedName>
    <definedName name="TB3b32bbd5_712b_40f5_acf7_17bec72b25ea" hidden="1">#REF!</definedName>
    <definedName name="TB3b3e305a_e1f0_4035_add1_1f01192928ce" hidden="1">#REF!</definedName>
    <definedName name="TB3b49b997_dcc5_4d59_83fc_2ddacdf76e49" hidden="1">#REF!</definedName>
    <definedName name="TB3b58e349_945a_449f_a2d3_d895b2f13598" hidden="1">#REF!</definedName>
    <definedName name="TB3b78e4b5_2230_4e5a_9488_f0c9274b827d" hidden="1">#REF!</definedName>
    <definedName name="TB3b8170d9_4417_4581_b1ce_a0189d6cfe60" hidden="1">#REF!</definedName>
    <definedName name="TB3bd710b8_2f22_46e9_8282_f2d5895894a9" hidden="1">#REF!</definedName>
    <definedName name="TB3c325963_f09d_43ec_a45a_306c2d60bc3d" hidden="1">#REF!</definedName>
    <definedName name="TB3c3b1296_371f_4b50_9f94_a4d01f5ef5d5" hidden="1">#REF!</definedName>
    <definedName name="TB3c64b151_a56c_4335_88ac_b6397ef3389f" hidden="1">#REF!</definedName>
    <definedName name="TB3c7514a9_9e0b_4e4d_b6c7_297f8413cf74" hidden="1">#REF!</definedName>
    <definedName name="TB3cbb6b58_9a3f_420d_9de5_20b742e8094c" hidden="1">#REF!</definedName>
    <definedName name="TB3cede707_4e51_4f62_a7c6_7a3bbcb04815" hidden="1">#REF!</definedName>
    <definedName name="TB3d108450_37ef_4ab6_9e4f_473d8052bdb2" hidden="1">#REF!</definedName>
    <definedName name="TB3d9ec3b0_ee3b_4ac3_a7b2_90133c342dbd" hidden="1">#REF!</definedName>
    <definedName name="TB3e97df96_56ab_41d4_bce1_0dd00ab0f0c8" hidden="1">#REF!</definedName>
    <definedName name="TB3eec7092_52fe_46ef_9d77_594e0745055b" hidden="1">#REF!</definedName>
    <definedName name="TB3f1bd60a_ac4a_4548_9c2f_1e9a181993cf" hidden="1">#REF!</definedName>
    <definedName name="TB3f26ec5f_2c70_4ce1_a53d_37974dde96c7" hidden="1">#REF!</definedName>
    <definedName name="TB3f2f2421_e626_4d4b_942c_683923ac7c08" hidden="1">#REF!</definedName>
    <definedName name="TB3ffc1c9d_bb1a_4fad_9cde_19c15d40dc55" hidden="1">#REF!</definedName>
    <definedName name="TB40347bb8_fb6f_4e87_bfad_57b85b4db946" hidden="1">#REF!</definedName>
    <definedName name="TB403722f9_d3a3_4238_a1ee_21d1ec378d63" hidden="1">#REF!</definedName>
    <definedName name="TB406b1f76_1d35_4aff_9741_34cb5d03a99b" hidden="1">#REF!</definedName>
    <definedName name="TB40a6da51_95ca_4f96_9f44_c3bbe66364eb" hidden="1">#REF!</definedName>
    <definedName name="TB416b22e1_1855_4dc9_a8ba_c36b1e31a3dc" hidden="1">#REF!</definedName>
    <definedName name="TB417c7723_07df_408a_b2aa_871afd1a5239" hidden="1">#REF!</definedName>
    <definedName name="TB41c542b0_6167_43e3_a427_6ee6d5224825" hidden="1">#REF!</definedName>
    <definedName name="TB41e386b6_69f9_4a3b_8086_4ec30c98e224" hidden="1">#REF!</definedName>
    <definedName name="TB42667cac_1353_4103_be70_ab94c6311574" hidden="1">#REF!</definedName>
    <definedName name="TB4295e529_5146_4d56_86a8_719dedefd656" hidden="1">#REF!</definedName>
    <definedName name="TB42af1929_2b55_4b89_afb9_fbfdc5f4616a" hidden="1">#REF!</definedName>
    <definedName name="TB42d628d5_3e42_44df_bdff_5c277bddf46a" hidden="1">#REF!</definedName>
    <definedName name="TB42ff7bc6_84e1_45ab_bc60_d179e6a13ced" hidden="1">#REF!</definedName>
    <definedName name="TB42ffa1d4_b4e9_4a27_92a5_eb3dc6e47c05" hidden="1">#REF!</definedName>
    <definedName name="TB4302beb6_ae9b_4948_affe_374ea857c0a9" hidden="1">#REF!</definedName>
    <definedName name="TB432c9c50_449e_44bd_b56f_e3f1d298bc35" hidden="1">#REF!</definedName>
    <definedName name="TB4341e3e2_c23f_4ca4_97cb_129543d40692" hidden="1">#REF!</definedName>
    <definedName name="TB436a4d95_ca99_4f03_bfa1_6e96c9c2191d" hidden="1">#REF!</definedName>
    <definedName name="TB4390198e_065b_463c_8c26_c1423b0049f0" hidden="1">#REF!</definedName>
    <definedName name="TB444ed2a2_c8b6_4a82_8aeb_208622d48dd4" hidden="1">#REF!</definedName>
    <definedName name="TB445b7f4d_9ee5_4769_8f79_d194d433e5bb" hidden="1">#REF!</definedName>
    <definedName name="TB4472ddf0_e597_4670_9bec_19106147d51a" hidden="1">#REF!</definedName>
    <definedName name="TB44cc98ce_b6a3_4285_994c_702ef30f9c24" hidden="1">#REF!</definedName>
    <definedName name="TB44f049c8_baaa_44cb_bf29_84a2b5f03aec" hidden="1">#REF!</definedName>
    <definedName name="TB452b3909_efb5_4605_9a15_001482889508" hidden="1">#REF!</definedName>
    <definedName name="TB455dcfc8_c1a5_48de_bb87_dd9c5454068d" hidden="1">#REF!</definedName>
    <definedName name="TB458fd8ba_0084_448a_b7c9_ba756e91159e" hidden="1">#REF!</definedName>
    <definedName name="TB45ce7097_56c2_4c61_9ac0_d62bed9cb9bc" hidden="1">#REF!</definedName>
    <definedName name="TB45f110b6_84e3_4395_b633_909508f0306d" hidden="1">#REF!</definedName>
    <definedName name="TB460cf3b4_4795_47e4_9ff9_16521fb9cbb0" hidden="1">#REF!</definedName>
    <definedName name="TB460f9fb6_0a80_4785_96af_bb041e3dad82" hidden="1">#REF!</definedName>
    <definedName name="TB46268095_f009_4abf_98f9_14d8b1c370fc" hidden="1">#REF!</definedName>
    <definedName name="TB465cb064_ca92_4791_acdf_da9f55f91009" hidden="1">#REF!</definedName>
    <definedName name="TB466d6323_787e_4561_adf4_74e4276872b9" hidden="1">#REF!</definedName>
    <definedName name="TB467be2bb_64a2_4701_990d_2090b1c79464" hidden="1">#REF!</definedName>
    <definedName name="TB46839907_df82_4d9f_b8b2_210c46db35eb" hidden="1">#REF!</definedName>
    <definedName name="TB475d15f3_2991_4c3f_b4de_0af1520f3ec0" hidden="1">#REF!</definedName>
    <definedName name="TB476bd6ba_6a71_4872_9efa_ee09b5220dbb" hidden="1">#REF!</definedName>
    <definedName name="TB486dac72_77dc_4de3_ad16_1c486beda47c" hidden="1">#REF!</definedName>
    <definedName name="TB48b289f8_07e0_45b8_8048_9c2b64328214" hidden="1">#REF!</definedName>
    <definedName name="TB491c7f7f_0c5d_4ea4_ad4b_c4b88eb559ab" hidden="1">#REF!</definedName>
    <definedName name="TB495cf02b_ec74_40ba_9ddb_2b1cc83556e5" hidden="1">#REF!</definedName>
    <definedName name="TB496ceccb_712e_47fd_a126_cf30b3e9f7f0" hidden="1">#REF!</definedName>
    <definedName name="TB49be2ef5_b84c_47b5_aba8_8221e91ccd58" hidden="1">#REF!</definedName>
    <definedName name="TB4a02d683_8a4a_438d_862a_79de03210d00" hidden="1">#REF!</definedName>
    <definedName name="TB4a1ac9bc_1fee_4595_8c81_b24e875f4e5c" hidden="1">#REF!</definedName>
    <definedName name="TB4a7e5f14_cc42_4e5e_be29_fe3a062de82d" hidden="1">#REF!</definedName>
    <definedName name="TB4ae82426_9f05_473a_898e_2272c5d6ea12" hidden="1">#REF!</definedName>
    <definedName name="TB4b0699b8_9b77_4c1f_9c8a_eb756442f05d" hidden="1">#REF!</definedName>
    <definedName name="TB4b8a12f2_f30d_45a3_93a7_969c77a8f801" hidden="1">#REF!</definedName>
    <definedName name="TB4c497798_47db_4798_b0cd_29657586ab0b" hidden="1">#REF!</definedName>
    <definedName name="TB4c58bf82_3a6a_4786_aa31_adcf9e31607e" hidden="1">#REF!</definedName>
    <definedName name="TB4c70317e_1d21_4d98_ad48_23488ff42b40" hidden="1">#REF!</definedName>
    <definedName name="TB4ca0113d_3015_44a7_9258_6cca4d7814a4" hidden="1">#REF!</definedName>
    <definedName name="TB4d1fe291_b10c_4997_bd9c_0514dc28a1d9" hidden="1">#REF!</definedName>
    <definedName name="TB4d3ada7b_7536_4def_bfcd_85012fbf17c0" hidden="1">#REF!</definedName>
    <definedName name="TB4d9a135d_1ed6_4df0_8716_e37461c1841f" hidden="1">#REF!</definedName>
    <definedName name="TB4ebda17e_77ed_4405_a4b1_53c435658c4b" hidden="1">#REF!</definedName>
    <definedName name="TB4eebcec0_32fe_4c3b_bbf3_255d83b6a5bb" hidden="1">#REF!</definedName>
    <definedName name="TB4ef18cdb_0e31_4bf2_9e2a_782fd6eb76e3" hidden="1">#REF!</definedName>
    <definedName name="TB4f4e7862_4507_4635_b651_58a8c8988d91" hidden="1">#REF!</definedName>
    <definedName name="TB4f6f1499_3b34_41da_92d1_3f53c39c2793" hidden="1">#REF!</definedName>
    <definedName name="TB4f8c4e35_2f33_4732_b3c8_fea0ee52d282" hidden="1">#REF!</definedName>
    <definedName name="TB4fa54b7e_c2ec_4b97_926a_dcfa8ecbd847" hidden="1">#REF!</definedName>
    <definedName name="TB4fae94ae_a863_4906_8a09_d76814ae2c23" hidden="1">#REF!</definedName>
    <definedName name="TB4fbe1d10_a137_4455_a063_0b9f0737ffab" hidden="1">#REF!</definedName>
    <definedName name="TB50196f2c_2692_4b04_a11c_312bd05f8de4" hidden="1">#REF!</definedName>
    <definedName name="TB50353a95_8840_4fa1_a316_7c546d025fa5" hidden="1">#REF!</definedName>
    <definedName name="TB5079b485_d42d_431f_9340_3a17889b80e4" hidden="1">#REF!</definedName>
    <definedName name="TB507ff936_aa74_46be_b6fe_b39db99e8f8d" hidden="1">#REF!</definedName>
    <definedName name="TB50f16cab_9ebb_4d93_9fec_d7af0ff013dd" hidden="1">#REF!</definedName>
    <definedName name="TB5105950e_6206_4edb_970c_b9d935d82d9b" hidden="1">#REF!</definedName>
    <definedName name="TB51247f43_89fe_486b_bc02_6599796cbd59" hidden="1">#REF!</definedName>
    <definedName name="TB514671fa_5895_4cff_8b42_5b46b2c8a45c" hidden="1">#REF!</definedName>
    <definedName name="TB51c6fc72_4ab0_490e_b0dd_ccdaffa83d61" hidden="1">#REF!</definedName>
    <definedName name="TB52142430_f626_4361_8ea9_d5df5130c1bd" hidden="1">#REF!</definedName>
    <definedName name="TB524037f8_d7b9_49a5_8d17_e3b35ac65d3e" hidden="1">#REF!</definedName>
    <definedName name="TB5260ff51_2e5a_42a2_9553_90b18263debc" hidden="1">#REF!</definedName>
    <definedName name="TB529811ee_5793_4b52_b33b_285d696c4b5c" hidden="1">#REF!</definedName>
    <definedName name="TB52bfc073_4452_4cec_a66d_f2adf92ebc63" hidden="1">#REF!</definedName>
    <definedName name="TB537bbbf5_6aa7_4c15_bd6d_a6b0909c3ff9" hidden="1">#REF!</definedName>
    <definedName name="TB53c9dd1f_d77b_4c87_8d91_d34bf58d4edc" hidden="1">#REF!</definedName>
    <definedName name="TB53e5cf3d_ab49_49e2_9345_8d2683e9b31b" hidden="1">#REF!</definedName>
    <definedName name="TB54499c5d_5b1e_471b_beaa_0bf4d3225d2e" hidden="1">#REF!</definedName>
    <definedName name="TB551cd17d_dcc1_4e2e_9c4d_48bb1627e060" hidden="1">#REF!</definedName>
    <definedName name="TB5544eb89_d050_4b48_99a8_09db14b68dab" hidden="1">#REF!</definedName>
    <definedName name="TB557dfdce_eee8_4077_8d75_4bce6172e303" hidden="1">#REF!</definedName>
    <definedName name="TB559e6cce_b512_4ddc_a05b_c343db548d6f" hidden="1">#REF!</definedName>
    <definedName name="TB55eb04c9_93df_4051_9efb_408b8424dc81" hidden="1">#REF!</definedName>
    <definedName name="TB56149aa2_1910_4313_84c7_e44ec8e9081e" hidden="1">#REF!</definedName>
    <definedName name="TB5678b069_a9cb_43af_95fa_ed096d524264" hidden="1">#REF!</definedName>
    <definedName name="TB568b83eb_6bcf_4a7c_91ff_756eaa46c056" hidden="1">#REF!</definedName>
    <definedName name="TB56a80d4a_3af1_4f7e_8a8c_9c9448c61fd0" hidden="1">#REF!</definedName>
    <definedName name="TB56f84ec8_c7c3_4163_ba18_2f4e102e5cd9" hidden="1">#REF!</definedName>
    <definedName name="TB5705b077_50ed_41f7_b4dc_9b9d628e575c" hidden="1">#REF!</definedName>
    <definedName name="TB57183a64_40c2_4da3_8885_6f099be4ff78" hidden="1">#REF!</definedName>
    <definedName name="TB5722903e_7b5a_42a1_9585_ef9b31e42c57" hidden="1">#REF!</definedName>
    <definedName name="TB574e6707_5e03_4482_aee9_0bc2d76d0cb9" hidden="1">#REF!</definedName>
    <definedName name="TB574f78e0_f3ae_4a8e_a5e1_d960c984d496" hidden="1">#REF!</definedName>
    <definedName name="TB575630e0_48f7_401c_9594_f791ba381490" hidden="1">#REF!</definedName>
    <definedName name="TB57796cf9_9c37_40cc_8149_fcbea8fbe38c" hidden="1">#REF!</definedName>
    <definedName name="TB57fd2532_8587_438d_a48d_91085b1b9aa1" hidden="1">#REF!</definedName>
    <definedName name="TB5803adb2_a643_43c5_b948_757038e4654f" hidden="1">#REF!</definedName>
    <definedName name="TB580aa495_76d9_46be_982b_0e663c178b36" hidden="1">#REF!</definedName>
    <definedName name="TB580b5ffb_55b4_4d8c_8af0_2651ba577de5" hidden="1">#REF!</definedName>
    <definedName name="TB5837c479_2d0f_48fb_a09a_a84af7da4a3f" hidden="1">#REF!</definedName>
    <definedName name="TB5866c17a_8c9e_4767_956b_5e9570f63830" hidden="1">#REF!</definedName>
    <definedName name="TB5867970b_b1c3_47e2_b53c_0f4a53a4a45f" hidden="1">#REF!</definedName>
    <definedName name="TB58986d15_b244_43a8_bc80_d9bc0a3d069e" hidden="1">#REF!</definedName>
    <definedName name="TB58a6f3c1_3752_41b1_9147_16e6a75d546f" hidden="1">#REF!</definedName>
    <definedName name="TB58c70975_9497_4d6f_987f_4b61e31c21f0" hidden="1">#REF!</definedName>
    <definedName name="TB58ebecb4_b522_4e97_b91c_1c31619a6996" hidden="1">#REF!</definedName>
    <definedName name="TB58ed19f7_9f82_4d5d_808d_46f0176e5e76" hidden="1">#REF!</definedName>
    <definedName name="TB58f390dc_12ac_413b_bc00_f52b08974ee7" hidden="1">#REF!</definedName>
    <definedName name="TB5917efab_4e93_4089_b94a_72caaa39293d" hidden="1">#REF!</definedName>
    <definedName name="TB591fad54_45cb_44d4_a48f_e0da5babda97" hidden="1">#REF!</definedName>
    <definedName name="TB5952135d_8f61_4524_8693_c51d817e0aff" hidden="1">#REF!</definedName>
    <definedName name="TB59a2747d_bd68_497b_bbd9_a029c33145c0" hidden="1">#REF!</definedName>
    <definedName name="TB59fb7fc0_6b20_42ef_988c_c06a73acd7d5" hidden="1">#REF!</definedName>
    <definedName name="TB5a070991_9768_4e14_83c5_dedefe25fe15" hidden="1">#REF!</definedName>
    <definedName name="TB5a9dd1b0_0234_4c9d_b1f3_5b6cb14531c5" hidden="1">#REF!</definedName>
    <definedName name="TB5abeefae_c1f2_423c_bfbe_e0058ef3faac" hidden="1">#REF!</definedName>
    <definedName name="TB5af12a07_ddb5_428d_b8d5_ac20712aabcf" hidden="1">#REF!</definedName>
    <definedName name="TB5b02a608_4cb5_46b9_8d43_43b708c664db" hidden="1">#REF!</definedName>
    <definedName name="TB5b66375f_4186_43da_a78f_64d98248e8ec" hidden="1">#REF!</definedName>
    <definedName name="TB5b96e20a_a8a9_420e_af9e_77ca076e55af" hidden="1">#REF!</definedName>
    <definedName name="TB5bab3ef0_5c5c_4d12_adc9_a3ce9dae709b" hidden="1">#REF!</definedName>
    <definedName name="TB5bb1f3e3_9483_450c_9599_6162d63d3885" hidden="1">#REF!</definedName>
    <definedName name="TB5bc7e7ab_8a82_4da3_bc60_3c2031f4529f" hidden="1">#REF!</definedName>
    <definedName name="TB5bca07b3_1e12_446a_bdbd_57438da5466a" hidden="1">#REF!</definedName>
    <definedName name="TB5bde631a_62f5_4f79_b0ba_5483e4be9944" hidden="1">#REF!</definedName>
    <definedName name="TB5bdf6b1e_6f53_45e3_a4e4_0ad843c0c548" hidden="1">#REF!</definedName>
    <definedName name="TB5be54d97_90f9_44ca_a227_392a734c6c63" hidden="1">#REF!</definedName>
    <definedName name="TB5c312a14_49cc_4209_8514_75c435fb58a5" hidden="1">#REF!</definedName>
    <definedName name="TB5c6dcf62_6106_4d44_a27c_6a90e269e84d" hidden="1">#REF!</definedName>
    <definedName name="TB5c87d26c_c861_4606_ba05_2e695ae7ce14" hidden="1">#REF!</definedName>
    <definedName name="TB5c992ef6_8ad0_42e4_a8db_4b272301cad7" hidden="1">#REF!</definedName>
    <definedName name="TB5d038adc_1a1a_413d_a668_eff1b7e9274a" hidden="1">#REF!</definedName>
    <definedName name="TB5d45db9e_a1bd_492a_b8f5_ffcf25cc8df7" hidden="1">#REF!</definedName>
    <definedName name="TB5d4d8b12_a6b6_4626_8257_8e0523efbac2" hidden="1">#REF!</definedName>
    <definedName name="TB5d57103a_69cc_4458_8091_0127407bcaf6" hidden="1">#REF!</definedName>
    <definedName name="TB5d9e2daa_3765_4047_8e47_158a3b4e1333" hidden="1">#REF!</definedName>
    <definedName name="TB5dc072fa_e0f2_40f4_a354_b6f2404d0bc5" hidden="1">#REF!</definedName>
    <definedName name="TB5e09aa22_9f6e_4f24_99e9_6c355b11f4f3" hidden="1">#REF!</definedName>
    <definedName name="TB5e0abe7b_46bd_4779_b01a_dcd6f41dccee" hidden="1">#REF!</definedName>
    <definedName name="TB5e0d3ba6_7813_4b61_ae43_e3f4fc30f5f1" hidden="1">#REF!</definedName>
    <definedName name="TB5e2f6191_18c7_4e48_a6ac_a085263b1754" hidden="1">#REF!</definedName>
    <definedName name="TB5e4b29a8_3094_47ac_992f_b66e3b8f4645" hidden="1">#REF!</definedName>
    <definedName name="TB5e7f80d1_4114_4c9b_958d_57dff5d79703" hidden="1">#REF!</definedName>
    <definedName name="TB5e81f23b_93d8_4191_9fd6_2b1ce66d5e1c" hidden="1">#REF!</definedName>
    <definedName name="TB5e928876_f754_416e_8241_bf7905a35b17" hidden="1">#REF!</definedName>
    <definedName name="TB5ed7691c_d143_487b_b8c7_330b398a64eb" hidden="1">#REF!</definedName>
    <definedName name="TB5ee3b99b_60c6_4558_a759_cafb4118a666" hidden="1">#REF!</definedName>
    <definedName name="TB5ef21e4e_a20c_4ded_9d52_04fbb18fb933" hidden="1">#REF!</definedName>
    <definedName name="TB5f49c314_5938_4c19_90a4_ac94a1cd9d50" hidden="1">#REF!</definedName>
    <definedName name="TB5f59bb97_53fb_408b_9df4_65267bb08fb2" hidden="1">#REF!</definedName>
    <definedName name="TB5f5a66e1_6207_4779_a09b_0df3a7644879" hidden="1">#REF!</definedName>
    <definedName name="TB5fa74449_5ad9_4dde_8442_abb01ed634b8" hidden="1">#REF!</definedName>
    <definedName name="TB6052d9ae_efa4_4769_aeb1_0695018b023f" hidden="1">#REF!</definedName>
    <definedName name="TB6077f8ef_fe9d_4b15_8756_f29fdf1c8c05" hidden="1">#REF!</definedName>
    <definedName name="TB6087497f_75e3_496d_a549_ff9cb10df628" hidden="1">#REF!</definedName>
    <definedName name="TB60e22715_8945_4a83_9679_0c425a7363f0" hidden="1">#REF!</definedName>
    <definedName name="TB60f7f115_7a0a_46e8_9dae_38e6cdf0e128" hidden="1">#REF!</definedName>
    <definedName name="TB612148bc_0f64_49c8_98b4_737542d65c30" hidden="1">#REF!</definedName>
    <definedName name="TB613423c1_8071_4628_bb42_95e5cac70279" hidden="1">#REF!</definedName>
    <definedName name="TB61bad314_37e8_481c_9b86_1291b344e7e7" hidden="1">#REF!</definedName>
    <definedName name="TB61ea0219_d490_44b8_a02d_e621094ad677" hidden="1">#REF!</definedName>
    <definedName name="TB6211e705_1419_4ed2_890f_3f6b9f9bb6de" hidden="1">#REF!</definedName>
    <definedName name="TB621aa888_2b79_4af0_8872_8f08d6befe23" hidden="1">#REF!</definedName>
    <definedName name="TB627e8431_6c82_4d2d_9b37_33701745c73d" hidden="1">#REF!</definedName>
    <definedName name="TB629f75be_41bc_4040_b941_83079392a44c" hidden="1">#REF!</definedName>
    <definedName name="TB6303299f_308a_4d65_8cf8_f6a61242f34f" hidden="1">#REF!</definedName>
    <definedName name="TB63484848_5e8f_4e2a_8f84_3c87f07238a2" hidden="1">#REF!</definedName>
    <definedName name="TB63633638_2367_4778_be1c_f547efe8fee0" hidden="1">#REF!</definedName>
    <definedName name="TB63bc899f_78b8_4c35_93b9_c99c044a962d" hidden="1">#REF!</definedName>
    <definedName name="TB63cb5380_fac2_4ecb_a6f0_0deb29909c65" hidden="1">#REF!</definedName>
    <definedName name="TB64283eee_a8d2_4462_9c6a_db021eeef621" hidden="1">#REF!</definedName>
    <definedName name="TB648f98c2_9c89_46e1_8fc9_a49336039c4d" hidden="1">#REF!</definedName>
    <definedName name="TB648fcf24_712f_483b_ae23_557f64183455" hidden="1">#REF!</definedName>
    <definedName name="TB65299015_4edc_4959_a461_e64243a7c7ee" hidden="1">#REF!</definedName>
    <definedName name="TB6546e044_4f5e_4d73_8db9_5a923f587d7b" hidden="1">#REF!</definedName>
    <definedName name="TB65497afb_75aa_451d_8bca_e43289c53027" hidden="1">#REF!</definedName>
    <definedName name="TB655b7aed_7c06_4e51_ac4d_dea46e7ce842" hidden="1">#REF!</definedName>
    <definedName name="TB669ed98e_f9c0_446d_9826_4ff648acb212" hidden="1">#REF!</definedName>
    <definedName name="TB66bc2bc2_1357_45bc_a141_6cd5887ba330" hidden="1">#REF!</definedName>
    <definedName name="TB673d3300_7441_4307_8d11_7a0efc73a067" hidden="1">#REF!</definedName>
    <definedName name="TB67779e1f_4934_4d52_b049_ad47d8bc0115" hidden="1">#REF!</definedName>
    <definedName name="TB6782ef35_2636_467d_b455_38c465104b85" hidden="1">#REF!</definedName>
    <definedName name="TB67f0128e_676d_41ba_95fa_a80249121119" hidden="1">#REF!</definedName>
    <definedName name="TB685f9080_ec09_4abb_8caa_208c5b2cf970" hidden="1">#REF!</definedName>
    <definedName name="TB6897bb60_f7c0_4c01_a174_89a0f79e483d" hidden="1">#REF!</definedName>
    <definedName name="TB68d13277_933e_4f09_b912_c6b93f0742b6" hidden="1">#REF!</definedName>
    <definedName name="TB6914ab6a_f8af_43c4_955e_6dadee90e801" hidden="1">#REF!</definedName>
    <definedName name="TB694b78f2_59d7_46f0_a5f5_2c3c3b8998dc" hidden="1">#REF!</definedName>
    <definedName name="TB69d328ff_f103_4e09_a5fc_b2882d320f33" hidden="1">#REF!</definedName>
    <definedName name="TB6a0d031a_cc81_4348_ad75_63d4a1dc9055" hidden="1">#REF!</definedName>
    <definedName name="TB6a716032_79da_4d94_a6ef_3e95872975e5" hidden="1">#REF!</definedName>
    <definedName name="TB6ac39414_9d05_45ef_9925_c1bd3d13380e" hidden="1">#REF!</definedName>
    <definedName name="TB6ac6fa00_10d1_4231_94cf_f7d3184df9c5" hidden="1">#REF!</definedName>
    <definedName name="TB6ad103ac_215d_46c8_9a79_f082c1f101f2" hidden="1">#REF!</definedName>
    <definedName name="TB6b6a3a7e_774f_440d_b247_85e37a09fb79" hidden="1">#REF!</definedName>
    <definedName name="TB6b743c42_aead_47bc_938a_b2730d82d285" hidden="1">#REF!</definedName>
    <definedName name="TB6bc6fa6b_4df0_4bfb_a7fc_6bd2476226a2" hidden="1">#REF!</definedName>
    <definedName name="TB6bcd4313_6b0d_47c9_aa46_f7003d9d183a" hidden="1">#REF!</definedName>
    <definedName name="TB6bd99521_1c39_4525_94ea_9cde2ab234c1" hidden="1">#REF!</definedName>
    <definedName name="TB6bfdf72f_540c_4c25_89a1_34faaeaf7550" hidden="1">#REF!</definedName>
    <definedName name="TB6c5ec68a_e225_4e65_af7c_368af1b071e6" hidden="1">#REF!</definedName>
    <definedName name="TB6c9a079a_54ff_4438_b3bf_777b8116b636" hidden="1">#REF!</definedName>
    <definedName name="TB6cd06239_f674_4d5c_baaa_6ccba2871d1a" hidden="1">#REF!</definedName>
    <definedName name="TB6d2965a8_b754_4465_959c_f0b336fb9669" hidden="1">#REF!</definedName>
    <definedName name="TB6d616fea_6700_48bb_9209_388e3be21e1b" hidden="1">#REF!</definedName>
    <definedName name="TB6e7415ad_5791_4344_a0b5_e71eda4a3f18" hidden="1">#REF!</definedName>
    <definedName name="TB6f2f6133_f795_454b_a5a4_95a2cbe32584" hidden="1">#REF!</definedName>
    <definedName name="TB6f5c48bf_653e_41f5_9cd5_3b0246064e8b" hidden="1">#REF!</definedName>
    <definedName name="TB6f8dc664_bf43_42c0_8359_8c75726bdfc0" hidden="1">#REF!</definedName>
    <definedName name="TB6ff5e8ed_7a0b_44a7_b42c_d7e6fba9e37f" hidden="1">#REF!</definedName>
    <definedName name="TB700f15f4_c120_43ef_9323_36861135dccb" hidden="1">#REF!</definedName>
    <definedName name="TB70313934_fff2_463e_871e_8fafa2840065" hidden="1">#REF!</definedName>
    <definedName name="TB7044fcf2_ea3c_4121_94d0_d3238e4ce083" hidden="1">#REF!</definedName>
    <definedName name="TB704d337a_6235_41e5_a123_611e0edb89ad" hidden="1">#REF!</definedName>
    <definedName name="TB707d8aff_60a1_4be3_8e3b_5a85e010a3e1" hidden="1">#REF!</definedName>
    <definedName name="TB708ad6bd_d41f_4004_a944_3d4ff30e24a1" hidden="1">#REF!</definedName>
    <definedName name="TB70fb0cac_249d_4b3d_9fb8_b8a337a12979" hidden="1">#REF!</definedName>
    <definedName name="TB70fe7d11_1432_4ab8_96f1_bb6fdf586d09" hidden="1">#REF!</definedName>
    <definedName name="TB715ae2a0_78a1_41c7_aab6_8c759e25074f" hidden="1">#REF!</definedName>
    <definedName name="TB71dd2f73_d153_4f71_9193_911752aebbde" hidden="1">#REF!</definedName>
    <definedName name="TB71ee177a_b832_46aa_9a99_c4fb8556860e" hidden="1">#REF!</definedName>
    <definedName name="TB7234f128_87ee_48a8_ae22_f3f97f34b93a" hidden="1">#REF!</definedName>
    <definedName name="TB72731581_2cfb_41bd_b4d0_c3edc8c44715" hidden="1">#REF!</definedName>
    <definedName name="TB7288f801_48d1_4f22_9427_5c2fd28ffb85" hidden="1">#REF!</definedName>
    <definedName name="TB72e91ab4_817b_4150_add2_ec53d13fe591" hidden="1">#REF!</definedName>
    <definedName name="TB72f35145_a84f_4cb3_a018_1b225b64f886" hidden="1">#REF!</definedName>
    <definedName name="TB72fbb369_d9c3_4181_930b_d193ee487f55" hidden="1">#REF!</definedName>
    <definedName name="TB733bb326_f082_4cd9_9573_44dcb4a514cd" hidden="1">#REF!</definedName>
    <definedName name="TB7352e354_5d70_4e02_9978_ce69de2ea41f" hidden="1">#REF!</definedName>
    <definedName name="TB736c1871_208e_4356_9dab_9fd8314faf89" hidden="1">#REF!</definedName>
    <definedName name="TB73b59006_d74c_4f30_a96b_a9d88b007963" hidden="1">#REF!</definedName>
    <definedName name="TB73e4667c_5a3d_4ab5_b0bb_147c01421d26" hidden="1">#REF!</definedName>
    <definedName name="TB7464c7b2_ffa4_446a_bf9a_c1819e4d0441" hidden="1">#REF!</definedName>
    <definedName name="TB74878887_a654_4317_a09f_f85de1e00d37" hidden="1">#REF!</definedName>
    <definedName name="TB74d0ad0f_ef08_46fa_b047_ae2de62f16b1" hidden="1">#REF!</definedName>
    <definedName name="TB75940ad3_c661_4ce5_b8a6_5c636e5af6cf" hidden="1">#REF!</definedName>
    <definedName name="TB75975ccc_2e65_4d19_b6a6_2f58e5f634d5" hidden="1">#REF!</definedName>
    <definedName name="TB75a67325_ba39_4d86_8169_e2a82533ad97" hidden="1">#REF!</definedName>
    <definedName name="TB75bb7dd3_f22f_4005_85cf_7212e561fdba" hidden="1">#REF!</definedName>
    <definedName name="TB76449179_e2ce_487d_88b2_77be2ffb24d0" hidden="1">#REF!</definedName>
    <definedName name="TB772d987d_a9c0_4947_9648_13fd84ea30d8" hidden="1">#REF!</definedName>
    <definedName name="TB77910b9f_fa77_4452_aa7c_ca884ce0dc8c" hidden="1">#REF!</definedName>
    <definedName name="TB77d74ff0_27a8_4fc9_8bba_068bd996c79f" hidden="1">#REF!</definedName>
    <definedName name="TB78269ccc_104d_4000_9565_3f768ca3aa34" hidden="1">#REF!</definedName>
    <definedName name="TB783d2cc6_accb_46a0_949e_ff0ef00438d1" hidden="1">#REF!</definedName>
    <definedName name="TB7861fa66_68e6_490b_94fc_18702d8a6ffc" hidden="1">#REF!</definedName>
    <definedName name="TB78d50a79_789c_4919_8a0b_289b3f0b21ae" hidden="1">#REF!</definedName>
    <definedName name="TB792b5828_b1bc_45ab_a115_8ddb2ac64d42" hidden="1">#REF!</definedName>
    <definedName name="TB7931311a_003f_4d6f_aeb5_6dad8f82d630" hidden="1">#REF!</definedName>
    <definedName name="TB79c2d540_b10b_4ba2_8886_b1672cdb4035" hidden="1">#REF!</definedName>
    <definedName name="TB7a85538d_0787_42a7_890b_a16778786d6e" hidden="1">#REF!</definedName>
    <definedName name="TB7ad6d6fb_ffe3_4738_8f64_15668374c498" hidden="1">#REF!</definedName>
    <definedName name="TB7b2fa452_71fc_44d5_a4d5_38f69f671ffc" hidden="1">#REF!</definedName>
    <definedName name="TB7b32219b_1476_4040_a4ed_3e309292a2d6" hidden="1">#REF!</definedName>
    <definedName name="TB7b46b6be_0a08_4dcd_80a4_f5c3c2c4de41" hidden="1">#REF!</definedName>
    <definedName name="TB7b8077a8_a9ce_437b_abe2_9da9c55c300f" hidden="1">#REF!</definedName>
    <definedName name="TB7b880484_c56b_416b_a81c_0f8603dbb6af" hidden="1">#REF!</definedName>
    <definedName name="TB7bd215c6_94a3_41b1_800e_9da4c3aa48a0" hidden="1">#REF!</definedName>
    <definedName name="TB7c3c730d_ce1a_4e99_9bf1_13427c294c10" hidden="1">#REF!</definedName>
    <definedName name="TB7c4d6a73_e9f9_4de6_859d_d82fc70a32fe" hidden="1">#REF!</definedName>
    <definedName name="TB7c52de42_dc24_4af7_84ee_736975d5756b" hidden="1">#REF!</definedName>
    <definedName name="TB7cb7d6fd_ad2a_4014_ab12_e53400e0ce35" hidden="1">#REF!</definedName>
    <definedName name="TB7cdf952e_4344_498a_956d_344c8afe175f" hidden="1">#REF!</definedName>
    <definedName name="TB7d03dd0b_80d8_45c9_9a8e_37e31a140cb5" hidden="1">#REF!</definedName>
    <definedName name="TB7dce21e8_e74b_4ffb_8545_d72a36e4543d" hidden="1">#REF!</definedName>
    <definedName name="TB7e166acb_949a_4996_92f2_3d18a5e3ad81" hidden="1">#REF!</definedName>
    <definedName name="TB7e29d32e_5d9d_4bfa_8f43_5084ea2bde4c" hidden="1">#REF!</definedName>
    <definedName name="TB7e6ba2c4_dead_42bc_8682_489fd1024fcf" hidden="1">#REF!</definedName>
    <definedName name="TB7e74f977_b049_404c_b9fd_01206bd0318a" hidden="1">#REF!</definedName>
    <definedName name="TB7e973b67_e099_4937_b7a5_ccc5d281fc41" hidden="1">#REF!</definedName>
    <definedName name="TB7ed023d3_cd57_45e4_9e22_f24c18d64d51" hidden="1">#REF!</definedName>
    <definedName name="TB7f03ad33_577d_4905_af38_4f5a5a0dfdad" hidden="1">#REF!</definedName>
    <definedName name="TB7f2b3b97_06d8_4653_bd9b_3e6333d7061f" hidden="1">#REF!</definedName>
    <definedName name="TB7f57b3f2_48dd_438a_91f7_4144ffec62a6" hidden="1">#REF!</definedName>
    <definedName name="TB7f8da2c0_4c85_49e1_987b_ff454fe4321c" hidden="1">#REF!</definedName>
    <definedName name="TB7fd8209e_97e5_4153_a777_43aa1f84cd6c" hidden="1">#REF!</definedName>
    <definedName name="TB8035ba20_3a02_458b_afb5_6857f849eef9" hidden="1">#REF!</definedName>
    <definedName name="TB80480c7c_d2ce_4e43_8032_36448d5f2db2" hidden="1">#REF!</definedName>
    <definedName name="TB805d46dc_74dd_400f_85da_a53b66f43b12" hidden="1">#REF!</definedName>
    <definedName name="TB8065872b_3e37_403b_a02d_30e06c38d021" hidden="1">#REF!</definedName>
    <definedName name="TB80888ecf_09c3_4d57_8623_6aa9a327e78e" hidden="1">#REF!</definedName>
    <definedName name="TB80ffba2a_ff1a_4c98_9712_1b8e340b307e" hidden="1">#REF!</definedName>
    <definedName name="TB81108dee_e3b6_44b7_b2ea_0dae3e90b26b" hidden="1">#REF!</definedName>
    <definedName name="TB811f49ca_cac4_4418_99b7_39afb85ab0e5" hidden="1">#REF!</definedName>
    <definedName name="TB81713b29_d08d_4e4c_8629_abe15eaedb94" hidden="1">#REF!</definedName>
    <definedName name="TB821bf676_7c3a_4c4f_acca_086596e012f0" hidden="1">#REF!</definedName>
    <definedName name="TB8223ec0d_4194_4f3d_b165_ad481f2b6a34" hidden="1">#REF!</definedName>
    <definedName name="TB822ecbd4_7264_43f6_8104_45ff4f9bab10" hidden="1">#REF!</definedName>
    <definedName name="TB8248c0bd_bd2d_4ece_8cd3_42a0a48a23ec" hidden="1">#REF!</definedName>
    <definedName name="TB825dc6fd_49b7_4c26_a86a_5365a02eb061" hidden="1">#REF!</definedName>
    <definedName name="TB828d1625_b9d4_41a6_809a_873538e1795c" hidden="1">#REF!</definedName>
    <definedName name="TB829868f5_ac5b_4d00_b29e_2f05b3d32594" hidden="1">#REF!</definedName>
    <definedName name="TB832774b5_1554_4342_8066_27802a63a4df" hidden="1">#REF!</definedName>
    <definedName name="TB8343080c_bb7f_4871_a86b_f887ff64c366" hidden="1">#REF!</definedName>
    <definedName name="TB83667889_76c6_4581_bcbb_9fca6ae23895" hidden="1">#REF!</definedName>
    <definedName name="TB838b2000_558c_45fe_b73d_97292bc7e2cf" hidden="1">#REF!</definedName>
    <definedName name="TB83ccd78e_c29a_4d8b_a073_d46716a96ac9" hidden="1">#REF!</definedName>
    <definedName name="TB83f75985_389f_46b9_8ade_b9d436855026" hidden="1">#REF!</definedName>
    <definedName name="TB8411b566_5641_46a5_aafa_6d2fb943ba36" hidden="1">#REF!</definedName>
    <definedName name="TB8453a0b0_d4df_4415_8ddb_8dd122362310" hidden="1">#REF!</definedName>
    <definedName name="TB8488d5b7_fa4d_4464_b711_4bafd6457e18" hidden="1">#REF!</definedName>
    <definedName name="TB848950ed_37fe_4ea0_a643_b30fd20e0f11" hidden="1">#REF!</definedName>
    <definedName name="TB84bb22c3_225d_4763_ba46_f33b80b6a0a8" hidden="1">#REF!</definedName>
    <definedName name="TB8513d074_fd99_4aa5_bb47_e4c674af64be" hidden="1">#REF!</definedName>
    <definedName name="TB852ffab0_6025_4f2e_bdb6_3bb9c63b3ac4" hidden="1">#REF!</definedName>
    <definedName name="TB855868e7_40b2_44cf_a511_b64156052bf7" hidden="1">#REF!</definedName>
    <definedName name="TB85f00ca5_6593_4e2a_97c7_506a76cefd3e" hidden="1">#REF!</definedName>
    <definedName name="TB865af67b_8c6c_4f3c_ac29_738b905ec625" hidden="1">#REF!</definedName>
    <definedName name="TB869cbeec_d341_480c_8f24_ea3c7b3ebd0d" hidden="1">#REF!</definedName>
    <definedName name="TB86a57934_b307_46cd_9394_1bab824c28d6" hidden="1">#REF!</definedName>
    <definedName name="TB86ad34f4_75b8_4dea_8795_310c0e6d119f" hidden="1">#REF!</definedName>
    <definedName name="TB86c94a9c_f42a_49f5_b7bc_dac7ec214945" hidden="1">#REF!</definedName>
    <definedName name="TB86faab6a_b620_4f43_9dd1_c60294c130bb" hidden="1">#REF!</definedName>
    <definedName name="TB870037af_e853_48f4_895e_f655b822e130" hidden="1">#REF!</definedName>
    <definedName name="TB8750eb4e_7d09_4ccd_a057_e23a29373f30" hidden="1">#REF!</definedName>
    <definedName name="TB87715df6_c447_47e0_a896_bfc228fd9c10" hidden="1">#REF!</definedName>
    <definedName name="TB8772e56f_028c_4f2b_be72_f062acdf70f5" hidden="1">#REF!</definedName>
    <definedName name="TB88482f7d_e23e_42d8_bd04_4355bb6d2e4d" hidden="1">#REF!</definedName>
    <definedName name="TB88742fc8_0f49_40ef_8320_8b1edcc88201" hidden="1">#REF!</definedName>
    <definedName name="TB889f92a8_44ca_4b16_8545_e2c46db7acf6" hidden="1">#REF!</definedName>
    <definedName name="TB88f89d46_8009_4dc9_92a1_59aba21e7c4f" hidden="1">#REF!</definedName>
    <definedName name="TB891a2cfe_2f3b_4b1f_9c28_c06afe36678f" hidden="1">#REF!</definedName>
    <definedName name="TB89256dff_c74e_41c2_a8bf_39f6337def36" hidden="1">#REF!</definedName>
    <definedName name="TB89668601_18bf_4141_b644_76f67b29f4dc" hidden="1">#REF!</definedName>
    <definedName name="TB899c9d1e_9b63_4841_b20d_9cde1b4954ae" hidden="1">#REF!</definedName>
    <definedName name="TB8a5648bf_c2ab_43ab_97f8_7a5aeda0bd22" hidden="1">#REF!</definedName>
    <definedName name="TB8a58ddb5_5b72_47c8_a282_b6398ca15537" hidden="1">#REF!</definedName>
    <definedName name="TB8a977832_3df9_4da3_bfc2_3ce23be72f5e" hidden="1">#REF!</definedName>
    <definedName name="TB8b473d80_e76f_4b96_9330_adcafdd26f4a" hidden="1">#REF!</definedName>
    <definedName name="TB8b63c118_ee76_4ec6_9482_b75577c2dfe9" hidden="1">#REF!</definedName>
    <definedName name="TB8b89ec7d_a204_43e3_9361_2e547f7b4c3e" hidden="1">#REF!</definedName>
    <definedName name="TB8bec10fb_69c0_4e0d_8967_babbc57611ad" hidden="1">#REF!</definedName>
    <definedName name="TB8c3dc8a9_5e1a_4db7_b50b_af36496dd63a" hidden="1">#REF!</definedName>
    <definedName name="TB8c8588cd_410a_4272_b4b7_661f4c3f568c" hidden="1">#REF!</definedName>
    <definedName name="TB8d0d2c1a_8fc5_454b_b2b0_a298b87d007f" hidden="1">#REF!</definedName>
    <definedName name="TB8d14771c_aa1e_4a3d_9399_7c2120811288" hidden="1">#REF!</definedName>
    <definedName name="TB8d1682c0_fc74_46d6_90f1_c87483a83b21" hidden="1">#REF!</definedName>
    <definedName name="TB8d47e5cd_e21c_45be_ac69_bbc1b7716ae0" hidden="1">#REF!</definedName>
    <definedName name="TB8d56d64f_ffc9_4513_9cc1_17315f95dd1e" hidden="1">#REF!</definedName>
    <definedName name="TB8d7cc838_a7e7_4b84_ad49_4b37aea830ef" hidden="1">#REF!</definedName>
    <definedName name="TB8debe47d_d5e1_4876_9dc1_63f068e4c2ca" hidden="1">#REF!</definedName>
    <definedName name="TB8df0665c_dd3c_4532_ad94_00a056a8abdd" hidden="1">#REF!</definedName>
    <definedName name="TB8e2f465f_ed50_4222_9211_edaa7e1d42e2" hidden="1">#REF!</definedName>
    <definedName name="TB8e4852e7_fe4c_4ea0_8e99_d09e6d250293" hidden="1">#REF!</definedName>
    <definedName name="TB8e7589f2_967e_4b0f_bd9e_6167a0ea1e44" hidden="1">#REF!</definedName>
    <definedName name="TB8ec59f98_3bc8_4395_8dd1_f06b0799f653" hidden="1">#REF!</definedName>
    <definedName name="TB8f18a8a1_c719_4925_8522_8d036fcb6a11" hidden="1">#REF!</definedName>
    <definedName name="TB8f6a91d2_6718_42f4_a4de_aace4d28b393" hidden="1">#REF!</definedName>
    <definedName name="TB8f7f7099_5938_4bd5_97cc_e473bda0a2b1" hidden="1">#REF!</definedName>
    <definedName name="TB8fc5b718_ca80_471e_be23_22c56696a193" hidden="1">#REF!</definedName>
    <definedName name="TB8fce2efa_834d_46ba_bde8_ec620c2794f9" hidden="1">#REF!</definedName>
    <definedName name="TB8ff87ba4_2217_45a2_930d_ae5b722e5dc7" hidden="1">#REF!</definedName>
    <definedName name="TB90079af1_05c0_467e_b87b_1d9f1d156449" hidden="1">#REF!</definedName>
    <definedName name="TB9017871b_2a58_4eb4_8773_cd75cd65dbd9" hidden="1">#REF!</definedName>
    <definedName name="TB901f508e_20b7_446e_83cd_478e37ff934e" hidden="1">#REF!</definedName>
    <definedName name="TB90459d95_b2e0_4812_9554_dc8d07d723dc" hidden="1">#REF!</definedName>
    <definedName name="TB90831f8d_3219_45c3_a6d9_1334175ffdac" hidden="1">#REF!</definedName>
    <definedName name="TB909eda6d_3b3b_471d_be83_a4d2933e65db" hidden="1">#REF!</definedName>
    <definedName name="TB90eb4aa1_ef8b_411b_a7d9_bd3bff1711ab" hidden="1">#REF!</definedName>
    <definedName name="TB91268713_3df7_4fa5_af30_87b8737b665c" hidden="1">#REF!</definedName>
    <definedName name="TB9159e6b7_ad8b_42dc_839b_0f73485668f8" hidden="1">#REF!</definedName>
    <definedName name="TB9206ea2d_d67a_4654_b104_4cd016aca5c9" hidden="1">#REF!</definedName>
    <definedName name="TB92410e1d_0f77_4037_8b0f_579c77e906d0" hidden="1">#REF!</definedName>
    <definedName name="TB925562aa_41ba_429c_a6b6_5b05fc1d5dcf" hidden="1">#REF!</definedName>
    <definedName name="TB92691a2a_f692_4e45_b03f_bbc83946e123" hidden="1">#REF!</definedName>
    <definedName name="TB92ef003d_fad3_4f48_bb3a_b259d54e05cd" hidden="1">#REF!</definedName>
    <definedName name="TB934a0da7_90ec_4efb_b358_8e043834a61e" hidden="1">#REF!</definedName>
    <definedName name="TB935be08e_cf3b_4727_891b_7e25a657ec95" hidden="1">#REF!</definedName>
    <definedName name="TB93a8891b_b4e2_4ce0_a10a_7eef63902756" hidden="1">#REF!</definedName>
    <definedName name="TB93f1238a_9f4f_4ac4_ba1a_269d6156e189" hidden="1">#REF!</definedName>
    <definedName name="TB94652884_358c_4ff2_98b3_c73b2b997f9f" hidden="1">#REF!</definedName>
    <definedName name="TB9471d2a6_b4e5_45ca_806c_a62b3dfd3568" hidden="1">#REF!</definedName>
    <definedName name="TB94f9bac8_73cb_42b9_8158_4b424b746670" hidden="1">#REF!</definedName>
    <definedName name="TB9521a840_c46b_4f69_940f_9ea03b8d118a" hidden="1">#REF!</definedName>
    <definedName name="TB954c1c1a_1e53_4d48_b823_108672851b83" hidden="1">#REF!</definedName>
    <definedName name="TB959e1f67_cb4b_4e81_8514_b576171843c2" hidden="1">#REF!</definedName>
    <definedName name="TB95a7c890_a511_47c7_af6d_6d9fce413c12" hidden="1">#REF!</definedName>
    <definedName name="TB95c9d98d_cb35_4089_9a61_1943bbee9f4a" hidden="1">#REF!</definedName>
    <definedName name="TB95df704b_8218_40c2_941e_5dfc18b77ca7" hidden="1">#REF!</definedName>
    <definedName name="TB9620b62d_f527_4e2d_9eec_c2156b43481b" hidden="1">#REF!</definedName>
    <definedName name="TB9654ab05_7bed_454c_a381_e1f780c86118" hidden="1">#REF!</definedName>
    <definedName name="TB968d383d_21a1_4fac_907c_1e8c6bf3301c" hidden="1">#REF!</definedName>
    <definedName name="TB96d70b13_3189_441e_97ab_172812f74da6" hidden="1">#REF!</definedName>
    <definedName name="TB97246b18_0ff6_4b60_9e66_41d9135fc058" hidden="1">#REF!</definedName>
    <definedName name="TB977f7baa_318b_4a6f_a6eb_a065efa73d02" hidden="1">#REF!</definedName>
    <definedName name="TB9792b9fc_df37_49e3_99ed_fc150516d5ff" hidden="1">#REF!</definedName>
    <definedName name="TB97ad8b72_72c1_48af_8189_54ba29836c6a" hidden="1">#REF!</definedName>
    <definedName name="TB98110d66_267c_49ff_b84f_b15cb61cf84f" hidden="1">#REF!</definedName>
    <definedName name="TB9813a16c_0ac4_4a74_ad99_be54c21da677" hidden="1">#REF!</definedName>
    <definedName name="TB9821d7f8_02ea_48aa_a694_c2a0159ea176" hidden="1">#REF!</definedName>
    <definedName name="TB984769ca_ecb9_437e_a5be_86e45e994b62" hidden="1">#REF!</definedName>
    <definedName name="TB9853ff66_6cb5_4dbf_a597_22ec7312d08f" hidden="1">#REF!</definedName>
    <definedName name="TB987b092f_d77c_49c0_a8ce_83765886d583" hidden="1">#REF!</definedName>
    <definedName name="TB989a3834_caf4_40eb_8fdc_2b7a7c6bdcc3" hidden="1">#REF!</definedName>
    <definedName name="TB991c4867_3aef_4a46_9e67_425e5926ea2b" hidden="1">#REF!</definedName>
    <definedName name="TB99449a51_2b2b_4423_9e32_d9565a07abdf" hidden="1">#REF!</definedName>
    <definedName name="TB9955f857_fbf4_405e_82cc_f0882c72fbf9" hidden="1">#REF!</definedName>
    <definedName name="TB99cc4f08_9efc_4721_892f_ac682ab3bef4" hidden="1">#REF!</definedName>
    <definedName name="TB9a1d1fae_c2ed_4222_af5a_a3d13e420b19" hidden="1">#REF!</definedName>
    <definedName name="TB9a39552b_141c_4e6f_b8b8_7b7a4d4c1957" hidden="1">#REF!</definedName>
    <definedName name="TB9a5c3336_511c_483f_bdf8_4b7d21ff4287" hidden="1">#REF!</definedName>
    <definedName name="TB9aad9dfa_7fc9_4d0f_9a89_1131a85ffaff" hidden="1">#REF!</definedName>
    <definedName name="TB9b6cc9cb_277e_432e_9681_590b70f1879a" hidden="1">#REF!</definedName>
    <definedName name="TB9baaf11c_dd44_45f3_96f0_8e84802748de" hidden="1">#REF!</definedName>
    <definedName name="TB9bb3803f_01cf_43c6_a81a_42c2de947333" hidden="1">#REF!</definedName>
    <definedName name="TB9be9423a_8fbe_4e13_a2e3_4a11fa3a16cc" hidden="1">#REF!</definedName>
    <definedName name="TB9c02de92_9999_4b1c_b2e3_f0653d9e8a0c" hidden="1">#REF!</definedName>
    <definedName name="TB9c5ea761_6feb_43e9_8d8d_c5a956a3d1c7" hidden="1">#REF!</definedName>
    <definedName name="TB9cd335cd_3ce2_492f_918c_c9b7123cf5a2" hidden="1">#REF!</definedName>
    <definedName name="TB9d06cf13_f58a_4ebc_8ef5_0c53b7e71a90" hidden="1">#REF!</definedName>
    <definedName name="TB9d21416b_b51a_489a_a7b0_b62665ee3e06" hidden="1">#REF!</definedName>
    <definedName name="TB9d369f96_e8d2_40b9_bc4b_74e851949a5f" hidden="1">#REF!</definedName>
    <definedName name="TB9d3a90c9_096d_45ce_8778_47afbac6fdd5" hidden="1">#REF!</definedName>
    <definedName name="TB9d44f85e_127b_410a_88f0_652308dcaa88" hidden="1">#REF!</definedName>
    <definedName name="TB9d9fe7dd_bee4_4cbc_a9e9_a0698ccfd347" hidden="1">#REF!</definedName>
    <definedName name="TB9e3e425f_d43c_4ea3_8dd0_dbcb7487fd25" hidden="1">#REF!</definedName>
    <definedName name="TB9e6486ba_e9c9_4ca3_a8e4_5447d76ff6d6" hidden="1">#REF!</definedName>
    <definedName name="TB9eb4f684_e969_4b31_aabb_ac8f44c6398c" hidden="1">#REF!</definedName>
    <definedName name="TB9ee63bfa_19a2_499a_bcf1_4b760a24131b" hidden="1">#REF!</definedName>
    <definedName name="TB9f08aed3_aa7b_42bb_a2d1_959745a9aacf" hidden="1">#REF!</definedName>
    <definedName name="TB9f4a70b0_ed4e_4e96_8741_7ffee35d62b1" hidden="1">#REF!</definedName>
    <definedName name="TB9f68c624_b04f_4e29_a1c8_0a7a7fa77333" hidden="1">#REF!</definedName>
    <definedName name="TB9f98cc24_ed28_4167_bc9e_b46a96fda3dc" hidden="1">#REF!</definedName>
    <definedName name="TBa01a5cb6_fa95_4d8a_ba1e_9ee4f3182096" hidden="1">#REF!</definedName>
    <definedName name="TBa038be6b_8787_4d20_a0be_e233c6f4f833" hidden="1">#REF!</definedName>
    <definedName name="TBa0b60e38_4172_4122_8bc3_097b8632d0b0" hidden="1">#REF!</definedName>
    <definedName name="TBa0cc6b35_ab10_42bd_a61f_af2a2bad5d34" hidden="1">#REF!</definedName>
    <definedName name="TBa0e73c3f_659a_4607_a2fb_cec7d36bb802" hidden="1">#REF!</definedName>
    <definedName name="TBa1669b7b_0cfd_4e74_ac8f_bf060d6f14c7" hidden="1">#REF!</definedName>
    <definedName name="TBa1c30546_2438_447f_9799_aa6d2fe6fcb9" hidden="1">#REF!</definedName>
    <definedName name="TBa205cd33_05dc_4a39_b149_4a009645f880" hidden="1">#REF!</definedName>
    <definedName name="TBa23644f7_a2ef_4a2a_ba71_b47d34ad729f" hidden="1">#REF!</definedName>
    <definedName name="TBa24f2e47_83a2_4ee4_b7ad_08d3e354ea63" hidden="1">#REF!</definedName>
    <definedName name="TBa2a36192_0792_4455_af9c_c3e5d545ea0a" hidden="1">#REF!</definedName>
    <definedName name="TBa2aa68e8_8e5d_4d9e_9186_0f71723ed61d" hidden="1">#REF!</definedName>
    <definedName name="TBa34f5860_211a_473d_ac69_441f65de2c6e" hidden="1">#REF!</definedName>
    <definedName name="TBa3d85b7f_4e27_49cd_bc1c_d46d6e5e459a" hidden="1">#REF!</definedName>
    <definedName name="TBa3e844b4_eeea_4579_b884_da738928376a" hidden="1">#REF!</definedName>
    <definedName name="TBa43ded1d_67dd_47a2_b2b9_b032e26a7ec8" hidden="1">#REF!</definedName>
    <definedName name="TBa44ceb1b_01e4_41d9_a608_7828af439872" hidden="1">#REF!</definedName>
    <definedName name="TBa471f2a8_a2c7_4f11_9f91_a07ac226c0a3" hidden="1">#REF!</definedName>
    <definedName name="TBa472248b_4e6c_4d45_bfa5_39d7c9b34fca" hidden="1">#REF!</definedName>
    <definedName name="TBa52e3ee1_25cd_4894_8173_ead537b9743d" hidden="1">#REF!</definedName>
    <definedName name="TBa555eeca_946b_47ce_b6ca_d45a0410a581" hidden="1">#REF!</definedName>
    <definedName name="TBa59c341d_2a82_42cb_8892_0d0a40fb3837" hidden="1">#REF!</definedName>
    <definedName name="TBa5c98065_c599_4337_9656_66b81c3b4166" hidden="1">#REF!</definedName>
    <definedName name="TBa5c9825f_49d5_4ed2_9871_ce157b18dc3e" hidden="1">#REF!</definedName>
    <definedName name="TBa5d2c6dc_6b47_45f6_82ad_0619b2fcaa60" hidden="1">#REF!</definedName>
    <definedName name="TBa626a47b_3ef9_4125_8d1e_24fac80a0e21" hidden="1">#REF!</definedName>
    <definedName name="TBa6cb8568_39d6_40ba_8bfb_4e30fe068ece" hidden="1">#REF!</definedName>
    <definedName name="TBa6e383ec_f888_47d7_ba20_f1cfee6ed5c7" hidden="1">#REF!</definedName>
    <definedName name="TBa6ea3faf_cb04_4c8f_bd59_b5f7a7a924b0" hidden="1">#REF!</definedName>
    <definedName name="TBa72bf944_9c52_4896_bb4d_a9a1d97a75c7" hidden="1">#REF!</definedName>
    <definedName name="TBa7444581_64ca_4e8a_8c0f_6593606b09f7" hidden="1">#REF!</definedName>
    <definedName name="TBa74e6584_7fa8_457a_9e6b_ec0f34e41619" hidden="1">#REF!</definedName>
    <definedName name="TBa7f0bbdf_a369_45b0_bba5_50f432ae3794" hidden="1">#REF!</definedName>
    <definedName name="TBa86de52f_5a3b_420c_9fc0_a905d4dc2e25" hidden="1">#REF!</definedName>
    <definedName name="TBa8740a4e_e3ee_47ac_8fa0_2baae7e20c2a" hidden="1">#REF!</definedName>
    <definedName name="TBa879f05c_9e91_452d_bc4a_9e7af130f105" hidden="1">#REF!</definedName>
    <definedName name="TBa87b0454_82ef_4dc6_8078_b0411ad3c06e" hidden="1">#REF!</definedName>
    <definedName name="TBa8ae7049_2c15_4625_9d03_48c2660a6578" hidden="1">#REF!</definedName>
    <definedName name="TBa8b529d9_f047_4265_83cd_6c417e6c97db" hidden="1">#REF!</definedName>
    <definedName name="TBa8c85bfe_f1c1_4dd0_8990_b4e7c23a9d91" hidden="1">#REF!</definedName>
    <definedName name="TBa904aa99_fc08_4e95_b685_7af4756a7abd" hidden="1">#REF!</definedName>
    <definedName name="TBa94876ae_96a2_4a58_8b21_acef7a53152d" hidden="1">#REF!</definedName>
    <definedName name="TBa979ea2b_07f0_42ab_b746_31b2a74f5344" hidden="1">#REF!</definedName>
    <definedName name="TBa996dcc5_58cc_4ef3_a594_e8168e7637e6" hidden="1">#REF!</definedName>
    <definedName name="TBa9b56dfd_e740_42c2_9e77_dd21a090deb8" hidden="1">#REF!</definedName>
    <definedName name="TBa9c0352a_a8ee_499f_ad16_a8f0ee650048" hidden="1">#REF!</definedName>
    <definedName name="TBa9ec5fb0_6c8f_4e93_8335_c543fa4ed8ac" hidden="1">#REF!</definedName>
    <definedName name="TBa9f33a13_e9bc_4e86_a394_c13e586c28f5" hidden="1">#REF!</definedName>
    <definedName name="TBa9ffc3d1_6eb7_4ed7_a17a_61f90e3dc3e8" hidden="1">#REF!</definedName>
    <definedName name="TBaa201976_3b90_4e78_aa3b_1879213a6bc5" hidden="1">#REF!</definedName>
    <definedName name="TBaa505867_4cb1_4abb_ae75_6b1743ae091c" hidden="1">#REF!</definedName>
    <definedName name="TBaa8c6c27_0203_4971_8914_81177963ce93" hidden="1">#REF!</definedName>
    <definedName name="TBaa93836e_6205_45da_b902_6fe17fe4fd66" hidden="1">#REF!</definedName>
    <definedName name="TBab05b035_0b80_44ae_9c68_88b32eee026b" hidden="1">#REF!</definedName>
    <definedName name="TBab15a354_5402_4af4_b5aa_d257a033f062" hidden="1">#REF!</definedName>
    <definedName name="TBab163d07_c57e_4642_b932_0f6be4cdc8f6" hidden="1">#REF!</definedName>
    <definedName name="TBab27ca47_e2c4_4cc5_a24d_9f173c44487e" hidden="1">#REF!</definedName>
    <definedName name="TBab4b848e_8cc4_4706_bd7c_9e588c4f5006" hidden="1">#REF!</definedName>
    <definedName name="TBab758c06_d479_4bb0_891a_3a0b5a7f0795" hidden="1">#REF!</definedName>
    <definedName name="TBab8f1831_43d4_4895_96fe_bfc34549a079" hidden="1">#REF!</definedName>
    <definedName name="TBab957201_0380_4013_a8d0_3171827efc9b" hidden="1">#REF!</definedName>
    <definedName name="TBabbf0604_d32a_47d1_a326_a6d270e80281" hidden="1">#REF!</definedName>
    <definedName name="TBac15f875_086e_4b56_bcf2_3b9a63e45f09" hidden="1">#REF!</definedName>
    <definedName name="TBac2552e5_ec42_44ea_b8a8_8a8f9be7e366" hidden="1">#REF!</definedName>
    <definedName name="TBac4e1d19_56ac_4cd7_a044_c01bf5a00fdb" hidden="1">#REF!</definedName>
    <definedName name="TBac66274f_372e_4de1_b9b6_87c809eb13ec" hidden="1">#REF!</definedName>
    <definedName name="TBacbb88d3_37b1_48d2_981e_49772f40c238" hidden="1">#REF!</definedName>
    <definedName name="TBacd3ddee_3cd2_477d_864f_0f92c04336a5" hidden="1">#REF!</definedName>
    <definedName name="TBad3d2c29_7ad3_442f_a4fc_984d25c57fc2" hidden="1">#REF!</definedName>
    <definedName name="TBad4f6a49_698d_467f_90f1_e9565e832794" hidden="1">#REF!</definedName>
    <definedName name="TBad89b9a6_2505_429d_a734_969ce436a757" hidden="1">#REF!</definedName>
    <definedName name="TBadb74d77_901d_4254_9cc4_431c3946e000" hidden="1">#REF!</definedName>
    <definedName name="TBae571730_b8a4_4a3c_a025_fa66676ed429" hidden="1">#REF!</definedName>
    <definedName name="TBae809d5d_4059_481b_8d65_9c63b756e085" hidden="1">#REF!</definedName>
    <definedName name="TBaeaa0817_1e26_4074_af80_f8b57354d545" hidden="1">#REF!</definedName>
    <definedName name="TBaf56ee5b_a2a4_4826_9ccc_af57ce1cf175" hidden="1">#REF!</definedName>
    <definedName name="TBaf75918d_5e6f_4361_8b7a_0b8819084b2e" hidden="1">#REF!</definedName>
    <definedName name="TBaf9a4706_959b_4887_bb96_9de2f708e711" hidden="1">#REF!</definedName>
    <definedName name="TBafe06e9f_46d0_41ea_b6d9_179aea77288c" hidden="1">#REF!</definedName>
    <definedName name="TBafe4a646_f2ff_4f4c_b4cc_c62e4ea00cde" hidden="1">#REF!</definedName>
    <definedName name="TBb04887b1_ed39_463c_8624_374e660086ac" hidden="1">#REF!</definedName>
    <definedName name="TBb052daea_9cda_4fdc_aa19_cc1213acec4a" hidden="1">#REF!</definedName>
    <definedName name="TBb0531d9c_2bc7_40d0_af7b_7bdb3d338f45" hidden="1">#REF!</definedName>
    <definedName name="TBb097d518_e663_46cd_8134_d8583006e40e" hidden="1">#REF!</definedName>
    <definedName name="TBb0c3da31_45bc_4c80_a207_632743d11307" hidden="1">#REF!</definedName>
    <definedName name="TBb0cde13b_65ff_4bf8_9ebe_218de4826adc" hidden="1">#REF!</definedName>
    <definedName name="TBb0ed6856_1bee_4d74_9c26_e93f73c936db" hidden="1">#REF!</definedName>
    <definedName name="TBb12ef646_83c1_4929_bb33_a670d0a59a1f" hidden="1">#REF!</definedName>
    <definedName name="TBb14a1d0a_a843_4e7a_b900_80333ea78249" hidden="1">#REF!</definedName>
    <definedName name="TBb17116b4_6899_4085_975d_da31f92055f9" hidden="1">#REF!</definedName>
    <definedName name="TBb1798f17_658d_41af_8b72_48cbd986773e" hidden="1">#REF!</definedName>
    <definedName name="TBb18886f4_4a4d_40b3_8347_9de0f1375856" hidden="1">#REF!</definedName>
    <definedName name="TBb1eb3b3d_390f_4ea3_8064_9256f3646688" hidden="1">#REF!</definedName>
    <definedName name="TBb1fe3bb6_939f_4aa6_abf8_8f10285b849b" hidden="1">#REF!</definedName>
    <definedName name="TBb2212d7e_afcb_490c_9551_53ef305f3520" hidden="1">#REF!</definedName>
    <definedName name="TBb25de0cb_1476_4781_aae5_aa9e3c8f476f" hidden="1">#REF!</definedName>
    <definedName name="TBb26b55c5_aa80_4288_8e11_aff041173b77" hidden="1">#REF!</definedName>
    <definedName name="TBb29e6c4e_cada_4253_936b_23391245917c" hidden="1">#REF!</definedName>
    <definedName name="TBb2b1b8b0_2ab2_4417_b2cc_66e799154fd9" hidden="1">#REF!</definedName>
    <definedName name="TBb2d54c02_45b1_4c50_bc21_2bb9235b0ffe" hidden="1">#REF!</definedName>
    <definedName name="TBb350a147_a43a_4092_a648_e7c44e29ab23" hidden="1">#REF!</definedName>
    <definedName name="TBb3576a8f_4cfb_448b_a424_c74720e458e0" hidden="1">#REF!</definedName>
    <definedName name="TBb3ba2abb_8f12_44a8_bbfd_8233e40a7cf9" hidden="1">#REF!</definedName>
    <definedName name="TBb3e0b81f_8149_43c1_98bf_5bcf185bbee2" hidden="1">#REF!</definedName>
    <definedName name="TBb41c5fe7_7ba9_423e_9bb3_a1a7776adceb" hidden="1">#REF!</definedName>
    <definedName name="TBb445ccd9_88ea_468c_b76a_52d7ff9a0cfe" hidden="1">#REF!</definedName>
    <definedName name="TBb447c84d_1909_41fe_9733_887d4a1b5706" hidden="1">#REF!</definedName>
    <definedName name="TBb4a61b06_1f3b_4867_bc06_a9329e1ac2e1" hidden="1">#REF!</definedName>
    <definedName name="TBb4d9e0a1_f633_4183_abd9_0406e0cbec9b" hidden="1">#REF!</definedName>
    <definedName name="TBb4e2af36_0d8f_4a58_a1e0_017d7d4d3a2e" hidden="1">#REF!</definedName>
    <definedName name="TBb529139e_d751_458d_ba03_76eb549e99f8" hidden="1">#REF!</definedName>
    <definedName name="TBb5299b04_bb1e_433a_b998_6ca108eb2918" hidden="1">#REF!</definedName>
    <definedName name="TBb54a1e3e_f217_4c1a_b880_8a77c511f6d2" hidden="1">#REF!</definedName>
    <definedName name="TBb575448e_2f36_4184_bc07_d18a123909d4" hidden="1">#REF!</definedName>
    <definedName name="TBb5bbbe8b_ef6d_4340_82de_fe5c31c6e610" hidden="1">#REF!</definedName>
    <definedName name="TBb5c80700_0eaa_4571_a218_67bed19b0481" hidden="1">#REF!</definedName>
    <definedName name="TBb5ff2968_6ece_4308_a23a_4ae3aacc1a40" hidden="1">#REF!</definedName>
    <definedName name="TBb60a52aa_de8e_49bc_b73d_abe07e2a8fbd" hidden="1">#REF!</definedName>
    <definedName name="TBb63c7d22_2fb6_4464_b4ed_5d3ee1b65877" hidden="1">#REF!</definedName>
    <definedName name="TBb66af97e_2675_469a_8dcc_06752cfd2182" hidden="1">#REF!</definedName>
    <definedName name="TBb6724765_4fd9_48f8_958f_8f61c96ee1e6" hidden="1">#REF!</definedName>
    <definedName name="TBb6c9a86b_3bba_489a_9a20_ff01c2405ae3" hidden="1">#REF!</definedName>
    <definedName name="TBb6cbb14a_b7bf_46f7_bd17_d10665b8857f" hidden="1">#REF!</definedName>
    <definedName name="TBb6f80887_683c_42df_aaf3_5049e49dc13b" hidden="1">#REF!</definedName>
    <definedName name="TBb761fe09_7702_45df_9b37_9311f13972f6" hidden="1">#REF!</definedName>
    <definedName name="TBb7a60c29_4f4a_4cc1_9b44_7c186b0c2898" hidden="1">#REF!</definedName>
    <definedName name="TBb7c9447b_5149_4218_b615_a5a88ddf7950" hidden="1">#REF!</definedName>
    <definedName name="TBb7e47cd5_e4c7_4501_9ed8_19338099a6a0" hidden="1">#REF!</definedName>
    <definedName name="TBb7f00857_a01f_4edf_ac15_ce9414fd9d7c" hidden="1">#REF!</definedName>
    <definedName name="TBb801deb6_3d4e_49a2_83d4_74d05b9a1716" hidden="1">#REF!</definedName>
    <definedName name="TBb81c50ad_e7d0_4145_a958_635441137ebd" hidden="1">#REF!</definedName>
    <definedName name="TBb822cd5f_0ae9_477b_847d_b9d2acd9728a" hidden="1">#REF!</definedName>
    <definedName name="TBb843cb42_8cc2_43ef_8ac2_32aded30c278" hidden="1">#REF!</definedName>
    <definedName name="TBb85f98d4_0ea6_4c63_a3c3_18d613028d7b" hidden="1">#REF!</definedName>
    <definedName name="TBb894ed50_cdf5_4c40_9169_e4a1edf4f7af" hidden="1">#REF!</definedName>
    <definedName name="TBb90526e3_f0e4_4241_b996_0dd9dd332b95" hidden="1">#REF!</definedName>
    <definedName name="TBb91dd24d_a4df_4137_bb87_4f7243b8c83c" hidden="1">#REF!</definedName>
    <definedName name="TBb94c8ac1_c19f_4b76_8654_a52b90c6905b" hidden="1">#REF!</definedName>
    <definedName name="TBb95f0e86_4c67_4b88_9ca4_4e97997e09a5" hidden="1">#REF!</definedName>
    <definedName name="TBb96eb6ba_861e_4139_a9ff_48c0ac9f0e4f" hidden="1">#REF!</definedName>
    <definedName name="TBb97c9990_6bbe_42d7_805f_042934680ca7" hidden="1">#REF!</definedName>
    <definedName name="TBb9e7bc89_493e_4da0_8731_8228f9390a4f" hidden="1">#REF!</definedName>
    <definedName name="TBbaa9e9f9_bfec_4fb8_8e70_76743980b007" hidden="1">#REF!</definedName>
    <definedName name="TBbab27ca6_8e44_411b_82bb_526eb6373117" hidden="1">#REF!</definedName>
    <definedName name="TBbae1c5cb_f4b5_4cff_82ae_c380f80b15c5" hidden="1">#REF!</definedName>
    <definedName name="TBbb471c51_b0f2_4525_94bb_6f8032b0706b" hidden="1">#REF!</definedName>
    <definedName name="TBbb95a6cb_2048_41db_9d72_525a44a7900d" hidden="1">#REF!</definedName>
    <definedName name="TBbbaf1f7c_d6f7_44ca_8321_c0000c0d864e" hidden="1">#REF!</definedName>
    <definedName name="TBbbeba1c2_e09d_4b4d_9fac_36b611875d87" hidden="1">#REF!</definedName>
    <definedName name="TBbc1f1697_10a8_4ac4_8ede_4d68d0b0f8b9" hidden="1">#REF!</definedName>
    <definedName name="TBbc293b64_21b1_4da2_988b_13835b4303b9" hidden="1">#REF!</definedName>
    <definedName name="TBbc2ae7fb_3a8a_4807_884b_d4c8813f1ff8" hidden="1">#REF!</definedName>
    <definedName name="TBbc2c5fb1_1b68_4320_acac_b9a9cb8dce29" hidden="1">#REF!</definedName>
    <definedName name="TBbc63fede_1dfc_4a71_83f2_140e6402ed36" hidden="1">#REF!</definedName>
    <definedName name="TBbca53668_3d07_40a5_9871_b8bd19fef0f9" hidden="1">#REF!</definedName>
    <definedName name="TBbcd6cb99_38c9_498e_ad04_87a30355de4e" hidden="1">#REF!</definedName>
    <definedName name="TBbcf66d0b_ee6a_4b98_938a_fa76e21b543f" hidden="1">#REF!</definedName>
    <definedName name="TBbcfea2c5_c469_4415_9dea_7b22941adab6" hidden="1">#REF!</definedName>
    <definedName name="TBbd457dc8_857a_4596_a3fb_2e7ec6a4ec78" hidden="1">#REF!</definedName>
    <definedName name="TBbd720ff5_2235_4625_9a7a_4268de79cd3d" hidden="1">#REF!</definedName>
    <definedName name="TBbd93c95d_e12d_4e75_ab51_d01a461928df" hidden="1">#REF!</definedName>
    <definedName name="TBbd9e76b9_3273_4ef2_8672_4b2fca1fa6c0" hidden="1">#REF!</definedName>
    <definedName name="TBbdb9c621_e3cf_440f_ae9f_fc3f10955666" hidden="1">#REF!</definedName>
    <definedName name="TBbf002eba_f419_4b4d_a773_146c2fc5a8da" hidden="1">#REF!</definedName>
    <definedName name="TBbf18f6e3_1575_4593_a0b0_698f49f20974" hidden="1">#REF!</definedName>
    <definedName name="TBbf3484fa_392a_4aac_b41f_2523a339eca5" hidden="1">#REF!</definedName>
    <definedName name="TBbf7551c5_e29b_4ca3_b657_b6be941d6026" hidden="1">#REF!</definedName>
    <definedName name="TBbf9a5245_dc4d_48d6_8f19_00d00b925072" hidden="1">#REF!</definedName>
    <definedName name="TBbfcc84c8_5659_4f9b_9122_d1347d3eb7a7" hidden="1">#REF!</definedName>
    <definedName name="TBc0379f78_ac71_4cba_8df6_406bbd89463c" hidden="1">#REF!</definedName>
    <definedName name="TBc0383b88_d644_40ad_942b_26b334ba1cfa" hidden="1">#REF!</definedName>
    <definedName name="TBc051222f_00e5_446f_9654_d017c3745da5" hidden="1">#REF!</definedName>
    <definedName name="TBc06b18bc_8622_4fd8_bf06_1fb9eb766f7f" hidden="1">#REF!</definedName>
    <definedName name="TBc0709d8f_9f17_4769_b3ab_fbd49b86b5aa" hidden="1">#REF!</definedName>
    <definedName name="TBc0b1d1da_5b3e_4ceb_9592_b3827dd09ec9" hidden="1">#REF!</definedName>
    <definedName name="TBc0f7962f_e068_4ff3_a6f5_273a26a1be0a" hidden="1">#REF!</definedName>
    <definedName name="TBc115a773_b94c_4635_b236_332672f46b05" hidden="1">#REF!</definedName>
    <definedName name="TBc11b1af7_0531_4abb_9e06_be31e8773300" hidden="1">#REF!</definedName>
    <definedName name="TBc11d0a30_f176_4151_8e95_3f28249bf60f" hidden="1">#REF!</definedName>
    <definedName name="TBc1618bb5_9d04_4325_b711_786ca7909d54" hidden="1">#REF!</definedName>
    <definedName name="TBc1bad938_564d_4fb2_95f8_9c676345984c" hidden="1">#REF!</definedName>
    <definedName name="TBc1f345a0_7d97_4001_925b_32232211c3c8" hidden="1">#REF!</definedName>
    <definedName name="TBc2ab6ae1_1d8b_40ab_93a9_7747225a819a" hidden="1">#REF!</definedName>
    <definedName name="TBc2aedf99_3004_40ed_9b36_f64560d01c79" hidden="1">#REF!</definedName>
    <definedName name="TBc2fdc36f_5a82_4d97_8903_eb360cc5eaa8" hidden="1">#REF!</definedName>
    <definedName name="TBc316956a_0ecd_4fd3_a45e_2d0e48f789bb" hidden="1">#REF!</definedName>
    <definedName name="TBc37e583a_484a_4db8_82b2_49796e954b81" hidden="1">#REF!</definedName>
    <definedName name="TBc3c1ef4b_3e35_4ebb_bff1_c2dc04dbb3f6" hidden="1">#REF!</definedName>
    <definedName name="TBc4057b24_e066_4e3e_a332_198cdb593e2f" hidden="1">#REF!</definedName>
    <definedName name="TBc40d4dc0_834d_4415_bdc4_e702c8d9a4ed" hidden="1">#REF!</definedName>
    <definedName name="TBc433096b_77b5_4e37_b6e9_f9ec461c5157" hidden="1">#REF!</definedName>
    <definedName name="TBc4b25a4f_ad4a_45c1_9894_2b4f4066762a" hidden="1">#REF!</definedName>
    <definedName name="TBc4be6279_3a51_4ca6_905f_e8b81a2955ba" hidden="1">#REF!</definedName>
    <definedName name="TBc4c181ed_c9fb_481b_bfef_be6333cc0713" hidden="1">#REF!</definedName>
    <definedName name="TBc504c83d_2174_4fc7_aec0_afa82fc6d66a" hidden="1">#REF!</definedName>
    <definedName name="TBc57e29d8_fa9d_4282_a6db_2ebe527ab968" hidden="1">#REF!</definedName>
    <definedName name="TBc5923489_408e_46de_aab8_eb415caf9d86" hidden="1">#REF!</definedName>
    <definedName name="TBc595ec02_805b_4d2d_b365_cd2bc502e6a5" hidden="1">#REF!</definedName>
    <definedName name="TBc5a2b3cd_6b90_47c1_a907_4f1dcd64fa94" hidden="1">#REF!</definedName>
    <definedName name="TBc6039343_1f77_4f0e_8a4e_1db25b3658c4" hidden="1">#REF!</definedName>
    <definedName name="TBc7128d0f_a0ea_404c_b563_9b372d70be30" hidden="1">#REF!</definedName>
    <definedName name="TBc760936b_b6cc_456c_b1d6_32d34ce4abde" hidden="1">#REF!</definedName>
    <definedName name="TBc76986b8_9ede_4184_bfbb_31dd548671b4" hidden="1">#REF!</definedName>
    <definedName name="TBc79afa4e_7a40_4230_8897_a00189478c2f" hidden="1">#REF!</definedName>
    <definedName name="TBc7d0e6bb_90a9_46b8_9acd_d03580ec4461" hidden="1">#REF!</definedName>
    <definedName name="TBc8507faf_d048_4810_a232_1e7208722386" hidden="1">#REF!</definedName>
    <definedName name="TBc85c43e7_a76d_4c08_a5a1_5a61bd9a310a" hidden="1">#REF!</definedName>
    <definedName name="TBc8767f8f_eede_40c3_9ebf_714e4573fff5" hidden="1">#REF!</definedName>
    <definedName name="TBc8820069_4641_4ec8_9824_ef83447eaae3" hidden="1">#REF!</definedName>
    <definedName name="TBc8b76e66_ec43_4951_8af7_8233bc4e9497" hidden="1">#REF!</definedName>
    <definedName name="TBc938cb97_6e44_46b0_8724_af586296185d" hidden="1">#REF!</definedName>
    <definedName name="TBc9d88789_e063_40be_b7d0_08277491a92f" hidden="1">#REF!</definedName>
    <definedName name="TBc9d93ee3_da68_4bd5_a4a0_89cc16a45e31" hidden="1">#REF!</definedName>
    <definedName name="TBc9dc1bea_bf27_42bd_b10e_3929935ca1e2" hidden="1">#REF!</definedName>
    <definedName name="TBca203e44_13c2_416e_a556_e266b2ddd338" hidden="1">#REF!</definedName>
    <definedName name="TBca6e6179_d54f_400a_a7e4_5a25b5ba9b82" hidden="1">#REF!</definedName>
    <definedName name="TBcadcbaab_ae6e_4ed4_93b1_55171172a3d0" hidden="1">#REF!</definedName>
    <definedName name="TBcb106839_1675_4ae4_b54f_1e8bcd0d9a72" hidden="1">#REF!</definedName>
    <definedName name="TBcb1c78ee_e542_4ad4_b601_0cac83366963" hidden="1">#REF!</definedName>
    <definedName name="TBcb4f16dc_c4a5_422d_8626_9da8b215a553" hidden="1">#REF!</definedName>
    <definedName name="TBcb544db3_b528_426a_a131_916400f3f6f6" hidden="1">#REF!</definedName>
    <definedName name="TBcb7ff9a8_5025_42cc_99a8_74bff1ff1213" hidden="1">#REF!</definedName>
    <definedName name="TBcb8ac6ec_e867_4377_973a_d0f862dc9465" hidden="1">#REF!</definedName>
    <definedName name="TBcc2c5669_b23b_4562_a250_1ae032496496" hidden="1">#REF!</definedName>
    <definedName name="TBcc72311b_818c_498a_8b70_54ec3477889b" hidden="1">#REF!</definedName>
    <definedName name="TBccb64d57_d943_48a2_a929_8490e027146f" hidden="1">#REF!</definedName>
    <definedName name="TBccca01b3_22f5_4786_9b6b_28ab2a5a9328" hidden="1">#REF!</definedName>
    <definedName name="TBcce474df_c103_4e36_8c27_e2ed241c8070" hidden="1">#REF!</definedName>
    <definedName name="TBccfa167c_8fbc_4cf9_b177_058201ee2f66" hidden="1">#REF!</definedName>
    <definedName name="TBcd27a462_5938_4cbb_8d44_2513a8540990" hidden="1">#REF!</definedName>
    <definedName name="TBcd95003a_56fc_4f3e_98a6_c1e4e93e4b97" hidden="1">#REF!</definedName>
    <definedName name="TBcdc0759d_7cd6_43b9_8b27_f32386dd8799" hidden="1">#REF!</definedName>
    <definedName name="TBcdfd6e86_6586_4a8d_88b6_cd31a6ab71a6" hidden="1">#REF!</definedName>
    <definedName name="TBce08a991_4a74_4017_a641_195f82bd9f9c" hidden="1">#REF!</definedName>
    <definedName name="TBce0fa9c3_7607_4a62_a260_30262fa50157" hidden="1">#REF!</definedName>
    <definedName name="TBce580d9d_4d10_4e73_958f_0ee8fdbf350a" hidden="1">#REF!</definedName>
    <definedName name="TBce8fbe82_ee09_49f5_a9d8_3ce0969b0fe8" hidden="1">#REF!</definedName>
    <definedName name="TBcec31466_1c9e_41e3_96bd_60f284cfa6b3" hidden="1">#REF!</definedName>
    <definedName name="TBcece204e_5922_4065_bd56_be0fbcc6d440" hidden="1">#REF!</definedName>
    <definedName name="TBcf1359f5_3293_47d8_bd1a_80ab1517e1c0" hidden="1">#REF!</definedName>
    <definedName name="TBcf351722_7eda_4dc1_8e4d_e2f7c3f29b18" hidden="1">#REF!</definedName>
    <definedName name="TBcf52d664_8780_4118_ba61_fa4444da846e" hidden="1">#REF!</definedName>
    <definedName name="TBcf8421b6_0248_428f_9864_bd82203ff105" hidden="1">#REF!</definedName>
    <definedName name="TBcfe814a7_5c2a_4ae6_80be_e5d97dc8c94c" hidden="1">#REF!</definedName>
    <definedName name="TBcfecd812_69c3_4455_9f24_dc3a9875e834" hidden="1">#REF!</definedName>
    <definedName name="TBd00a6962_95b2_4195_905c_71e3261f75a6" hidden="1">#REF!</definedName>
    <definedName name="TBd03828aa_c3e5_4b1d_b75e_d9f3ae111012" hidden="1">#REF!</definedName>
    <definedName name="TBd05decff_f3b6_4d99_be44_1a639be4e107" hidden="1">#REF!</definedName>
    <definedName name="TBd0bddf5f_35cc_4af6_a507_350bf146e718" hidden="1">#REF!</definedName>
    <definedName name="TBd0fd219e_31b2_4757_b7a6_d1221be4b854" hidden="1">#REF!</definedName>
    <definedName name="TBd1030296_aebc_4420_804e_09933f61bbfe" hidden="1">#REF!</definedName>
    <definedName name="TBd1122a7f_15f5_4fd1_8f11_af75ef63ddda" hidden="1">#REF!</definedName>
    <definedName name="TBd190a971_ef03_4579_b935_6508ff640cbb" hidden="1">#REF!</definedName>
    <definedName name="TBd1fadfa8_9a24_4c41_a6a2_3efc1acb115b" hidden="1">#REF!</definedName>
    <definedName name="TBd21cd3e6_6df1_466c_b7ed_49c1812887a4" hidden="1">#REF!</definedName>
    <definedName name="TBd2f18b20_a6dd_4419_a23a_b59a9a588d9c" hidden="1">#REF!</definedName>
    <definedName name="TBd30edc2c_9792_43d1_8382_881f558a5d1a" hidden="1">#REF!</definedName>
    <definedName name="TBd33dd4c7_bd58_4ccd_8eb4_666abb6acdba" hidden="1">#REF!</definedName>
    <definedName name="TBd35d8362_7f91_49e0_bf8b_792773fde19c" hidden="1">#REF!</definedName>
    <definedName name="TBd3657fa2_dc67_418f_9768_5c7c6c4f638f" hidden="1">#REF!</definedName>
    <definedName name="TBd395ab73_c4b8_4dde_a28e_40af4f67df2f" hidden="1">#REF!</definedName>
    <definedName name="TBd3a97d95_20c8_4102_9031_b984b7463205" hidden="1">#REF!</definedName>
    <definedName name="TBd3c926f1_2500_4438_889f_6bf68bf13734" hidden="1">#REF!</definedName>
    <definedName name="TBd3cd5392_feca_4024_801e_fb71d33abbf4" hidden="1">#REF!</definedName>
    <definedName name="TBd3ebb73f_40fe_47e4_9618_f9ce2d95dac9" hidden="1">#REF!</definedName>
    <definedName name="TBd3ed6e5f_408f_47e8_b10e_4912fd090c18" hidden="1">#REF!</definedName>
    <definedName name="TBd4a5ee19_512d_4e9a_8371_fa130a6666bd" hidden="1">#REF!</definedName>
    <definedName name="TBd4a9071c_3b00_4dd6_9f56_cdfe26d812a1" hidden="1">#REF!</definedName>
    <definedName name="TBd4bc857b_e081_4f63_8736_28f03c6d0776" hidden="1">#REF!</definedName>
    <definedName name="TBd4c2a9c6_4c61_467d_ae68_9b0ef7214336" hidden="1">#REF!</definedName>
    <definedName name="TBd4e3cf54_9acb_4bc8_8923_e3364b5894f1" hidden="1">#REF!</definedName>
    <definedName name="TBd57b31bd_2276_4896_b22f_4ffc9282d1c8" hidden="1">#REF!</definedName>
    <definedName name="TBd58d6930_d9b6_4f83_b535_d235dadad3b1" hidden="1">#REF!</definedName>
    <definedName name="TBd6334fd9_8762_457b_9a91_458fcc74832e" hidden="1">#REF!</definedName>
    <definedName name="TBd75224dc_6f51_4ce5_82b4_f20c5078522f" hidden="1">#REF!</definedName>
    <definedName name="TBd796800f_5428_4130_9156_cece540dad12" hidden="1">#REF!</definedName>
    <definedName name="TBd7d35e58_7462_4565_9be6_f7a342ef0469" hidden="1">#REF!</definedName>
    <definedName name="TBd7e455a9_5a78_4bf3_8661_0e760b669f1b" hidden="1">#REF!</definedName>
    <definedName name="TBd80615d9_713f_4f13_a0bf_ac4858b6668c" hidden="1">#REF!</definedName>
    <definedName name="TBd841432c_f130_4f43_b0b3_ba9346ddf743" hidden="1">#REF!</definedName>
    <definedName name="TBd84cb7d9_7a7d_4d72_a606_7490896e9661" hidden="1">#REF!</definedName>
    <definedName name="TBd8808d58_750d_4260_be20_85a92c468d21" hidden="1">#REF!</definedName>
    <definedName name="TBd91237c1_e941_485d_b6b5_4aae93fd4d6c" hidden="1">#REF!</definedName>
    <definedName name="TBd9547e96_8c1d_4e7e_a6c2_681282737ee4" hidden="1">#REF!</definedName>
    <definedName name="TBd9b53102_bab1_47e9_b781_24770ca0d062" hidden="1">#REF!</definedName>
    <definedName name="TBd9c08d42_98a5_4021_8500_85e3791f081e" hidden="1">#REF!</definedName>
    <definedName name="TBd9da0296_d0be_44ba_85d9_ea10f04a4c0d" hidden="1">#REF!</definedName>
    <definedName name="TBda47ba6d_5bd0_4a05_8556_f10f375f52db" hidden="1">#REF!</definedName>
    <definedName name="TBdaac14f2_42a4_4475_9381_0a9b475eac48" hidden="1">#REF!</definedName>
    <definedName name="TBdacee877_3148_434d_90dd_4b975f84630a" hidden="1">#REF!</definedName>
    <definedName name="TBdad1290d_7219_4044_b7d9_11b61e5e14c6" hidden="1">#REF!</definedName>
    <definedName name="TBdafdce68_cf51_45e1_b39a_81fe7d276ba4" hidden="1">#REF!</definedName>
    <definedName name="TBdb1d965a_c5b6_4ea4_b202_9f8edb181643" hidden="1">#REF!</definedName>
    <definedName name="TBdb3b3973_d1f6_4d0d_b3fa_389cc77e0372" hidden="1">#REF!</definedName>
    <definedName name="TBdb929a52_3037_46d3_bd65_9327baf5f797" hidden="1">#REF!</definedName>
    <definedName name="TBdbc8b411_bec4_4ca0_b7d1_44d4730612d9" hidden="1">#REF!</definedName>
    <definedName name="TBdc22ca00_a752_467d_b445_b3bb7f8b75d4" hidden="1">#REF!</definedName>
    <definedName name="TBdc544eb9_22ee_426c_95d1_b72fb8ff9d13" hidden="1">#REF!</definedName>
    <definedName name="TBdc60c375_71c2_404c_b907_4a19717e9f4d" hidden="1">#REF!</definedName>
    <definedName name="TBdc90381d_6866_4ce6_9514_a65c52cba7d0" hidden="1">#REF!</definedName>
    <definedName name="TBdc9a92e1_389a_40a1_8a90_202d199d336d" hidden="1">#REF!</definedName>
    <definedName name="TBdce8910d_c6fc_400d_99ac_d07ef9c33c67" hidden="1">#REF!</definedName>
    <definedName name="TBdd489dec_d14b_4183_a40b_40d64036e870" hidden="1">#REF!</definedName>
    <definedName name="TBdd60eb14_546e_4ac9_9f05_3a33b37ffe83" hidden="1">#REF!</definedName>
    <definedName name="TBdd64470c_2b40_4d1a_8f8b_a55ca8de1784" hidden="1">#REF!</definedName>
    <definedName name="TBdd6b759c_f215_426c_a567_837b3dea51e3" hidden="1">#REF!</definedName>
    <definedName name="TBdd9874c5_4d7a_4935_b5e0_e51ccc7f60d6" hidden="1">#REF!</definedName>
    <definedName name="TBddac9ca8_ff34_4886_b693_97f9aa994b96" hidden="1">#REF!</definedName>
    <definedName name="TBdde80bfa_3650_4e15_b41c_225313d978b7" hidden="1">#REF!</definedName>
    <definedName name="TBddee4950_681a_458c_857a_e6a5de82f4f7" hidden="1">#REF!</definedName>
    <definedName name="TBde22db58_9428_4401_8c3c_7428e05f8d45" hidden="1">#REF!</definedName>
    <definedName name="TBde319533_780c_4b27_9ec4_b08058f87dd4" hidden="1">#REF!</definedName>
    <definedName name="TBde633f8a_25f3_4a11_9e0c_b3c8a8a455a4" hidden="1">#REF!</definedName>
    <definedName name="TBde913ede_d024_4ef5_bb91_4243b11e5534" hidden="1">#REF!</definedName>
    <definedName name="TBdebac300_66eb_4fb7_a091_4d3ceea30805" hidden="1">#REF!</definedName>
    <definedName name="TBdf59f6ae_66f7_4f5f_921d_42c11f0d3962" hidden="1">#REF!</definedName>
    <definedName name="TBdf7310aa_409e_4f63_adcb_f52000adeacb" hidden="1">#REF!</definedName>
    <definedName name="TBdf9247bf_a1d6_4d1a_ab3e_b3231eb30109" hidden="1">#REF!</definedName>
    <definedName name="TBdf9cd667_3ad4_4bf2_a582_73bb08ee55ab" hidden="1">#REF!</definedName>
    <definedName name="TBdfec3f3c_0122_4d4b_9a81_489ba7767dd6" hidden="1">#REF!</definedName>
    <definedName name="TBdff6185d_57e6_4a42_ade7_3dadd961c03a" hidden="1">#REF!</definedName>
    <definedName name="TBe03d82dc_1680_43bc_bb79_5658f89e301e" hidden="1">#REF!</definedName>
    <definedName name="TBe069218b_cd2b_4f45_a1f4_9e045ad5dd34" hidden="1">#REF!</definedName>
    <definedName name="TBe0927300_6b31_41d9_aa5f_a356ad576957" hidden="1">#REF!</definedName>
    <definedName name="TBe09a1e6f_f4d2_4229_8c0f_6bd2855b803c" hidden="1">#REF!</definedName>
    <definedName name="TBe09ae987_b43a_4d04_8814_85b24b52cb22" hidden="1">#REF!</definedName>
    <definedName name="TBe0aec7c5_5f15_4987_b4c6_f86f1814a009" hidden="1">#REF!</definedName>
    <definedName name="TBe0dc19c8_e35c_4b5f_9234_83fc8d14ea3f" hidden="1">#REF!</definedName>
    <definedName name="TBe0fc4fb1_5b20_4f49_b11a_fe4334168713" hidden="1">#REF!</definedName>
    <definedName name="TBe1787a58_3e9b_4270_ad97_bbc3df36ff20" hidden="1">#REF!</definedName>
    <definedName name="TBe186c331_dc79_4b37_99fc_84d242c2436d" hidden="1">#REF!</definedName>
    <definedName name="TBe199029c_3667_4aff_87bf_4ebd0de107d7" hidden="1">#REF!</definedName>
    <definedName name="TBe20a3951_8042_4986_9bab_a696f42e72e4" hidden="1">#REF!</definedName>
    <definedName name="TBe21a14cd_cef2_484e_9991_126f84cf5c0d" hidden="1">#REF!</definedName>
    <definedName name="TBe2563a6b_af67_4a31_bd90_3314042e933d" hidden="1">#REF!</definedName>
    <definedName name="TBe2b431f0_ff32_4536_8761_06bb9e5b346a" hidden="1">#REF!</definedName>
    <definedName name="TBe2bdb334_0bc0_44fc_a734_7b4906c682e5" hidden="1">#REF!</definedName>
    <definedName name="TBe2c0f198_b2c7_492a_bc64_ff9f9843cab3" hidden="1">#REF!</definedName>
    <definedName name="TBe2ec0122_18ca_4934_8d4e_981d46298b19" hidden="1">#REF!</definedName>
    <definedName name="TBe30e476c_2328_40bf_bc88_7d71f6f5843a" hidden="1">#REF!</definedName>
    <definedName name="TBe3123be2_6dae_4a87_aa9c_19936bb1e704" hidden="1">#REF!</definedName>
    <definedName name="TBe3b90d91_9cec_43d3_8743_10638a686587" hidden="1">#REF!</definedName>
    <definedName name="TBe3e09034_6d7f_45f7_8193_3b4a1116a07b" hidden="1">#REF!</definedName>
    <definedName name="TBe3e6dd3a_9368_4236_8b0b_efb9ad6f4cad" hidden="1">#REF!</definedName>
    <definedName name="TBe40218d5_9a13_48ea_a8e3_f7fdaddfa082" hidden="1">#REF!</definedName>
    <definedName name="TBe49fc914_db1d_4c7f_bd3c_efc5e90115ea" hidden="1">#REF!</definedName>
    <definedName name="TBe57abde2_1a60_4ee2_abf7_3e9c41dac8bd" hidden="1">#REF!</definedName>
    <definedName name="TBe5fe13f3_d8b6_469f_8984_bbf931396a48" hidden="1">#REF!</definedName>
    <definedName name="TBe6306845_861a_40c9_aed5_001f1a1f95aa" hidden="1">#REF!</definedName>
    <definedName name="TBe645be5d_f760_4de1_8199_73e6789fd637" hidden="1">#REF!</definedName>
    <definedName name="TBe66d586e_a81e_453f_aa7b_bf9c439250e1" hidden="1">#REF!</definedName>
    <definedName name="TBe6e01dee_9cd3_4768_a44c_e2373cb31f38" hidden="1">#REF!</definedName>
    <definedName name="TBe6e82fed_5f25_4fda_83c6_d2835f127018" hidden="1">#REF!</definedName>
    <definedName name="TBe7015181_369c_4ce0_b723_c2fe5f2d8c68" hidden="1">#REF!</definedName>
    <definedName name="TBe7021395_6fb2_453f_b049_cc27ecf37992" hidden="1">#REF!</definedName>
    <definedName name="TBe712bfe1_ea0a_4cc2_83d2_51d3ae9a815f" hidden="1">#REF!</definedName>
    <definedName name="TBe74e9c11_c86e_4364_bae7_1871a098fb1e" hidden="1">#REF!</definedName>
    <definedName name="TBe7727be1_8328_45ad_b5c7_3e33fd6b2648" hidden="1">#REF!</definedName>
    <definedName name="TBe79302f7_c333_4b77_8e35_f709bfe8cd00" hidden="1">#REF!</definedName>
    <definedName name="TBe7a91347_f8e9_4157_906a_f3748a02ca62" hidden="1">#REF!</definedName>
    <definedName name="TBe7b12eea_624a_4609_80e8_f51acb415af5" hidden="1">#REF!</definedName>
    <definedName name="TBe7f2f719_6282_44b2_abf0_759e59f6b553" hidden="1">#REF!</definedName>
    <definedName name="TBe82a0df5_7621_42fa_b756_0caffa830316" hidden="1">#REF!</definedName>
    <definedName name="TBe86c9c7e_eec6_4ef8_bec7_27dd58797a30" hidden="1">#REF!</definedName>
    <definedName name="TBe8923006_6a5f_4935_9849_7892934e0609" hidden="1">#REF!</definedName>
    <definedName name="TBe8a2e9ee_7bc4_4ff4_89a2_96dd70abfa4a" hidden="1">#REF!</definedName>
    <definedName name="TBe8a77f06_5964_4bb8_b22a_d68d12a308ca" hidden="1">#REF!</definedName>
    <definedName name="TBe8adde3d_3f34_43d9_a168_891588db6f9d" hidden="1">#REF!</definedName>
    <definedName name="TBe94ecf34_c871_479b_9ce1_2c51c21f67e7" hidden="1">#REF!</definedName>
    <definedName name="TBe9d2880d_e23c_4d73_a9f9_f5eca731b347" hidden="1">#REF!</definedName>
    <definedName name="TBea0ff4a0_363f_4a57_80d2_94e4a7bb713b" hidden="1">#REF!</definedName>
    <definedName name="TBea51acf6_cf32_4e57_a3e6_c48b606784a9" hidden="1">#REF!</definedName>
    <definedName name="TBea62c9ef_a690_4751_82b9_6706e8f9a1a4" hidden="1">#REF!</definedName>
    <definedName name="TBea684e6a_009b_49fa_a24e_04c147a513aa" hidden="1">#REF!</definedName>
    <definedName name="TBea79680b_047d_4281_98a4_386b7e1b872a" hidden="1">#REF!</definedName>
    <definedName name="TBea94a08b_547c_4f42_8b47_f75e4c27b45c" hidden="1">#REF!</definedName>
    <definedName name="TBec57dff7_838a_49ed_91d4_8df6f0e966e2" hidden="1">#REF!</definedName>
    <definedName name="TBec75de49_251b_452c_a2c1_345dfdd42901" hidden="1">#REF!</definedName>
    <definedName name="TBec7d2d3f_807a_4c74_86d9_d07f5cb09843" hidden="1">#REF!</definedName>
    <definedName name="TBeca24216_ae0e_44b5_ac8e_f4492f41f755" hidden="1">#REF!</definedName>
    <definedName name="TBed1dab52_a0d0_4e0d_9c8a_312f08b17b70" hidden="1">#REF!</definedName>
    <definedName name="TBed51f49d_a732_4368_9e5b_d12b1d8dd5a2" hidden="1">#REF!</definedName>
    <definedName name="TBed576b29_ccd6_4c5a_941f_7a72aba667b8" hidden="1">#REF!</definedName>
    <definedName name="TBedbd2088_b526_48bb_8bdb_dd3973cd372e" hidden="1">#REF!</definedName>
    <definedName name="TBedc11dbb_1100_46b4_83a1_1e46ff345c34" hidden="1">#REF!</definedName>
    <definedName name="TBedfee5f8_0e5f_46f0_93ac_839f9b465aa7" hidden="1">#REF!</definedName>
    <definedName name="TBee02b321_7c8b_4071_8393_07177807b280" hidden="1">#REF!</definedName>
    <definedName name="TBee24d0a6_bf56_4e14_9714_aa2151d4ca33" hidden="1">#REF!</definedName>
    <definedName name="TBee612296_880f_4f3c_81cd_082aa2688628" hidden="1">#REF!</definedName>
    <definedName name="TBee845fb6_28ad_4b20_9f8b_86c2606af5eb" hidden="1">#REF!</definedName>
    <definedName name="TBee9ee698_7817_465d_8a1d_c646927d6f58" hidden="1">#REF!</definedName>
    <definedName name="TBeeb8c842_ecc1_4a51_a790_a3059514e784" hidden="1">#REF!</definedName>
    <definedName name="TBeef74953_8790_447c_99ac_44006dac85d5" hidden="1">#REF!</definedName>
    <definedName name="TBef7f931b_12e6_43fb_900c_255e006dcb4b" hidden="1">#REF!</definedName>
    <definedName name="TBef81c937_2561_4d19_a2b0_339413465621" hidden="1">#REF!</definedName>
    <definedName name="TBeff7cce9_cf33_4782_917d_756526577e5a" hidden="1">#REF!</definedName>
    <definedName name="TBf0341731_6b23_41dd_a943_b315311451a5" hidden="1">#REF!</definedName>
    <definedName name="TBf0867c77_bc10_4ec8_8c4a_03d4e3d2f8fe" hidden="1">#REF!</definedName>
    <definedName name="TBf0a01288_115e_490c_8eac_8a88432703f3" hidden="1">#REF!</definedName>
    <definedName name="TBf0d2df06_b8de_4fbd_9d59_39ea80d5b97d" hidden="1">#REF!</definedName>
    <definedName name="TBf0ef3b14_d117_40ca_9dcc_954663480b8d" hidden="1">#REF!</definedName>
    <definedName name="TBf103ac9d_2c65_4220_83ae_dbc930b828a6" hidden="1">#REF!</definedName>
    <definedName name="TBf125a09d_2071_4340_bc4c_956ea6e7f545" hidden="1">#REF!</definedName>
    <definedName name="TBf1be8f5f_43b0_4866_a3a5_58fdf2c67202" hidden="1">#REF!</definedName>
    <definedName name="TBf209fd7a_8d80_4d01_ab45_f8e2a0da153f" hidden="1">#REF!</definedName>
    <definedName name="TBf2223199_3eee_4a3a_b685_ecc49aef1af7" hidden="1">#REF!</definedName>
    <definedName name="TBf2ab25eb_68eb_4257_873c_85cef295f7ac" hidden="1">#REF!</definedName>
    <definedName name="TBf2b2b630_439b_40db_baf5_648bb31c1fca" hidden="1">#REF!</definedName>
    <definedName name="TBf3002e14_0bd6_48bc_b7ad_7425fdede38c" hidden="1">#REF!</definedName>
    <definedName name="TBf303a5f7_d5b3_459e_883a_104fec08dd69" hidden="1">#REF!</definedName>
    <definedName name="TBf34e9062_2e94_491a_91af_2b83a55f0493" hidden="1">#REF!</definedName>
    <definedName name="TBf3571e5f_7a88_4c9f_b27c_851b710254f4" hidden="1">#REF!</definedName>
    <definedName name="TBf38742a1_f360_4d04_9631_4bc0cb636067" hidden="1">#REF!</definedName>
    <definedName name="TBf396164e_7a16_46e3_ac0d_86fa813cab3f" hidden="1">#REF!</definedName>
    <definedName name="TBf411ea26_959d_4359_a0d0_1fab61502d94" hidden="1">#REF!</definedName>
    <definedName name="TBf41c7808_c89c_432c_887c_8a2bda7de5bd" hidden="1">#REF!</definedName>
    <definedName name="TBf4389d57_3acd_4bb3_8816_66b42c2faf70" hidden="1">#REF!</definedName>
    <definedName name="TBf47a9059_1473_4c90_9e11_c31e4e224429" hidden="1">#REF!</definedName>
    <definedName name="TBf48b8a13_7e35_462c_83b7_f9c12899282b" hidden="1">#REF!</definedName>
    <definedName name="TBf496e867_5dd1_490c_830a_2a340b3eacd6" hidden="1">#REF!</definedName>
    <definedName name="TBf4c86238_c51f_4f65_9f8d_bc93f7bd457c" hidden="1">#REF!</definedName>
    <definedName name="TBf4e44b4b_fc49_4d3a_957c_affb5ac5c587" hidden="1">#REF!</definedName>
    <definedName name="TBf522acf9_ceb9_4d36_85c5_9639e16614d9" hidden="1">#REF!</definedName>
    <definedName name="TBf55942db_c961_421f_9f15_e58443675ea8" hidden="1">#REF!</definedName>
    <definedName name="TBf5662451_2969_4025_9ba6_a099c00a47fa" hidden="1">#REF!</definedName>
    <definedName name="TBf58e2966_ed52_45b6_acf3_78bb108432e5" hidden="1">#REF!</definedName>
    <definedName name="TBf5c6f866_4e54_466c_8ce2_7448dcbfd0cd" hidden="1">#REF!</definedName>
    <definedName name="TBf5cb9ab0_80db_4858_b35b_5b218730f0f3" hidden="1">#REF!</definedName>
    <definedName name="TBf5f8609a_9f10_4d81_a305_e3c655e7b506" hidden="1">#REF!</definedName>
    <definedName name="TBf6052e47_4b09_440c_850d_c0f98bceb684" hidden="1">#REF!</definedName>
    <definedName name="TBf63e2512_121e_47b7_b590_5de69e2c4874" hidden="1">#REF!</definedName>
    <definedName name="TBf694ad51_1c5e_47bb_8b52_59ac1787f103" hidden="1">#REF!</definedName>
    <definedName name="TBf69d3ed8_e251_4333_b536_41e4057cd7fd" hidden="1">#REF!</definedName>
    <definedName name="TBf6c94907_0ba1_4102_9e4b_6c041f562557" hidden="1">#REF!</definedName>
    <definedName name="TBf710c7e2_a7c3_419a_8520_2b883e690ed4" hidden="1">#REF!</definedName>
    <definedName name="TBf722b347_fd28_452f_9072_3076722d4d98" hidden="1">#REF!</definedName>
    <definedName name="TBf7a6ee41_eb26_4702_aa9d_6126e6a1086b" hidden="1">#REF!</definedName>
    <definedName name="TBf7e90e0e_69a3_440a_afc7_e6323219c317" hidden="1">#REF!</definedName>
    <definedName name="TBf7f9e837_66fa_43b2_aa47_31362fd997c2" hidden="1">#REF!</definedName>
    <definedName name="TBf84fa54a_a5a4_4cc2_a136_27854e2f66d1" hidden="1">#REF!</definedName>
    <definedName name="TBf87fef64_6ea0_47da_90e2_0d2a43ffbc2a" hidden="1">#REF!</definedName>
    <definedName name="TBf8d61c15_bdbd_434d_b92b_8cd6a029b808" hidden="1">#REF!</definedName>
    <definedName name="TBf951d2c6_51fe_4ec3_8f5a_bfeca18d606e" hidden="1">#REF!</definedName>
    <definedName name="TBf986a7c6_1028_4836_a462_9be0a3ae0660" hidden="1">#REF!</definedName>
    <definedName name="TBf9b16735_0a26_44e0_bc74_1b137e31130d" hidden="1">#REF!</definedName>
    <definedName name="TBf9e1bbe0_5659_4d20_8caf_ce28d0f5adae" hidden="1">#REF!</definedName>
    <definedName name="TBf9e1db08_a2d9_4677_8563_e8f637041e5c" hidden="1">#REF!</definedName>
    <definedName name="TBf9e6c13a_ac0d_45f0_b930_33e37bf774e1" hidden="1">#REF!</definedName>
    <definedName name="TBfa30f9cb_52ee_49b6_b597_96b218478775" hidden="1">#REF!</definedName>
    <definedName name="TBfa3211c7_f048_476f_abca_a8e8a07a4fae" hidden="1">#REF!</definedName>
    <definedName name="TBfa54e33a_ffad_496e_83a2_2b1923603f6c" hidden="1">#REF!</definedName>
    <definedName name="TBfa94d855_3357_42ea_9eb9_aa0af8ff3a9e" hidden="1">#REF!</definedName>
    <definedName name="TBfb169b2c_b7eb_434a_93f1_6d6a83a19b59" hidden="1">#REF!</definedName>
    <definedName name="TBfb828b6e_4175_49a9_aa85_ff1b6cd4b8f9" hidden="1">#REF!</definedName>
    <definedName name="TBfb965526_329f_4334_a7d4_f25f7f56b4d8" hidden="1">#REF!</definedName>
    <definedName name="TBfbc9a61b_d9e4_45cb_accf_e498272e0081" hidden="1">#REF!</definedName>
    <definedName name="TBfc60e16a_e0d6_4660_8196_a07718d3aa51" hidden="1">#REF!</definedName>
    <definedName name="TBfc6ad9f4_e637_49c8_851e_25f237a7d1b1" hidden="1">#REF!</definedName>
    <definedName name="TBfc717433_a2f6_4daf_855a_75df4403b55c" hidden="1">#REF!</definedName>
    <definedName name="TBfc8d8489_6478_4f15_ae82_fff3ee3fd0b1" hidden="1">#REF!</definedName>
    <definedName name="TBfce997b3_d7e3_42d4_adc0_d1e7196d34e6" hidden="1">#REF!</definedName>
    <definedName name="TBfd3a8f8f_c986_46fd_a22f_f6ecec611b89" hidden="1">#REF!</definedName>
    <definedName name="TBfd48a546_caf0_4df2_b20e_d252589f130e" hidden="1">#REF!</definedName>
    <definedName name="TBfdccedc0_078c_4f4e_b4c3_b9fa5f6483fc" hidden="1">#REF!</definedName>
    <definedName name="TBfdda38de_de26_4910_9875_946d626c974f" hidden="1">#REF!</definedName>
    <definedName name="TBfde2f5e6_7779_44f3_81a1_ff562a2f8b35" hidden="1">#REF!</definedName>
    <definedName name="TBfde3fae4_2131_429c_b5f7_1eca287dce33" hidden="1">#REF!</definedName>
    <definedName name="TBfe0c5cdb_6c25_42e8_b4cd_35910bac7c0a" hidden="1">#REF!</definedName>
    <definedName name="TBfe0fd822_9aa4_4347_b58c_bd1eca15ef8e" hidden="1">#REF!</definedName>
    <definedName name="TBfe84074c_4b94_4662_8be0_da8280d86e71" hidden="1">#REF!</definedName>
    <definedName name="TBfe9d7b92_9bac_4f43_bd94_f317e2954a2b" hidden="1">#REF!</definedName>
    <definedName name="TBfea61141_fbe2_4487_8ee6_89a5662ade35" hidden="1">#REF!</definedName>
    <definedName name="TBfeaf4241_130e_456f_89d7_894fcb6ab35f" hidden="1">#REF!</definedName>
    <definedName name="TBff0ba1b2_575c_4a91_9276_c08c515b65ab" hidden="1">#REF!</definedName>
    <definedName name="TBff9aba97_c9fb_4a60_b321_f28e9dfb6068" hidden="1">#REF!</definedName>
    <definedName name="TextRefCopyRangeCount" hidden="1">12</definedName>
    <definedName name="wrn.Aging._.and._.Trend._.Analysis." hidden="1">{#N/A,#N/A,FALSE,"Aging Summary";#N/A,#N/A,FALSE,"Ratio Analysis";#N/A,#N/A,FALSE,"Test 120 Day Accts";#N/A,#N/A,FALSE,"Tickmarks"}</definedName>
    <definedName name="wrn.Aging._.and._.Trend._.Analysis._1" hidden="1">{#N/A,#N/A,FALSE,"Aging Summary";#N/A,#N/A,FALSE,"Ratio Analysis";#N/A,#N/A,FALSE,"Test 120 Day Accts";#N/A,#N/A,FALSE,"Tickmarks"}</definedName>
    <definedName name="wrn.Aging._.and._.Trend._.Analysis._1_1" hidden="1">{#N/A,#N/A,FALSE,"Aging Summary";#N/A,#N/A,FALSE,"Ratio Analysis";#N/A,#N/A,FALSE,"Test 120 Day Accts";#N/A,#N/A,FALSE,"Tickmarks"}</definedName>
    <definedName name="wrn.Aging._.and._.Trend._.Analysis._2" hidden="1">{#N/A,#N/A,FALSE,"Aging Summary";#N/A,#N/A,FALSE,"Ratio Analysis";#N/A,#N/A,FALSE,"Test 120 Day Accts";#N/A,#N/A,FALSE,"Tickmarks"}</definedName>
    <definedName name="wrn.Aging._.and._.Trend._.Analysis._2_1" hidden="1">{#N/A,#N/A,FALSE,"Aging Summary";#N/A,#N/A,FALSE,"Ratio Analysis";#N/A,#N/A,FALSE,"Test 120 Day Accts";#N/A,#N/A,FALSE,"Tickmarks"}</definedName>
    <definedName name="wrn.Aging._.and._.Trend._.Analysis._3" hidden="1">{#N/A,#N/A,FALSE,"Aging Summary";#N/A,#N/A,FALSE,"Ratio Analysis";#N/A,#N/A,FALSE,"Test 120 Day Accts";#N/A,#N/A,FALSE,"Tickmarks"}</definedName>
    <definedName name="wrn.Asia."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wrn.Asia._1"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wrn.Asia._1_1"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wrn.Asia._2"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wrn.Asia._2_1"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wrn.Asia._3"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wrn.contribution." hidden="1">{#N/A,#N/A,FALSE,"Contribution Analysis"}</definedName>
    <definedName name="wrn.contribution._1" hidden="1">{#N/A,#N/A,FALSE,"Contribution Analysis"}</definedName>
    <definedName name="wrn.contribution._1_1" hidden="1">{#N/A,#N/A,FALSE,"Contribution Analysis"}</definedName>
    <definedName name="wrn.contribution._2" hidden="1">{#N/A,#N/A,FALSE,"Contribution Analysis"}</definedName>
    <definedName name="wrn.contribution._2_1" hidden="1">{#N/A,#N/A,FALSE,"Contribution Analysis"}</definedName>
    <definedName name="wrn.contribution._3" hidden="1">{#N/A,#N/A,FALSE,"Contribution Analysis"}</definedName>
    <definedName name="wrn.Cover." hidden="1">{"coverall",#N/A,FALSE,"Definitions";"cover1",#N/A,FALSE,"Definitions";"cover2",#N/A,FALSE,"Definitions";"cover3",#N/A,FALSE,"Definitions";"cover4",#N/A,FALSE,"Definitions";"cover5",#N/A,FALSE,"Definitions";"blank",#N/A,FALSE,"Definitions"}</definedName>
    <definedName name="wrn.Cover._1" hidden="1">{"coverall",#N/A,FALSE,"Definitions";"cover1",#N/A,FALSE,"Definitions";"cover2",#N/A,FALSE,"Definitions";"cover3",#N/A,FALSE,"Definitions";"cover4",#N/A,FALSE,"Definitions";"cover5",#N/A,FALSE,"Definitions";"blank",#N/A,FALSE,"Definitions"}</definedName>
    <definedName name="wrn.Cover._1_1" hidden="1">{"coverall",#N/A,FALSE,"Definitions";"cover1",#N/A,FALSE,"Definitions";"cover2",#N/A,FALSE,"Definitions";"cover3",#N/A,FALSE,"Definitions";"cover4",#N/A,FALSE,"Definitions";"cover5",#N/A,FALSE,"Definitions";"blank",#N/A,FALSE,"Definitions"}</definedName>
    <definedName name="wrn.Cover._2" hidden="1">{"coverall",#N/A,FALSE,"Definitions";"cover1",#N/A,FALSE,"Definitions";"cover2",#N/A,FALSE,"Definitions";"cover3",#N/A,FALSE,"Definitions";"cover4",#N/A,FALSE,"Definitions";"cover5",#N/A,FALSE,"Definitions";"blank",#N/A,FALSE,"Definitions"}</definedName>
    <definedName name="wrn.Cover._2_1" hidden="1">{"coverall",#N/A,FALSE,"Definitions";"cover1",#N/A,FALSE,"Definitions";"cover2",#N/A,FALSE,"Definitions";"cover3",#N/A,FALSE,"Definitions";"cover4",#N/A,FALSE,"Definitions";"cover5",#N/A,FALSE,"Definitions";"blank",#N/A,FALSE,"Definitions"}</definedName>
    <definedName name="wrn.Cover._3" hidden="1">{"coverall",#N/A,FALSE,"Definitions";"cover1",#N/A,FALSE,"Definitions";"cover2",#N/A,FALSE,"Definitions";"cover3",#N/A,FALSE,"Definitions";"cover4",#N/A,FALSE,"Definitions";"cover5",#N/A,FALSE,"Definitions";"blank",#N/A,FALSE,"Definitions"}</definedName>
    <definedName name="wrn.csc." hidden="1">{"orixcsc",#N/A,FALSE,"ORIX CSC";"orixcsc2",#N/A,FALSE,"ORIX CSC"}</definedName>
    <definedName name="wrn.csc._1" hidden="1">{"orixcsc",#N/A,FALSE,"ORIX CSC";"orixcsc2",#N/A,FALSE,"ORIX CSC"}</definedName>
    <definedName name="wrn.csc._1_1" hidden="1">{"orixcsc",#N/A,FALSE,"ORIX CSC";"orixcsc2",#N/A,FALSE,"ORIX CSC"}</definedName>
    <definedName name="wrn.csc._2" hidden="1">{"orixcsc",#N/A,FALSE,"ORIX CSC";"orixcsc2",#N/A,FALSE,"ORIX CSC"}</definedName>
    <definedName name="wrn.csc._2_1" hidden="1">{"orixcsc",#N/A,FALSE,"ORIX CSC";"orixcsc2",#N/A,FALSE,"ORIX CSC"}</definedName>
    <definedName name="wrn.csc._3" hidden="1">{"orixcsc",#N/A,FALSE,"ORIX CSC";"orixcsc2",#N/A,FALSE,"ORIX CSC"}</definedName>
    <definedName name="wrn.csc2." hidden="1">{#N/A,#N/A,FALSE,"ORIX CSC"}</definedName>
    <definedName name="wrn.csc2._1" hidden="1">{#N/A,#N/A,FALSE,"ORIX CSC"}</definedName>
    <definedName name="wrn.csc2._1_1" hidden="1">{#N/A,#N/A,FALSE,"ORIX CSC"}</definedName>
    <definedName name="wrn.csc2._2" hidden="1">{#N/A,#N/A,FALSE,"ORIX CSC"}</definedName>
    <definedName name="wrn.csc2._2_1" hidden="1">{#N/A,#N/A,FALSE,"ORIX CSC"}</definedName>
    <definedName name="wrn.csc2._3" hidden="1">{#N/A,#N/A,FALSE,"ORIX CSC"}</definedName>
    <definedName name="wrn.dcf." hidden="1">{"mgmt forecast",#N/A,FALSE,"Mgmt Forecast";"dcf table",#N/A,FALSE,"Mgmt Forecast";"sensitivity",#N/A,FALSE,"Mgmt Forecast";"table inputs",#N/A,FALSE,"Mgmt Forecast";"calculations",#N/A,FALSE,"Mgmt Forecast"}</definedName>
    <definedName name="wrn.dcf._1" hidden="1">{"mgmt forecast",#N/A,FALSE,"Mgmt Forecast";"dcf table",#N/A,FALSE,"Mgmt Forecast";"sensitivity",#N/A,FALSE,"Mgmt Forecast";"table inputs",#N/A,FALSE,"Mgmt Forecast";"calculations",#N/A,FALSE,"Mgmt Forecast"}</definedName>
    <definedName name="wrn.dcf._1_1" hidden="1">{"mgmt forecast",#N/A,FALSE,"Mgmt Forecast";"dcf table",#N/A,FALSE,"Mgmt Forecast";"sensitivity",#N/A,FALSE,"Mgmt Forecast";"table inputs",#N/A,FALSE,"Mgmt Forecast";"calculations",#N/A,FALSE,"Mgmt Forecast"}</definedName>
    <definedName name="wrn.dcf._2" hidden="1">{"mgmt forecast",#N/A,FALSE,"Mgmt Forecast";"dcf table",#N/A,FALSE,"Mgmt Forecast";"sensitivity",#N/A,FALSE,"Mgmt Forecast";"table inputs",#N/A,FALSE,"Mgmt Forecast";"calculations",#N/A,FALSE,"Mgmt Forecast"}</definedName>
    <definedName name="wrn.dcf._2_1" hidden="1">{"mgmt forecast",#N/A,FALSE,"Mgmt Forecast";"dcf table",#N/A,FALSE,"Mgmt Forecast";"sensitivity",#N/A,FALSE,"Mgmt Forecast";"table inputs",#N/A,FALSE,"Mgmt Forecast";"calculations",#N/A,FALSE,"Mgmt Forecast"}</definedName>
    <definedName name="wrn.dcf._3" hidden="1">{"mgmt forecast",#N/A,FALSE,"Mgmt Forecast";"dcf table",#N/A,FALSE,"Mgmt Forecast";"sensitivity",#N/A,FALSE,"Mgmt Forecast";"table inputs",#N/A,FALSE,"Mgmt Forecast";"calculations",#N/A,FALSE,"Mgmt Forecast"}</definedName>
    <definedName name="wrn.Entire._.Model." hidden="1">{"Issues1",#N/A,FALSE,"Issues"}</definedName>
    <definedName name="wrn.Entire._.Model._1" hidden="1">{"Issues1",#N/A,FALSE,"Issues"}</definedName>
    <definedName name="wrn.Entire._.Model._1_1" hidden="1">{"Issues1",#N/A,FALSE,"Issues"}</definedName>
    <definedName name="wrn.Entire._.Model._2" hidden="1">{"Issues1",#N/A,FALSE,"Issues"}</definedName>
    <definedName name="wrn.Entire._.Model._2_1" hidden="1">{"Issues1",#N/A,FALSE,"Issues"}</definedName>
    <definedName name="wrn.Entire._.Model._3" hidden="1">{"Issues1",#N/A,FALSE,"Issues"}</definedName>
    <definedName name="wrn.Europe."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wrn.Europe._1"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wrn.Europe._1_1"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wrn.Europe._2"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wrn.Europe._2_1"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wrn.Europe._3"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wrn.Full._.Print." hidden="1">{"cover page",#N/A,TRUE,"Cover sheet";"Assumptions",#N/A,TRUE,"Main Sheet";"Growth Rates and Margins and Ratios",#N/A,TRUE,"Main Sheet";"Income Statement",#N/A,TRUE,"Main Sheet";"Balance Sheet",#N/A,TRUE,"Main Sheet";"Interest Schedule",#N/A,TRUE,"Main Sheet";"Cashflows",#N/A,TRUE,"Main Sheet"}</definedName>
    <definedName name="wrn.Full._.Print._1" hidden="1">{"cover page",#N/A,TRUE,"Cover sheet";"Assumptions",#N/A,TRUE,"Main Sheet";"Growth Rates and Margins and Ratios",#N/A,TRUE,"Main Sheet";"Income Statement",#N/A,TRUE,"Main Sheet";"Balance Sheet",#N/A,TRUE,"Main Sheet";"Interest Schedule",#N/A,TRUE,"Main Sheet";"Cashflows",#N/A,TRUE,"Main Sheet"}</definedName>
    <definedName name="wrn.Full._.Print._1_1" hidden="1">{"cover page",#N/A,TRUE,"Cover sheet";"Assumptions",#N/A,TRUE,"Main Sheet";"Growth Rates and Margins and Ratios",#N/A,TRUE,"Main Sheet";"Income Statement",#N/A,TRUE,"Main Sheet";"Balance Sheet",#N/A,TRUE,"Main Sheet";"Interest Schedule",#N/A,TRUE,"Main Sheet";"Cashflows",#N/A,TRUE,"Main Sheet"}</definedName>
    <definedName name="wrn.Full._.Print._2" hidden="1">{"cover page",#N/A,TRUE,"Cover sheet";"Assumptions",#N/A,TRUE,"Main Sheet";"Growth Rates and Margins and Ratios",#N/A,TRUE,"Main Sheet";"Income Statement",#N/A,TRUE,"Main Sheet";"Balance Sheet",#N/A,TRUE,"Main Sheet";"Interest Schedule",#N/A,TRUE,"Main Sheet";"Cashflows",#N/A,TRUE,"Main Sheet"}</definedName>
    <definedName name="wrn.Full._.Print._2_1" hidden="1">{"cover page",#N/A,TRUE,"Cover sheet";"Assumptions",#N/A,TRUE,"Main Sheet";"Growth Rates and Margins and Ratios",#N/A,TRUE,"Main Sheet";"Income Statement",#N/A,TRUE,"Main Sheet";"Balance Sheet",#N/A,TRUE,"Main Sheet";"Interest Schedule",#N/A,TRUE,"Main Sheet";"Cashflows",#N/A,TRUE,"Main Sheet"}</definedName>
    <definedName name="wrn.Full._.Print._3" hidden="1">{"cover page",#N/A,TRUE,"Cover sheet";"Assumptions",#N/A,TRUE,"Main Sheet";"Growth Rates and Margins and Ratios",#N/A,TRUE,"Main Sheet";"Income Statement",#N/A,TRUE,"Main Sheet";"Balance Sheet",#N/A,TRUE,"Main Sheet";"Interest Schedule",#N/A,TRUE,"Main Sheet";"Cashflows",#N/A,TRUE,"Main Sheet"}</definedName>
    <definedName name="wrn.output." hidden="1">{"scenario 1",#N/A,FALSE,"scenario1";"drivers",#N/A,FALSE,"Input-Module";"Op Stats",#N/A,FALSE,"Input-Module";"income stmt",#N/A,FALSE,"Ebit-calc";"Cash Flow",#N/A,FALSE,"Input-Module";"Balance Sheet",#N/A,FALSE,"Balance-Sheet";"workings",#N/A,FALSE,"Ebit-calc";"working cap",#N/A,FALSE,"Working-Capital";"dcf value",#N/A,FALSE,"DCF";"check",#N/A,FALSE,"Input-Module"}</definedName>
    <definedName name="wrn.output._1" hidden="1">{"scenario 1",#N/A,FALSE,"scenario1";"drivers",#N/A,FALSE,"Input-Module";"Op Stats",#N/A,FALSE,"Input-Module";"income stmt",#N/A,FALSE,"Ebit-calc";"Cash Flow",#N/A,FALSE,"Input-Module";"Balance Sheet",#N/A,FALSE,"Balance-Sheet";"workings",#N/A,FALSE,"Ebit-calc";"working cap",#N/A,FALSE,"Working-Capital";"dcf value",#N/A,FALSE,"DCF";"check",#N/A,FALSE,"Input-Module"}</definedName>
    <definedName name="wrn.output._1_1" hidden="1">{"scenario 1",#N/A,FALSE,"scenario1";"drivers",#N/A,FALSE,"Input-Module";"Op Stats",#N/A,FALSE,"Input-Module";"income stmt",#N/A,FALSE,"Ebit-calc";"Cash Flow",#N/A,FALSE,"Input-Module";"Balance Sheet",#N/A,FALSE,"Balance-Sheet";"workings",#N/A,FALSE,"Ebit-calc";"working cap",#N/A,FALSE,"Working-Capital";"dcf value",#N/A,FALSE,"DCF";"check",#N/A,FALSE,"Input-Module"}</definedName>
    <definedName name="wrn.output._2" hidden="1">{"scenario 1",#N/A,FALSE,"scenario1";"drivers",#N/A,FALSE,"Input-Module";"Op Stats",#N/A,FALSE,"Input-Module";"income stmt",#N/A,FALSE,"Ebit-calc";"Cash Flow",#N/A,FALSE,"Input-Module";"Balance Sheet",#N/A,FALSE,"Balance-Sheet";"workings",#N/A,FALSE,"Ebit-calc";"working cap",#N/A,FALSE,"Working-Capital";"dcf value",#N/A,FALSE,"DCF";"check",#N/A,FALSE,"Input-Module"}</definedName>
    <definedName name="wrn.output._2_1" hidden="1">{"scenario 1",#N/A,FALSE,"scenario1";"drivers",#N/A,FALSE,"Input-Module";"Op Stats",#N/A,FALSE,"Input-Module";"income stmt",#N/A,FALSE,"Ebit-calc";"Cash Flow",#N/A,FALSE,"Input-Module";"Balance Sheet",#N/A,FALSE,"Balance-Sheet";"workings",#N/A,FALSE,"Ebit-calc";"working cap",#N/A,FALSE,"Working-Capital";"dcf value",#N/A,FALSE,"DCF";"check",#N/A,FALSE,"Input-Module"}</definedName>
    <definedName name="wrn.output._3" hidden="1">{"scenario 1",#N/A,FALSE,"scenario1";"drivers",#N/A,FALSE,"Input-Module";"Op Stats",#N/A,FALSE,"Input-Module";"income stmt",#N/A,FALSE,"Ebit-calc";"Cash Flow",#N/A,FALSE,"Input-Module";"Balance Sheet",#N/A,FALSE,"Balance-Sheet";"workings",#N/A,FALSE,"Ebit-calc";"working cap",#N/A,FALSE,"Working-Capital";"dcf value",#N/A,FALSE,"DCF";"check",#N/A,FALSE,"Input-Module"}</definedName>
    <definedName name="wrn.Printout." hidden="1">{"Multiple view",#N/A,FALSE,"GS Update Valuation";"NLG Merger view",#N/A,FALSE,"GS Update Valuation";"Dollar Merger view",#N/A,FALSE,"GS Update Valuation"}</definedName>
    <definedName name="wrn.Printout._1" hidden="1">{"Multiple view",#N/A,FALSE,"GS Update Valuation";"NLG Merger view",#N/A,FALSE,"GS Update Valuation";"Dollar Merger view",#N/A,FALSE,"GS Update Valuation"}</definedName>
    <definedName name="wrn.Printout._1_1" hidden="1">{"Multiple view",#N/A,FALSE,"GS Update Valuation";"NLG Merger view",#N/A,FALSE,"GS Update Valuation";"Dollar Merger view",#N/A,FALSE,"GS Update Valuation"}</definedName>
    <definedName name="wrn.Printout._2" hidden="1">{"Multiple view",#N/A,FALSE,"GS Update Valuation";"NLG Merger view",#N/A,FALSE,"GS Update Valuation";"Dollar Merger view",#N/A,FALSE,"GS Update Valuation"}</definedName>
    <definedName name="wrn.Printout._2_1" hidden="1">{"Multiple view",#N/A,FALSE,"GS Update Valuation";"NLG Merger view",#N/A,FALSE,"GS Update Valuation";"Dollar Merger view",#N/A,FALSE,"GS Update Valuation"}</definedName>
    <definedName name="wrn.Printout._3" hidden="1">{"Multiple view",#N/A,FALSE,"GS Update Valuation";"NLG Merger view",#N/A,FALSE,"GS Update Valuation";"Dollar Merger view",#N/A,FALSE,"GS Update Valuation"}</definedName>
    <definedName name="wrn.Singtel._.Model." hidden="1">{"Issues1",#N/A,FALSE,"Issues";"Control Panel1",#N/A,FALSE,"Control Panel";"datainput1",#N/A,FALSE,"Data Inputs";"Datainput2",#N/A,FALSE,"Data Inputs";"Datainput3",#N/A,FALSE,"Data Inputs";"Revenues1",#N/A,FALSE,"Revenues";"Revenues2",#N/A,FALSE,"Revenues";"Summary revenue",#N/A,FALSE,"Revenues";"Costs1",#N/A,FALSE,"Costs";"FCF Analysis",#N/A,FALSE,"FCF Analysis";"DCF1",#N/A,FALSE,"DCF Terminal Multiples";"DCF1",#N/A,FALSE,"DCF Perpetuity";"temp capex",#N/A,FALSE,"Temp Capex-Depreciation";"WACC1",#N/A,FALSE,"WACC"}</definedName>
    <definedName name="wrn.Singtel._.Model._1" hidden="1">{"Issues1",#N/A,FALSE,"Issues";"Control Panel1",#N/A,FALSE,"Control Panel";"datainput1",#N/A,FALSE,"Data Inputs";"Datainput2",#N/A,FALSE,"Data Inputs";"Datainput3",#N/A,FALSE,"Data Inputs";"Revenues1",#N/A,FALSE,"Revenues";"Revenues2",#N/A,FALSE,"Revenues";"Summary revenue",#N/A,FALSE,"Revenues";"Costs1",#N/A,FALSE,"Costs";"FCF Analysis",#N/A,FALSE,"FCF Analysis";"DCF1",#N/A,FALSE,"DCF Terminal Multiples";"DCF1",#N/A,FALSE,"DCF Perpetuity";"temp capex",#N/A,FALSE,"Temp Capex-Depreciation";"WACC1",#N/A,FALSE,"WACC"}</definedName>
    <definedName name="wrn.Singtel._.Model._1_1" hidden="1">{"Issues1",#N/A,FALSE,"Issues";"Control Panel1",#N/A,FALSE,"Control Panel";"datainput1",#N/A,FALSE,"Data Inputs";"Datainput2",#N/A,FALSE,"Data Inputs";"Datainput3",#N/A,FALSE,"Data Inputs";"Revenues1",#N/A,FALSE,"Revenues";"Revenues2",#N/A,FALSE,"Revenues";"Summary revenue",#N/A,FALSE,"Revenues";"Costs1",#N/A,FALSE,"Costs";"FCF Analysis",#N/A,FALSE,"FCF Analysis";"DCF1",#N/A,FALSE,"DCF Terminal Multiples";"DCF1",#N/A,FALSE,"DCF Perpetuity";"temp capex",#N/A,FALSE,"Temp Capex-Depreciation";"WACC1",#N/A,FALSE,"WACC"}</definedName>
    <definedName name="wrn.Singtel._.Model._2" hidden="1">{"Issues1",#N/A,FALSE,"Issues";"Control Panel1",#N/A,FALSE,"Control Panel";"datainput1",#N/A,FALSE,"Data Inputs";"Datainput2",#N/A,FALSE,"Data Inputs";"Datainput3",#N/A,FALSE,"Data Inputs";"Revenues1",#N/A,FALSE,"Revenues";"Revenues2",#N/A,FALSE,"Revenues";"Summary revenue",#N/A,FALSE,"Revenues";"Costs1",#N/A,FALSE,"Costs";"FCF Analysis",#N/A,FALSE,"FCF Analysis";"DCF1",#N/A,FALSE,"DCF Terminal Multiples";"DCF1",#N/A,FALSE,"DCF Perpetuity";"temp capex",#N/A,FALSE,"Temp Capex-Depreciation";"WACC1",#N/A,FALSE,"WACC"}</definedName>
    <definedName name="wrn.Singtel._.Model._2_1" hidden="1">{"Issues1",#N/A,FALSE,"Issues";"Control Panel1",#N/A,FALSE,"Control Panel";"datainput1",#N/A,FALSE,"Data Inputs";"Datainput2",#N/A,FALSE,"Data Inputs";"Datainput3",#N/A,FALSE,"Data Inputs";"Revenues1",#N/A,FALSE,"Revenues";"Revenues2",#N/A,FALSE,"Revenues";"Summary revenue",#N/A,FALSE,"Revenues";"Costs1",#N/A,FALSE,"Costs";"FCF Analysis",#N/A,FALSE,"FCF Analysis";"DCF1",#N/A,FALSE,"DCF Terminal Multiples";"DCF1",#N/A,FALSE,"DCF Perpetuity";"temp capex",#N/A,FALSE,"Temp Capex-Depreciation";"WACC1",#N/A,FALSE,"WACC"}</definedName>
    <definedName name="wrn.Singtel._.Model._3" hidden="1">{"Issues1",#N/A,FALSE,"Issues";"Control Panel1",#N/A,FALSE,"Control Panel";"datainput1",#N/A,FALSE,"Data Inputs";"Datainput2",#N/A,FALSE,"Data Inputs";"Datainput3",#N/A,FALSE,"Data Inputs";"Revenues1",#N/A,FALSE,"Revenues";"Revenues2",#N/A,FALSE,"Revenues";"Summary revenue",#N/A,FALSE,"Revenues";"Costs1",#N/A,FALSE,"Costs";"FCF Analysis",#N/A,FALSE,"FCF Analysis";"DCF1",#N/A,FALSE,"DCF Terminal Multiples";"DCF1",#N/A,FALSE,"DCF Perpetuity";"temp capex",#N/A,FALSE,"Temp Capex-Depreciation";"WACC1",#N/A,FALSE,"WACC"}</definedName>
    <definedName name="wrn.test." hidden="1">{"test2",#N/A,TRUE,"Prices"}</definedName>
    <definedName name="wrn.test._1" hidden="1">{"test2",#N/A,TRUE,"Prices"}</definedName>
    <definedName name="wrn.test._1_1" hidden="1">{"test2",#N/A,TRUE,"Prices"}</definedName>
    <definedName name="wrn.test._2" hidden="1">{"test2",#N/A,TRUE,"Prices"}</definedName>
    <definedName name="wrn.test._2_1" hidden="1">{"test2",#N/A,TRUE,"Prices"}</definedName>
    <definedName name="wrn.test._3" hidden="1">{"test2",#N/A,TRUE,"Prices"}</definedName>
    <definedName name="XREF_COLUMN_1" hidden="1">#REF!</definedName>
    <definedName name="XREF_COLUMN_2" hidden="1">#REF!</definedName>
    <definedName name="XRefActiveRow" hidden="1">#REF!</definedName>
    <definedName name="XRefColumnsCount" hidden="1">2</definedName>
    <definedName name="XRefCopy1" hidden="1">[2]detail!$E$243</definedName>
    <definedName name="XRefCopy1Row" hidden="1">#REF!</definedName>
    <definedName name="XRefCopy2" hidden="1">#REF!</definedName>
    <definedName name="XRefCopyRangeCount" hidden="1">2</definedName>
    <definedName name="XRefPaste1" hidden="1">#REF!</definedName>
    <definedName name="XRefPaste1Row" hidden="1">#REF!</definedName>
    <definedName name="XRefPaste2" hidden="1">[2]detail!$E$243</definedName>
    <definedName name="XRefPaste2Row" hidden="1">[3]XREF!#REF!</definedName>
    <definedName name="XRefPaste3Row" hidden="1">[3]XREF!#REF!</definedName>
    <definedName name="XRefPaste4Row" hidden="1">[3]XREF!#REF!</definedName>
    <definedName name="XRefPaste5Row" hidden="1">[3]XREF!#REF!</definedName>
    <definedName name="XRefPaste6Row" hidden="1">[3]XREF!#REF!</definedName>
    <definedName name="XRefPasteRangeCount" hidden="1">2</definedName>
    <definedName name="xxx" hidden="1">{"Demand",#N/A,TRUE,"MARKETING";"ESTL Sales",#N/A,TRUE,"MARKETING";"Sales Breakout",#N/A,TRUE,"MARKETING";"Pricing One",#N/A,TRUE,"MARKETING";"Pricing Two",#N/A,TRUE,"MARKETING";"Gross Margin",#N/A,TRUE,"MARKETING";"OPEX",#N/A,TRUE,"MARKETING";"EBIT",#N/A,TRUE,"MARKETING";"Depreciation",#N/A,TRUE,"MARKETING";"Working Cap",#N/A,TRUE,"MARKETING";"WC Gross Revenues",#N/A,TRUE,"MARKETING";"WC RTP Revenues",#N/A,TRUE,"MARKETING";"WC Funds",#N/A,TRUE,"MARKETING";"WC VAT Receivable",#N/A,TRUE,"MARKETING";"WC VAT Payable",#N/A,TRUE,"MARKETING"}</definedName>
    <definedName name="xxx_1" hidden="1">{"Demand",#N/A,TRUE,"MARKETING";"ESTL Sales",#N/A,TRUE,"MARKETING";"Sales Breakout",#N/A,TRUE,"MARKETING";"Pricing One",#N/A,TRUE,"MARKETING";"Pricing Two",#N/A,TRUE,"MARKETING";"Gross Margin",#N/A,TRUE,"MARKETING";"OPEX",#N/A,TRUE,"MARKETING";"EBIT",#N/A,TRUE,"MARKETING";"Depreciation",#N/A,TRUE,"MARKETING";"Working Cap",#N/A,TRUE,"MARKETING";"WC Gross Revenues",#N/A,TRUE,"MARKETING";"WC RTP Revenues",#N/A,TRUE,"MARKETING";"WC Funds",#N/A,TRUE,"MARKETING";"WC VAT Receivable",#N/A,TRUE,"MARKETING";"WC VAT Payable",#N/A,TRUE,"MARKETING"}</definedName>
    <definedName name="xxx_1_1" hidden="1">{"Demand",#N/A,TRUE,"MARKETING";"ESTL Sales",#N/A,TRUE,"MARKETING";"Sales Breakout",#N/A,TRUE,"MARKETING";"Pricing One",#N/A,TRUE,"MARKETING";"Pricing Two",#N/A,TRUE,"MARKETING";"Gross Margin",#N/A,TRUE,"MARKETING";"OPEX",#N/A,TRUE,"MARKETING";"EBIT",#N/A,TRUE,"MARKETING";"Depreciation",#N/A,TRUE,"MARKETING";"Working Cap",#N/A,TRUE,"MARKETING";"WC Gross Revenues",#N/A,TRUE,"MARKETING";"WC RTP Revenues",#N/A,TRUE,"MARKETING";"WC Funds",#N/A,TRUE,"MARKETING";"WC VAT Receivable",#N/A,TRUE,"MARKETING";"WC VAT Payable",#N/A,TRUE,"MARKETING"}</definedName>
    <definedName name="xxx_2" hidden="1">{"Demand",#N/A,TRUE,"MARKETING";"ESTL Sales",#N/A,TRUE,"MARKETING";"Sales Breakout",#N/A,TRUE,"MARKETING";"Pricing One",#N/A,TRUE,"MARKETING";"Pricing Two",#N/A,TRUE,"MARKETING";"Gross Margin",#N/A,TRUE,"MARKETING";"OPEX",#N/A,TRUE,"MARKETING";"EBIT",#N/A,TRUE,"MARKETING";"Depreciation",#N/A,TRUE,"MARKETING";"Working Cap",#N/A,TRUE,"MARKETING";"WC Gross Revenues",#N/A,TRUE,"MARKETING";"WC RTP Revenues",#N/A,TRUE,"MARKETING";"WC Funds",#N/A,TRUE,"MARKETING";"WC VAT Receivable",#N/A,TRUE,"MARKETING";"WC VAT Payable",#N/A,TRUE,"MARKETING"}</definedName>
    <definedName name="xxx_2_1" hidden="1">{"Demand",#N/A,TRUE,"MARKETING";"ESTL Sales",#N/A,TRUE,"MARKETING";"Sales Breakout",#N/A,TRUE,"MARKETING";"Pricing One",#N/A,TRUE,"MARKETING";"Pricing Two",#N/A,TRUE,"MARKETING";"Gross Margin",#N/A,TRUE,"MARKETING";"OPEX",#N/A,TRUE,"MARKETING";"EBIT",#N/A,TRUE,"MARKETING";"Depreciation",#N/A,TRUE,"MARKETING";"Working Cap",#N/A,TRUE,"MARKETING";"WC Gross Revenues",#N/A,TRUE,"MARKETING";"WC RTP Revenues",#N/A,TRUE,"MARKETING";"WC Funds",#N/A,TRUE,"MARKETING";"WC VAT Receivable",#N/A,TRUE,"MARKETING";"WC VAT Payable",#N/A,TRUE,"MARKETING"}</definedName>
    <definedName name="xxx_3" hidden="1">{"Demand",#N/A,TRUE,"MARKETING";"ESTL Sales",#N/A,TRUE,"MARKETING";"Sales Breakout",#N/A,TRUE,"MARKETING";"Pricing One",#N/A,TRUE,"MARKETING";"Pricing Two",#N/A,TRUE,"MARKETING";"Gross Margin",#N/A,TRUE,"MARKETING";"OPEX",#N/A,TRUE,"MARKETING";"EBIT",#N/A,TRUE,"MARKETING";"Depreciation",#N/A,TRUE,"MARKETING";"Working Cap",#N/A,TRUE,"MARKETING";"WC Gross Revenues",#N/A,TRUE,"MARKETING";"WC RTP Revenues",#N/A,TRUE,"MARKETING";"WC Funds",#N/A,TRUE,"MARKETING";"WC VAT Receivable",#N/A,TRUE,"MARKETING";"WC VAT Payable",#N/A,TRUE,"MARKETING"}</definedName>
    <definedName name="z" hidden="1">{"ops1",#N/A,TRUE,"PAMPILLA2";"ops2",#N/A,TRUE,"PAMPILLA2";"ops3",#N/A,TRUE,"PAMPILLA2";"ops4",#N/A,TRUE,"PAMPILLA2";"PL1",#N/A,TRUE,"PAMPILLA2";"PL2",#N/A,TRUE,"PAMPILLA2";"workcap",#N/A,TRUE,"PAMPILLA2";"assump1",#N/A,TRUE,"PAMPILLA2";"assump2",#N/A,TRUE,"PAMPILLA2";"assump3",#N/A,TRUE,"PAMPILLA2";"assump4",#N/A,TRUE,"PAMPILLA2";"assump5",#N/A,TRUE,"PAMPILLA2";"assump6",#N/A,TRUE,"PAMPILLA2";"assump7",#N/A,TRUE,"PAMPILLA2";"assump8",#N/A,TRUE,"PAMPILLA2";"assump9",#N/A,TRUE,"PAMPILLA2";"assump10",#N/A,TRUE,"PAMPILLA2";"assump11",#N/A,TRUE,"PAMPILLA2";"assump12",#N/A,TRUE,"PAMPILLA2";"deprec1",#N/A,TRUE,"PAMPILLA2";"matrix",#N/A,TRUE,"PAMPILLA2";"summary",#N/A,TRUE,"PAMPILLA2"}</definedName>
    <definedName name="z_1" hidden="1">{"ops1",#N/A,TRUE,"PAMPILLA2";"ops2",#N/A,TRUE,"PAMPILLA2";"ops3",#N/A,TRUE,"PAMPILLA2";"ops4",#N/A,TRUE,"PAMPILLA2";"PL1",#N/A,TRUE,"PAMPILLA2";"PL2",#N/A,TRUE,"PAMPILLA2";"workcap",#N/A,TRUE,"PAMPILLA2";"assump1",#N/A,TRUE,"PAMPILLA2";"assump2",#N/A,TRUE,"PAMPILLA2";"assump3",#N/A,TRUE,"PAMPILLA2";"assump4",#N/A,TRUE,"PAMPILLA2";"assump5",#N/A,TRUE,"PAMPILLA2";"assump6",#N/A,TRUE,"PAMPILLA2";"assump7",#N/A,TRUE,"PAMPILLA2";"assump8",#N/A,TRUE,"PAMPILLA2";"assump9",#N/A,TRUE,"PAMPILLA2";"assump10",#N/A,TRUE,"PAMPILLA2";"assump11",#N/A,TRUE,"PAMPILLA2";"assump12",#N/A,TRUE,"PAMPILLA2";"deprec1",#N/A,TRUE,"PAMPILLA2";"matrix",#N/A,TRUE,"PAMPILLA2";"summary",#N/A,TRUE,"PAMPILLA2"}</definedName>
    <definedName name="z_1_1" hidden="1">{"ops1",#N/A,TRUE,"PAMPILLA2";"ops2",#N/A,TRUE,"PAMPILLA2";"ops3",#N/A,TRUE,"PAMPILLA2";"ops4",#N/A,TRUE,"PAMPILLA2";"PL1",#N/A,TRUE,"PAMPILLA2";"PL2",#N/A,TRUE,"PAMPILLA2";"workcap",#N/A,TRUE,"PAMPILLA2";"assump1",#N/A,TRUE,"PAMPILLA2";"assump2",#N/A,TRUE,"PAMPILLA2";"assump3",#N/A,TRUE,"PAMPILLA2";"assump4",#N/A,TRUE,"PAMPILLA2";"assump5",#N/A,TRUE,"PAMPILLA2";"assump6",#N/A,TRUE,"PAMPILLA2";"assump7",#N/A,TRUE,"PAMPILLA2";"assump8",#N/A,TRUE,"PAMPILLA2";"assump9",#N/A,TRUE,"PAMPILLA2";"assump10",#N/A,TRUE,"PAMPILLA2";"assump11",#N/A,TRUE,"PAMPILLA2";"assump12",#N/A,TRUE,"PAMPILLA2";"deprec1",#N/A,TRUE,"PAMPILLA2";"matrix",#N/A,TRUE,"PAMPILLA2";"summary",#N/A,TRUE,"PAMPILLA2"}</definedName>
    <definedName name="z_2" hidden="1">{"ops1",#N/A,TRUE,"PAMPILLA2";"ops2",#N/A,TRUE,"PAMPILLA2";"ops3",#N/A,TRUE,"PAMPILLA2";"ops4",#N/A,TRUE,"PAMPILLA2";"PL1",#N/A,TRUE,"PAMPILLA2";"PL2",#N/A,TRUE,"PAMPILLA2";"workcap",#N/A,TRUE,"PAMPILLA2";"assump1",#N/A,TRUE,"PAMPILLA2";"assump2",#N/A,TRUE,"PAMPILLA2";"assump3",#N/A,TRUE,"PAMPILLA2";"assump4",#N/A,TRUE,"PAMPILLA2";"assump5",#N/A,TRUE,"PAMPILLA2";"assump6",#N/A,TRUE,"PAMPILLA2";"assump7",#N/A,TRUE,"PAMPILLA2";"assump8",#N/A,TRUE,"PAMPILLA2";"assump9",#N/A,TRUE,"PAMPILLA2";"assump10",#N/A,TRUE,"PAMPILLA2";"assump11",#N/A,TRUE,"PAMPILLA2";"assump12",#N/A,TRUE,"PAMPILLA2";"deprec1",#N/A,TRUE,"PAMPILLA2";"matrix",#N/A,TRUE,"PAMPILLA2";"summary",#N/A,TRUE,"PAMPILLA2"}</definedName>
    <definedName name="z_2_1" hidden="1">{"ops1",#N/A,TRUE,"PAMPILLA2";"ops2",#N/A,TRUE,"PAMPILLA2";"ops3",#N/A,TRUE,"PAMPILLA2";"ops4",#N/A,TRUE,"PAMPILLA2";"PL1",#N/A,TRUE,"PAMPILLA2";"PL2",#N/A,TRUE,"PAMPILLA2";"workcap",#N/A,TRUE,"PAMPILLA2";"assump1",#N/A,TRUE,"PAMPILLA2";"assump2",#N/A,TRUE,"PAMPILLA2";"assump3",#N/A,TRUE,"PAMPILLA2";"assump4",#N/A,TRUE,"PAMPILLA2";"assump5",#N/A,TRUE,"PAMPILLA2";"assump6",#N/A,TRUE,"PAMPILLA2";"assump7",#N/A,TRUE,"PAMPILLA2";"assump8",#N/A,TRUE,"PAMPILLA2";"assump9",#N/A,TRUE,"PAMPILLA2";"assump10",#N/A,TRUE,"PAMPILLA2";"assump11",#N/A,TRUE,"PAMPILLA2";"assump12",#N/A,TRUE,"PAMPILLA2";"deprec1",#N/A,TRUE,"PAMPILLA2";"matrix",#N/A,TRUE,"PAMPILLA2";"summary",#N/A,TRUE,"PAMPILLA2"}</definedName>
    <definedName name="z_3" hidden="1">{"ops1",#N/A,TRUE,"PAMPILLA2";"ops2",#N/A,TRUE,"PAMPILLA2";"ops3",#N/A,TRUE,"PAMPILLA2";"ops4",#N/A,TRUE,"PAMPILLA2";"PL1",#N/A,TRUE,"PAMPILLA2";"PL2",#N/A,TRUE,"PAMPILLA2";"workcap",#N/A,TRUE,"PAMPILLA2";"assump1",#N/A,TRUE,"PAMPILLA2";"assump2",#N/A,TRUE,"PAMPILLA2";"assump3",#N/A,TRUE,"PAMPILLA2";"assump4",#N/A,TRUE,"PAMPILLA2";"assump5",#N/A,TRUE,"PAMPILLA2";"assump6",#N/A,TRUE,"PAMPILLA2";"assump7",#N/A,TRUE,"PAMPILLA2";"assump8",#N/A,TRUE,"PAMPILLA2";"assump9",#N/A,TRUE,"PAMPILLA2";"assump10",#N/A,TRUE,"PAMPILLA2";"assump11",#N/A,TRUE,"PAMPILLA2";"assump12",#N/A,TRUE,"PAMPILLA2";"deprec1",#N/A,TRUE,"PAMPILLA2";"matrix",#N/A,TRUE,"PAMPILLA2";"summary",#N/A,TRUE,"PAMPILLA2"}</definedName>
    <definedName name="华光一" hidden="1">{"ops1",#N/A,TRUE,"PAMPILLA2";"ops2",#N/A,TRUE,"PAMPILLA2";"ops3",#N/A,TRUE,"PAMPILLA2";"ops4",#N/A,TRUE,"PAMPILLA2";"PL1",#N/A,TRUE,"PAMPILLA2";"PL2",#N/A,TRUE,"PAMPILLA2";"workcap",#N/A,TRUE,"PAMPILLA2";"assump1",#N/A,TRUE,"PAMPILLA2";"assump2",#N/A,TRUE,"PAMPILLA2";"assump3",#N/A,TRUE,"PAMPILLA2";"assump4",#N/A,TRUE,"PAMPILLA2";"assump5",#N/A,TRUE,"PAMPILLA2";"assump6",#N/A,TRUE,"PAMPILLA2";"assump7",#N/A,TRUE,"PAMPILLA2";"assump8",#N/A,TRUE,"PAMPILLA2";"assump9",#N/A,TRUE,"PAMPILLA2";"assump10",#N/A,TRUE,"PAMPILLA2";"assump11",#N/A,TRUE,"PAMPILLA2";"assump12",#N/A,TRUE,"PAMPILLA2";"deprec1",#N/A,TRUE,"PAMPILLA2";"matrix",#N/A,TRUE,"PAMPILLA2";"summary",#N/A,TRUE,"PAMPILLA2"}</definedName>
    <definedName name="华光一_1" hidden="1">{"ops1",#N/A,TRUE,"PAMPILLA2";"ops2",#N/A,TRUE,"PAMPILLA2";"ops3",#N/A,TRUE,"PAMPILLA2";"ops4",#N/A,TRUE,"PAMPILLA2";"PL1",#N/A,TRUE,"PAMPILLA2";"PL2",#N/A,TRUE,"PAMPILLA2";"workcap",#N/A,TRUE,"PAMPILLA2";"assump1",#N/A,TRUE,"PAMPILLA2";"assump2",#N/A,TRUE,"PAMPILLA2";"assump3",#N/A,TRUE,"PAMPILLA2";"assump4",#N/A,TRUE,"PAMPILLA2";"assump5",#N/A,TRUE,"PAMPILLA2";"assump6",#N/A,TRUE,"PAMPILLA2";"assump7",#N/A,TRUE,"PAMPILLA2";"assump8",#N/A,TRUE,"PAMPILLA2";"assump9",#N/A,TRUE,"PAMPILLA2";"assump10",#N/A,TRUE,"PAMPILLA2";"assump11",#N/A,TRUE,"PAMPILLA2";"assump12",#N/A,TRUE,"PAMPILLA2";"deprec1",#N/A,TRUE,"PAMPILLA2";"matrix",#N/A,TRUE,"PAMPILLA2";"summary",#N/A,TRUE,"PAMPILLA2"}</definedName>
    <definedName name="华光一_1_1" hidden="1">{"ops1",#N/A,TRUE,"PAMPILLA2";"ops2",#N/A,TRUE,"PAMPILLA2";"ops3",#N/A,TRUE,"PAMPILLA2";"ops4",#N/A,TRUE,"PAMPILLA2";"PL1",#N/A,TRUE,"PAMPILLA2";"PL2",#N/A,TRUE,"PAMPILLA2";"workcap",#N/A,TRUE,"PAMPILLA2";"assump1",#N/A,TRUE,"PAMPILLA2";"assump2",#N/A,TRUE,"PAMPILLA2";"assump3",#N/A,TRUE,"PAMPILLA2";"assump4",#N/A,TRUE,"PAMPILLA2";"assump5",#N/A,TRUE,"PAMPILLA2";"assump6",#N/A,TRUE,"PAMPILLA2";"assump7",#N/A,TRUE,"PAMPILLA2";"assump8",#N/A,TRUE,"PAMPILLA2";"assump9",#N/A,TRUE,"PAMPILLA2";"assump10",#N/A,TRUE,"PAMPILLA2";"assump11",#N/A,TRUE,"PAMPILLA2";"assump12",#N/A,TRUE,"PAMPILLA2";"deprec1",#N/A,TRUE,"PAMPILLA2";"matrix",#N/A,TRUE,"PAMPILLA2";"summary",#N/A,TRUE,"PAMPILLA2"}</definedName>
    <definedName name="华光一_2" hidden="1">{"ops1",#N/A,TRUE,"PAMPILLA2";"ops2",#N/A,TRUE,"PAMPILLA2";"ops3",#N/A,TRUE,"PAMPILLA2";"ops4",#N/A,TRUE,"PAMPILLA2";"PL1",#N/A,TRUE,"PAMPILLA2";"PL2",#N/A,TRUE,"PAMPILLA2";"workcap",#N/A,TRUE,"PAMPILLA2";"assump1",#N/A,TRUE,"PAMPILLA2";"assump2",#N/A,TRUE,"PAMPILLA2";"assump3",#N/A,TRUE,"PAMPILLA2";"assump4",#N/A,TRUE,"PAMPILLA2";"assump5",#N/A,TRUE,"PAMPILLA2";"assump6",#N/A,TRUE,"PAMPILLA2";"assump7",#N/A,TRUE,"PAMPILLA2";"assump8",#N/A,TRUE,"PAMPILLA2";"assump9",#N/A,TRUE,"PAMPILLA2";"assump10",#N/A,TRUE,"PAMPILLA2";"assump11",#N/A,TRUE,"PAMPILLA2";"assump12",#N/A,TRUE,"PAMPILLA2";"deprec1",#N/A,TRUE,"PAMPILLA2";"matrix",#N/A,TRUE,"PAMPILLA2";"summary",#N/A,TRUE,"PAMPILLA2"}</definedName>
    <definedName name="华光一_2_1" hidden="1">{"ops1",#N/A,TRUE,"PAMPILLA2";"ops2",#N/A,TRUE,"PAMPILLA2";"ops3",#N/A,TRUE,"PAMPILLA2";"ops4",#N/A,TRUE,"PAMPILLA2";"PL1",#N/A,TRUE,"PAMPILLA2";"PL2",#N/A,TRUE,"PAMPILLA2";"workcap",#N/A,TRUE,"PAMPILLA2";"assump1",#N/A,TRUE,"PAMPILLA2";"assump2",#N/A,TRUE,"PAMPILLA2";"assump3",#N/A,TRUE,"PAMPILLA2";"assump4",#N/A,TRUE,"PAMPILLA2";"assump5",#N/A,TRUE,"PAMPILLA2";"assump6",#N/A,TRUE,"PAMPILLA2";"assump7",#N/A,TRUE,"PAMPILLA2";"assump8",#N/A,TRUE,"PAMPILLA2";"assump9",#N/A,TRUE,"PAMPILLA2";"assump10",#N/A,TRUE,"PAMPILLA2";"assump11",#N/A,TRUE,"PAMPILLA2";"assump12",#N/A,TRUE,"PAMPILLA2";"deprec1",#N/A,TRUE,"PAMPILLA2";"matrix",#N/A,TRUE,"PAMPILLA2";"summary",#N/A,TRUE,"PAMPILLA2"}</definedName>
    <definedName name="华光一_3" hidden="1">{"ops1",#N/A,TRUE,"PAMPILLA2";"ops2",#N/A,TRUE,"PAMPILLA2";"ops3",#N/A,TRUE,"PAMPILLA2";"ops4",#N/A,TRUE,"PAMPILLA2";"PL1",#N/A,TRUE,"PAMPILLA2";"PL2",#N/A,TRUE,"PAMPILLA2";"workcap",#N/A,TRUE,"PAMPILLA2";"assump1",#N/A,TRUE,"PAMPILLA2";"assump2",#N/A,TRUE,"PAMPILLA2";"assump3",#N/A,TRUE,"PAMPILLA2";"assump4",#N/A,TRUE,"PAMPILLA2";"assump5",#N/A,TRUE,"PAMPILLA2";"assump6",#N/A,TRUE,"PAMPILLA2";"assump7",#N/A,TRUE,"PAMPILLA2";"assump8",#N/A,TRUE,"PAMPILLA2";"assump9",#N/A,TRUE,"PAMPILLA2";"assump10",#N/A,TRUE,"PAMPILLA2";"assump11",#N/A,TRUE,"PAMPILLA2";"assump12",#N/A,TRUE,"PAMPILLA2";"deprec1",#N/A,TRUE,"PAMPILLA2";"matrix",#N/A,TRUE,"PAMPILLA2";"summary",#N/A,TRUE,"PAMPILLA2"}</definedName>
  </definedNames>
  <calcPr calcId="191029" fullPrecision="0"/>
</workbook>
</file>

<file path=xl/calcChain.xml><?xml version="1.0" encoding="utf-8"?>
<calcChain xmlns="http://schemas.openxmlformats.org/spreadsheetml/2006/main">
  <c r="A28" i="226" l="1"/>
  <c r="GO27" i="226"/>
  <c r="A27" i="226"/>
  <c r="T26" i="226"/>
  <c r="S26" i="226"/>
  <c r="GU25" i="226"/>
  <c r="GT25" i="226"/>
  <c r="GQ25" i="226"/>
  <c r="GP25" i="226"/>
  <c r="GR25" i="226" s="1"/>
  <c r="GO25" i="226"/>
  <c r="GS25" i="226" s="1"/>
  <c r="GN25" i="226"/>
  <c r="GF25" i="226"/>
  <c r="GG25" i="226" s="1"/>
  <c r="GE25" i="226"/>
  <c r="GD25" i="226"/>
  <c r="GC25" i="226"/>
  <c r="GA25" i="226"/>
  <c r="FZ25" i="226"/>
  <c r="FY25" i="226"/>
  <c r="FX25" i="226"/>
  <c r="FW25" i="226"/>
  <c r="FV25" i="226"/>
  <c r="FU25" i="226"/>
  <c r="FT25" i="226"/>
  <c r="FS25" i="226"/>
  <c r="FR25" i="226"/>
  <c r="FQ25" i="226"/>
  <c r="FP25" i="226"/>
  <c r="FO25" i="226"/>
  <c r="FN25" i="226"/>
  <c r="FM25" i="226"/>
  <c r="FL25" i="226"/>
  <c r="FK25" i="226"/>
  <c r="FJ25" i="226"/>
  <c r="FI25" i="226"/>
  <c r="FH25" i="226"/>
  <c r="GB25" i="226" s="1"/>
  <c r="FF25" i="226"/>
  <c r="FE25" i="226"/>
  <c r="FD25" i="226"/>
  <c r="FC25" i="226"/>
  <c r="FB25" i="226"/>
  <c r="ED25" i="226"/>
  <c r="DQ25" i="226"/>
  <c r="DN25" i="226"/>
  <c r="DO25" i="226" s="1"/>
  <c r="DM25" i="226"/>
  <c r="DL25" i="226"/>
  <c r="DK25" i="226"/>
  <c r="DJ25" i="226"/>
  <c r="DI25" i="226"/>
  <c r="DH25" i="226"/>
  <c r="DG25" i="226"/>
  <c r="DF25" i="226"/>
  <c r="DE25" i="226"/>
  <c r="DD25" i="226"/>
  <c r="DC25" i="226"/>
  <c r="DB25" i="226"/>
  <c r="DA25" i="226"/>
  <c r="CZ25" i="226"/>
  <c r="CY25" i="226"/>
  <c r="CX25" i="226"/>
  <c r="CW25" i="226"/>
  <c r="CV25" i="226"/>
  <c r="CU25" i="226"/>
  <c r="CT25" i="226"/>
  <c r="CS25" i="226"/>
  <c r="CR25" i="226"/>
  <c r="CQ25" i="226"/>
  <c r="CP25" i="226"/>
  <c r="BZ25" i="226"/>
  <c r="BY25" i="226"/>
  <c r="BX25" i="226"/>
  <c r="BW25" i="226"/>
  <c r="BU25" i="226"/>
  <c r="BR25" i="226"/>
  <c r="BN25" i="226"/>
  <c r="BM25" i="226"/>
  <c r="BC25" i="226"/>
  <c r="BB25" i="226"/>
  <c r="BA25" i="226"/>
  <c r="AZ25" i="226"/>
  <c r="R25" i="226"/>
  <c r="GU24" i="226"/>
  <c r="GT24" i="226"/>
  <c r="GS24" i="226"/>
  <c r="GQ24" i="226"/>
  <c r="GP24" i="226"/>
  <c r="GR24" i="226" s="1"/>
  <c r="GO24" i="226"/>
  <c r="GN24" i="226"/>
  <c r="GF24" i="226"/>
  <c r="GG24" i="226" s="1"/>
  <c r="GE24" i="226"/>
  <c r="GD24" i="226"/>
  <c r="GC24" i="226"/>
  <c r="GA24" i="226"/>
  <c r="FZ24" i="226"/>
  <c r="FY24" i="226"/>
  <c r="FX24" i="226"/>
  <c r="FW24" i="226"/>
  <c r="FV24" i="226"/>
  <c r="FU24" i="226"/>
  <c r="FT24" i="226"/>
  <c r="FS24" i="226"/>
  <c r="FR24" i="226"/>
  <c r="FQ24" i="226"/>
  <c r="FP24" i="226"/>
  <c r="FO24" i="226"/>
  <c r="FN24" i="226"/>
  <c r="FM24" i="226"/>
  <c r="FL24" i="226"/>
  <c r="FK24" i="226"/>
  <c r="FJ24" i="226"/>
  <c r="GB24" i="226" s="1"/>
  <c r="FI24" i="226"/>
  <c r="FH24" i="226"/>
  <c r="FF24" i="226"/>
  <c r="FE24" i="226"/>
  <c r="FD24" i="226"/>
  <c r="FB24" i="226"/>
  <c r="FC24" i="226" s="1"/>
  <c r="ED24" i="226"/>
  <c r="DQ24" i="226"/>
  <c r="DO24" i="226"/>
  <c r="DN24" i="226"/>
  <c r="DM24" i="226"/>
  <c r="DL24" i="226"/>
  <c r="DK24" i="226"/>
  <c r="DJ24" i="226"/>
  <c r="DI24" i="226"/>
  <c r="DH24" i="226"/>
  <c r="DG24" i="226"/>
  <c r="DF24" i="226"/>
  <c r="DE24" i="226"/>
  <c r="DD24" i="226"/>
  <c r="DC24" i="226"/>
  <c r="DB24" i="226"/>
  <c r="DA24" i="226"/>
  <c r="CZ24" i="226"/>
  <c r="CY24" i="226"/>
  <c r="CX24" i="226"/>
  <c r="CW24" i="226"/>
  <c r="CV24" i="226"/>
  <c r="CU24" i="226"/>
  <c r="CT24" i="226"/>
  <c r="CS24" i="226"/>
  <c r="CR24" i="226"/>
  <c r="CQ24" i="226"/>
  <c r="CP24" i="226"/>
  <c r="BZ24" i="226"/>
  <c r="BY24" i="226"/>
  <c r="BX24" i="226"/>
  <c r="BW24" i="226"/>
  <c r="BU24" i="226"/>
  <c r="BR24" i="226"/>
  <c r="BN24" i="226"/>
  <c r="BM24" i="226"/>
  <c r="BC24" i="226"/>
  <c r="BB24" i="226"/>
  <c r="BA24" i="226"/>
  <c r="AZ24" i="226"/>
  <c r="R24" i="226"/>
  <c r="GU23" i="226"/>
  <c r="GT23" i="226"/>
  <c r="GR23" i="226"/>
  <c r="GQ23" i="226"/>
  <c r="GP23" i="226"/>
  <c r="GO23" i="226"/>
  <c r="GS23" i="226" s="1"/>
  <c r="GN23" i="226"/>
  <c r="GF23" i="226"/>
  <c r="GG23" i="226" s="1"/>
  <c r="GE23" i="226"/>
  <c r="GD23" i="226"/>
  <c r="GC23" i="226"/>
  <c r="GA23" i="226"/>
  <c r="FZ23" i="226"/>
  <c r="FY23" i="226"/>
  <c r="FX23" i="226"/>
  <c r="FW23" i="226"/>
  <c r="FV23" i="226"/>
  <c r="FU23" i="226"/>
  <c r="FT23" i="226"/>
  <c r="FS23" i="226"/>
  <c r="FR23" i="226"/>
  <c r="FQ23" i="226"/>
  <c r="FP23" i="226"/>
  <c r="FO23" i="226"/>
  <c r="FN23" i="226"/>
  <c r="FM23" i="226"/>
  <c r="FL23" i="226"/>
  <c r="FK23" i="226"/>
  <c r="FJ23" i="226"/>
  <c r="FI23" i="226"/>
  <c r="FH23" i="226"/>
  <c r="GB23" i="226" s="1"/>
  <c r="FF23" i="226"/>
  <c r="FE23" i="226"/>
  <c r="FD23" i="226"/>
  <c r="FB23" i="226"/>
  <c r="FC23" i="226" s="1"/>
  <c r="ED23" i="226"/>
  <c r="DQ23" i="226"/>
  <c r="DN23" i="226"/>
  <c r="DO23" i="226" s="1"/>
  <c r="DM23" i="226"/>
  <c r="DL23" i="226"/>
  <c r="DK23" i="226"/>
  <c r="DJ23" i="226"/>
  <c r="DI23" i="226"/>
  <c r="DH23" i="226"/>
  <c r="DG23" i="226"/>
  <c r="DF23" i="226"/>
  <c r="DE23" i="226"/>
  <c r="DD23" i="226"/>
  <c r="DC23" i="226"/>
  <c r="DB23" i="226"/>
  <c r="DA23" i="226"/>
  <c r="CZ23" i="226"/>
  <c r="CY23" i="226"/>
  <c r="CX23" i="226"/>
  <c r="CW23" i="226"/>
  <c r="CV23" i="226"/>
  <c r="CU23" i="226"/>
  <c r="CT23" i="226"/>
  <c r="CS23" i="226"/>
  <c r="CR23" i="226"/>
  <c r="CQ23" i="226"/>
  <c r="CP23" i="226"/>
  <c r="BZ23" i="226"/>
  <c r="BY23" i="226"/>
  <c r="BX23" i="226"/>
  <c r="BW23" i="226"/>
  <c r="BU23" i="226"/>
  <c r="BR23" i="226"/>
  <c r="BN23" i="226"/>
  <c r="BM23" i="226"/>
  <c r="BB23" i="226"/>
  <c r="BA23" i="226"/>
  <c r="AZ23" i="226"/>
  <c r="BC23" i="226" s="1"/>
  <c r="R23" i="226"/>
  <c r="GU22" i="226"/>
  <c r="GT22" i="226"/>
  <c r="GR22" i="226"/>
  <c r="GQ22" i="226"/>
  <c r="GP22" i="226"/>
  <c r="GO22" i="226"/>
  <c r="GS22" i="226" s="1"/>
  <c r="GN22" i="226"/>
  <c r="GG22" i="226"/>
  <c r="GF22" i="226"/>
  <c r="GE22" i="226"/>
  <c r="GD22" i="226"/>
  <c r="GC22" i="226"/>
  <c r="GA22" i="226"/>
  <c r="FZ22" i="226"/>
  <c r="FY22" i="226"/>
  <c r="FX22" i="226"/>
  <c r="FW22" i="226"/>
  <c r="FV22" i="226"/>
  <c r="FU22" i="226"/>
  <c r="FT22" i="226"/>
  <c r="FS22" i="226"/>
  <c r="FR22" i="226"/>
  <c r="FQ22" i="226"/>
  <c r="FP22" i="226"/>
  <c r="FO22" i="226"/>
  <c r="FN22" i="226"/>
  <c r="FM22" i="226"/>
  <c r="FL22" i="226"/>
  <c r="FK22" i="226"/>
  <c r="FJ22" i="226"/>
  <c r="FI22" i="226"/>
  <c r="FH22" i="226"/>
  <c r="GB22" i="226" s="1"/>
  <c r="FF22" i="226"/>
  <c r="FE22" i="226"/>
  <c r="FD22" i="226"/>
  <c r="FB22" i="226"/>
  <c r="ED22" i="226"/>
  <c r="DQ22" i="226"/>
  <c r="DN22" i="226"/>
  <c r="DO22" i="226" s="1"/>
  <c r="DM22" i="226"/>
  <c r="DL22" i="226"/>
  <c r="DK22" i="226"/>
  <c r="DJ22" i="226"/>
  <c r="DI22" i="226"/>
  <c r="DH22" i="226"/>
  <c r="DG22" i="226"/>
  <c r="DF22" i="226"/>
  <c r="DE22" i="226"/>
  <c r="DD22" i="226"/>
  <c r="DC22" i="226"/>
  <c r="DB22" i="226"/>
  <c r="DA22" i="226"/>
  <c r="CZ22" i="226"/>
  <c r="CY22" i="226"/>
  <c r="CX22" i="226"/>
  <c r="CW22" i="226"/>
  <c r="CV22" i="226"/>
  <c r="CU22" i="226"/>
  <c r="CT22" i="226"/>
  <c r="CS22" i="226"/>
  <c r="CR22" i="226"/>
  <c r="CQ22" i="226"/>
  <c r="CP22" i="226"/>
  <c r="BY22" i="226"/>
  <c r="BZ22" i="226" s="1"/>
  <c r="BX22" i="226"/>
  <c r="BW22" i="226"/>
  <c r="BU22" i="226"/>
  <c r="BR22" i="226"/>
  <c r="BN22" i="226"/>
  <c r="BM22" i="226"/>
  <c r="BC22" i="226"/>
  <c r="BB22" i="226"/>
  <c r="FC22" i="226" s="1"/>
  <c r="BA22" i="226"/>
  <c r="AZ22" i="226"/>
  <c r="R22" i="226"/>
  <c r="GU21" i="226"/>
  <c r="GT21" i="226"/>
  <c r="GS21" i="226"/>
  <c r="GR21" i="226"/>
  <c r="GQ21" i="226"/>
  <c r="GP21" i="226"/>
  <c r="GO21" i="226"/>
  <c r="GN21" i="226"/>
  <c r="GF21" i="226"/>
  <c r="GG21" i="226" s="1"/>
  <c r="GE21" i="226"/>
  <c r="GD21" i="226"/>
  <c r="GC21" i="226"/>
  <c r="GA21" i="226"/>
  <c r="FZ21" i="226"/>
  <c r="FY21" i="226"/>
  <c r="FX21" i="226"/>
  <c r="FW21" i="226"/>
  <c r="FV21" i="226"/>
  <c r="FU21" i="226"/>
  <c r="FT21" i="226"/>
  <c r="FS21" i="226"/>
  <c r="FR21" i="226"/>
  <c r="FQ21" i="226"/>
  <c r="FP21" i="226"/>
  <c r="FO21" i="226"/>
  <c r="FN21" i="226"/>
  <c r="FM21" i="226"/>
  <c r="FL21" i="226"/>
  <c r="FK21" i="226"/>
  <c r="FJ21" i="226"/>
  <c r="FI21" i="226"/>
  <c r="FH21" i="226"/>
  <c r="GB21" i="226" s="1"/>
  <c r="FF21" i="226"/>
  <c r="FE21" i="226"/>
  <c r="FD21" i="226"/>
  <c r="FB21" i="226"/>
  <c r="FC21" i="226" s="1"/>
  <c r="ED21" i="226"/>
  <c r="DQ21" i="226"/>
  <c r="DO21" i="226"/>
  <c r="DN21" i="226"/>
  <c r="DM21" i="226"/>
  <c r="DL21" i="226"/>
  <c r="DK21" i="226"/>
  <c r="DJ21" i="226"/>
  <c r="DI21" i="226"/>
  <c r="DH21" i="226"/>
  <c r="DG21" i="226"/>
  <c r="DF21" i="226"/>
  <c r="DE21" i="226"/>
  <c r="DD21" i="226"/>
  <c r="DC21" i="226"/>
  <c r="DB21" i="226"/>
  <c r="DA21" i="226"/>
  <c r="CZ21" i="226"/>
  <c r="CY21" i="226"/>
  <c r="CX21" i="226"/>
  <c r="CW21" i="226"/>
  <c r="CV21" i="226"/>
  <c r="CU21" i="226"/>
  <c r="CT21" i="226"/>
  <c r="CS21" i="226"/>
  <c r="CR21" i="226"/>
  <c r="CQ21" i="226"/>
  <c r="CP21" i="226"/>
  <c r="BZ21" i="226"/>
  <c r="BY21" i="226"/>
  <c r="BX21" i="226"/>
  <c r="BW21" i="226"/>
  <c r="BU21" i="226"/>
  <c r="BR21" i="226"/>
  <c r="BN21" i="226"/>
  <c r="BM21" i="226"/>
  <c r="BC21" i="226"/>
  <c r="BB21" i="226"/>
  <c r="BA21" i="226"/>
  <c r="AZ21" i="226"/>
  <c r="R21" i="226"/>
  <c r="GU20" i="226"/>
  <c r="GT20" i="226"/>
  <c r="GR20" i="226"/>
  <c r="GQ20" i="226"/>
  <c r="GP20" i="226"/>
  <c r="GO20" i="226"/>
  <c r="GS20" i="226" s="1"/>
  <c r="GN20" i="226"/>
  <c r="GF20" i="226"/>
  <c r="GG20" i="226" s="1"/>
  <c r="GE20" i="226"/>
  <c r="GD20" i="226"/>
  <c r="GC20" i="226"/>
  <c r="GA20" i="226"/>
  <c r="FZ20" i="226"/>
  <c r="FY20" i="226"/>
  <c r="FX20" i="226"/>
  <c r="FW20" i="226"/>
  <c r="FV20" i="226"/>
  <c r="FU20" i="226"/>
  <c r="FT20" i="226"/>
  <c r="FS20" i="226"/>
  <c r="FR20" i="226"/>
  <c r="FQ20" i="226"/>
  <c r="FP20" i="226"/>
  <c r="FO20" i="226"/>
  <c r="FN20" i="226"/>
  <c r="FM20" i="226"/>
  <c r="FL20" i="226"/>
  <c r="FK20" i="226"/>
  <c r="FJ20" i="226"/>
  <c r="FI20" i="226"/>
  <c r="FH20" i="226"/>
  <c r="GB20" i="226" s="1"/>
  <c r="FF20" i="226"/>
  <c r="FE20" i="226"/>
  <c r="FD20" i="226"/>
  <c r="FB20" i="226"/>
  <c r="ED20" i="226"/>
  <c r="DQ20" i="226"/>
  <c r="DN20" i="226"/>
  <c r="DO20" i="226" s="1"/>
  <c r="DM20" i="226"/>
  <c r="DL20" i="226"/>
  <c r="DK20" i="226"/>
  <c r="DJ20" i="226"/>
  <c r="DI20" i="226"/>
  <c r="DH20" i="226"/>
  <c r="DG20" i="226"/>
  <c r="DF20" i="226"/>
  <c r="DE20" i="226"/>
  <c r="DD20" i="226"/>
  <c r="DC20" i="226"/>
  <c r="DB20" i="226"/>
  <c r="DA20" i="226"/>
  <c r="CZ20" i="226"/>
  <c r="CY20" i="226"/>
  <c r="CX20" i="226"/>
  <c r="CW20" i="226"/>
  <c r="CV20" i="226"/>
  <c r="CU20" i="226"/>
  <c r="CT20" i="226"/>
  <c r="CS20" i="226"/>
  <c r="CR20" i="226"/>
  <c r="CQ20" i="226"/>
  <c r="CP20" i="226"/>
  <c r="BZ20" i="226"/>
  <c r="BY20" i="226"/>
  <c r="BX20" i="226"/>
  <c r="BW20" i="226"/>
  <c r="BU20" i="226"/>
  <c r="BR20" i="226"/>
  <c r="BN20" i="226"/>
  <c r="BM20" i="226"/>
  <c r="BB20" i="226"/>
  <c r="FC20" i="226" s="1"/>
  <c r="BA20" i="226"/>
  <c r="AZ20" i="226"/>
  <c r="BC20" i="226" s="1"/>
  <c r="R20" i="226"/>
  <c r="GU19" i="226"/>
  <c r="GT19" i="226"/>
  <c r="GR19" i="226"/>
  <c r="GQ19" i="226"/>
  <c r="GP19" i="226"/>
  <c r="GO19" i="226"/>
  <c r="GS19" i="226" s="1"/>
  <c r="GN19" i="226"/>
  <c r="GG19" i="226"/>
  <c r="GF19" i="226"/>
  <c r="GE19" i="226"/>
  <c r="GD19" i="226"/>
  <c r="GC19" i="226"/>
  <c r="GA19" i="226"/>
  <c r="FZ19" i="226"/>
  <c r="FY19" i="226"/>
  <c r="FX19" i="226"/>
  <c r="FW19" i="226"/>
  <c r="FV19" i="226"/>
  <c r="FU19" i="226"/>
  <c r="FT19" i="226"/>
  <c r="FS19" i="226"/>
  <c r="FR19" i="226"/>
  <c r="FQ19" i="226"/>
  <c r="FP19" i="226"/>
  <c r="FO19" i="226"/>
  <c r="FN19" i="226"/>
  <c r="FM19" i="226"/>
  <c r="FL19" i="226"/>
  <c r="FK19" i="226"/>
  <c r="FJ19" i="226"/>
  <c r="FI19" i="226"/>
  <c r="FH19" i="226"/>
  <c r="GB19" i="226" s="1"/>
  <c r="FF19" i="226"/>
  <c r="FE19" i="226"/>
  <c r="FD19" i="226"/>
  <c r="FB19" i="226"/>
  <c r="FC19" i="226" s="1"/>
  <c r="ED19" i="226"/>
  <c r="DQ19" i="226"/>
  <c r="DO19" i="226"/>
  <c r="DN19" i="226"/>
  <c r="DM19" i="226"/>
  <c r="DL19" i="226"/>
  <c r="DK19" i="226"/>
  <c r="DJ19" i="226"/>
  <c r="DI19" i="226"/>
  <c r="DH19" i="226"/>
  <c r="DG19" i="226"/>
  <c r="DF19" i="226"/>
  <c r="DE19" i="226"/>
  <c r="DD19" i="226"/>
  <c r="DC19" i="226"/>
  <c r="DB19" i="226"/>
  <c r="DA19" i="226"/>
  <c r="CZ19" i="226"/>
  <c r="CY19" i="226"/>
  <c r="CX19" i="226"/>
  <c r="CW19" i="226"/>
  <c r="CV19" i="226"/>
  <c r="CU19" i="226"/>
  <c r="CT19" i="226"/>
  <c r="CS19" i="226"/>
  <c r="CR19" i="226"/>
  <c r="CQ19" i="226"/>
  <c r="CP19" i="226"/>
  <c r="BY19" i="226"/>
  <c r="BZ19" i="226" s="1"/>
  <c r="BX19" i="226"/>
  <c r="BW19" i="226"/>
  <c r="BU19" i="226"/>
  <c r="BR19" i="226"/>
  <c r="BN19" i="226"/>
  <c r="BM19" i="226"/>
  <c r="BC19" i="226"/>
  <c r="BB19" i="226"/>
  <c r="BA19" i="226"/>
  <c r="AZ19" i="226"/>
  <c r="R19" i="226"/>
  <c r="GU18" i="226"/>
  <c r="GT18" i="226"/>
  <c r="GS18" i="226"/>
  <c r="GR18" i="226"/>
  <c r="GQ18" i="226"/>
  <c r="GP18" i="226"/>
  <c r="GO18" i="226"/>
  <c r="GN18" i="226"/>
  <c r="GG18" i="226"/>
  <c r="GF18" i="226"/>
  <c r="GE18" i="226"/>
  <c r="GD18" i="226"/>
  <c r="GC18" i="226"/>
  <c r="GA18" i="226"/>
  <c r="FZ18" i="226"/>
  <c r="FY18" i="226"/>
  <c r="FX18" i="226"/>
  <c r="FW18" i="226"/>
  <c r="FV18" i="226"/>
  <c r="FU18" i="226"/>
  <c r="FT18" i="226"/>
  <c r="FS18" i="226"/>
  <c r="FR18" i="226"/>
  <c r="FQ18" i="226"/>
  <c r="FP18" i="226"/>
  <c r="FO18" i="226"/>
  <c r="FN18" i="226"/>
  <c r="FM18" i="226"/>
  <c r="FL18" i="226"/>
  <c r="FK18" i="226"/>
  <c r="FJ18" i="226"/>
  <c r="FI18" i="226"/>
  <c r="FH18" i="226"/>
  <c r="GB18" i="226" s="1"/>
  <c r="FF18" i="226"/>
  <c r="FE18" i="226"/>
  <c r="FD18" i="226"/>
  <c r="FB18" i="226"/>
  <c r="FC18" i="226" s="1"/>
  <c r="ED18" i="226"/>
  <c r="DQ18" i="226"/>
  <c r="DN18" i="226"/>
  <c r="DO18" i="226" s="1"/>
  <c r="DM18" i="226"/>
  <c r="DL18" i="226"/>
  <c r="DK18" i="226"/>
  <c r="DJ18" i="226"/>
  <c r="DI18" i="226"/>
  <c r="DH18" i="226"/>
  <c r="DG18" i="226"/>
  <c r="DF18" i="226"/>
  <c r="DE18" i="226"/>
  <c r="DD18" i="226"/>
  <c r="DC18" i="226"/>
  <c r="DB18" i="226"/>
  <c r="DA18" i="226"/>
  <c r="CZ18" i="226"/>
  <c r="CY18" i="226"/>
  <c r="CX18" i="226"/>
  <c r="CW18" i="226"/>
  <c r="CV18" i="226"/>
  <c r="CU18" i="226"/>
  <c r="CT18" i="226"/>
  <c r="CS18" i="226"/>
  <c r="CR18" i="226"/>
  <c r="CQ18" i="226"/>
  <c r="CP18" i="226"/>
  <c r="BZ18" i="226"/>
  <c r="BY18" i="226"/>
  <c r="BX18" i="226"/>
  <c r="BW18" i="226"/>
  <c r="BU18" i="226"/>
  <c r="BR18" i="226"/>
  <c r="BN18" i="226"/>
  <c r="BM18" i="226"/>
  <c r="BC18" i="226"/>
  <c r="BB18" i="226"/>
  <c r="BA18" i="226"/>
  <c r="AZ18" i="226"/>
  <c r="R18" i="226"/>
  <c r="GU17" i="226"/>
  <c r="GT17" i="226"/>
  <c r="GR17" i="226"/>
  <c r="GQ17" i="226"/>
  <c r="GP17" i="226"/>
  <c r="GO17" i="226"/>
  <c r="GS17" i="226" s="1"/>
  <c r="GN17" i="226"/>
  <c r="GG17" i="226"/>
  <c r="GF17" i="226"/>
  <c r="GE17" i="226"/>
  <c r="GD17" i="226"/>
  <c r="GC17" i="226"/>
  <c r="GA17" i="226"/>
  <c r="FZ17" i="226"/>
  <c r="FY17" i="226"/>
  <c r="FX17" i="226"/>
  <c r="FW17" i="226"/>
  <c r="FV17" i="226"/>
  <c r="FU17" i="226"/>
  <c r="FT17" i="226"/>
  <c r="FS17" i="226"/>
  <c r="FR17" i="226"/>
  <c r="FQ17" i="226"/>
  <c r="FP17" i="226"/>
  <c r="FO17" i="226"/>
  <c r="FN17" i="226"/>
  <c r="FM17" i="226"/>
  <c r="FL17" i="226"/>
  <c r="FK17" i="226"/>
  <c r="FJ17" i="226"/>
  <c r="FI17" i="226"/>
  <c r="GB17" i="226" s="1"/>
  <c r="FH17" i="226"/>
  <c r="FF17" i="226"/>
  <c r="FE17" i="226"/>
  <c r="FD17" i="226"/>
  <c r="FB17" i="226"/>
  <c r="ED17" i="226"/>
  <c r="DQ17" i="226"/>
  <c r="DN17" i="226"/>
  <c r="DO17" i="226" s="1"/>
  <c r="DM17" i="226"/>
  <c r="DL17" i="226"/>
  <c r="DK17" i="226"/>
  <c r="DJ17" i="226"/>
  <c r="DI17" i="226"/>
  <c r="DH17" i="226"/>
  <c r="DG17" i="226"/>
  <c r="DF17" i="226"/>
  <c r="DE17" i="226"/>
  <c r="DD17" i="226"/>
  <c r="DC17" i="226"/>
  <c r="DB17" i="226"/>
  <c r="DA17" i="226"/>
  <c r="CZ17" i="226"/>
  <c r="CY17" i="226"/>
  <c r="CX17" i="226"/>
  <c r="CW17" i="226"/>
  <c r="CV17" i="226"/>
  <c r="CU17" i="226"/>
  <c r="CT17" i="226"/>
  <c r="CS17" i="226"/>
  <c r="CR17" i="226"/>
  <c r="CQ17" i="226"/>
  <c r="CP17" i="226"/>
  <c r="BZ17" i="226"/>
  <c r="BY17" i="226"/>
  <c r="BX17" i="226"/>
  <c r="BW17" i="226"/>
  <c r="BU17" i="226"/>
  <c r="BR17" i="226"/>
  <c r="BN17" i="226"/>
  <c r="BM17" i="226"/>
  <c r="BB17" i="226"/>
  <c r="FC17" i="226" s="1"/>
  <c r="BA17" i="226"/>
  <c r="AZ17" i="226"/>
  <c r="BC17" i="226" s="1"/>
  <c r="R17" i="226"/>
  <c r="GU16" i="226"/>
  <c r="GT16" i="226"/>
  <c r="GR16" i="226"/>
  <c r="GQ16" i="226"/>
  <c r="GP16" i="226"/>
  <c r="GO16" i="226"/>
  <c r="GS16" i="226" s="1"/>
  <c r="GN16" i="226"/>
  <c r="GG16" i="226"/>
  <c r="GF16" i="226"/>
  <c r="GE16" i="226"/>
  <c r="GD16" i="226"/>
  <c r="GC16" i="226"/>
  <c r="GA16" i="226"/>
  <c r="FZ16" i="226"/>
  <c r="FY16" i="226"/>
  <c r="FX16" i="226"/>
  <c r="FW16" i="226"/>
  <c r="FV16" i="226"/>
  <c r="FU16" i="226"/>
  <c r="FT16" i="226"/>
  <c r="FS16" i="226"/>
  <c r="FR16" i="226"/>
  <c r="FQ16" i="226"/>
  <c r="FP16" i="226"/>
  <c r="FO16" i="226"/>
  <c r="FN16" i="226"/>
  <c r="FM16" i="226"/>
  <c r="FL16" i="226"/>
  <c r="FK16" i="226"/>
  <c r="FJ16" i="226"/>
  <c r="FI16" i="226"/>
  <c r="FH16" i="226"/>
  <c r="GB16" i="226" s="1"/>
  <c r="FF16" i="226"/>
  <c r="FE16" i="226"/>
  <c r="FD16" i="226"/>
  <c r="FB16" i="226"/>
  <c r="FC16" i="226" s="1"/>
  <c r="ED16" i="226"/>
  <c r="DQ16" i="226"/>
  <c r="DO16" i="226"/>
  <c r="DN16" i="226"/>
  <c r="DM16" i="226"/>
  <c r="DL16" i="226"/>
  <c r="DK16" i="226"/>
  <c r="DJ16" i="226"/>
  <c r="DI16" i="226"/>
  <c r="DH16" i="226"/>
  <c r="DG16" i="226"/>
  <c r="DF16" i="226"/>
  <c r="DE16" i="226"/>
  <c r="DD16" i="226"/>
  <c r="DC16" i="226"/>
  <c r="DB16" i="226"/>
  <c r="DA16" i="226"/>
  <c r="CZ16" i="226"/>
  <c r="CY16" i="226"/>
  <c r="CX16" i="226"/>
  <c r="CW16" i="226"/>
  <c r="CV16" i="226"/>
  <c r="CU16" i="226"/>
  <c r="CT16" i="226"/>
  <c r="CS16" i="226"/>
  <c r="CR16" i="226"/>
  <c r="CQ16" i="226"/>
  <c r="CP16" i="226"/>
  <c r="BY16" i="226"/>
  <c r="BZ16" i="226" s="1"/>
  <c r="BX16" i="226"/>
  <c r="BW16" i="226"/>
  <c r="BU16" i="226"/>
  <c r="BR16" i="226"/>
  <c r="BN16" i="226"/>
  <c r="BM16" i="226"/>
  <c r="BC16" i="226"/>
  <c r="BB16" i="226"/>
  <c r="BA16" i="226"/>
  <c r="AZ16" i="226"/>
  <c r="R16" i="226"/>
  <c r="GU15" i="226"/>
  <c r="GT15" i="226"/>
  <c r="GS15" i="226"/>
  <c r="GR15" i="226"/>
  <c r="GQ15" i="226"/>
  <c r="GP15" i="226"/>
  <c r="GO15" i="226"/>
  <c r="GN15" i="226"/>
  <c r="GG15" i="226"/>
  <c r="GF15" i="226"/>
  <c r="GE15" i="226"/>
  <c r="GD15" i="226"/>
  <c r="GC15" i="226"/>
  <c r="GA15" i="226"/>
  <c r="FZ15" i="226"/>
  <c r="FY15" i="226"/>
  <c r="FX15" i="226"/>
  <c r="FW15" i="226"/>
  <c r="FV15" i="226"/>
  <c r="FU15" i="226"/>
  <c r="FT15" i="226"/>
  <c r="FS15" i="226"/>
  <c r="FR15" i="226"/>
  <c r="FQ15" i="226"/>
  <c r="FP15" i="226"/>
  <c r="FO15" i="226"/>
  <c r="FN15" i="226"/>
  <c r="FM15" i="226"/>
  <c r="FL15" i="226"/>
  <c r="FK15" i="226"/>
  <c r="FJ15" i="226"/>
  <c r="FI15" i="226"/>
  <c r="FH15" i="226"/>
  <c r="GB15" i="226" s="1"/>
  <c r="FF15" i="226"/>
  <c r="FE15" i="226"/>
  <c r="FD15" i="226"/>
  <c r="FB15" i="226"/>
  <c r="FC15" i="226" s="1"/>
  <c r="ED15" i="226"/>
  <c r="DQ15" i="226"/>
  <c r="DO15" i="226"/>
  <c r="DN15" i="226"/>
  <c r="DM15" i="226"/>
  <c r="DL15" i="226"/>
  <c r="DK15" i="226"/>
  <c r="DJ15" i="226"/>
  <c r="DI15" i="226"/>
  <c r="DH15" i="226"/>
  <c r="DG15" i="226"/>
  <c r="DF15" i="226"/>
  <c r="DE15" i="226"/>
  <c r="DD15" i="226"/>
  <c r="DC15" i="226"/>
  <c r="DB15" i="226"/>
  <c r="DA15" i="226"/>
  <c r="CZ15" i="226"/>
  <c r="CY15" i="226"/>
  <c r="CX15" i="226"/>
  <c r="CW15" i="226"/>
  <c r="CV15" i="226"/>
  <c r="CU15" i="226"/>
  <c r="CT15" i="226"/>
  <c r="CS15" i="226"/>
  <c r="CR15" i="226"/>
  <c r="CQ15" i="226"/>
  <c r="CP15" i="226"/>
  <c r="BZ15" i="226"/>
  <c r="BY15" i="226"/>
  <c r="BX15" i="226"/>
  <c r="BW15" i="226"/>
  <c r="BU15" i="226"/>
  <c r="BR15" i="226"/>
  <c r="BN15" i="226"/>
  <c r="BM15" i="226"/>
  <c r="BC15" i="226"/>
  <c r="BB15" i="226"/>
  <c r="BA15" i="226"/>
  <c r="AZ15" i="226"/>
  <c r="R15" i="226"/>
  <c r="GU14" i="226"/>
  <c r="GT14" i="226"/>
  <c r="GR14" i="226"/>
  <c r="GQ14" i="226"/>
  <c r="GP14" i="226"/>
  <c r="GO14" i="226"/>
  <c r="GS14" i="226" s="1"/>
  <c r="GN14" i="226"/>
  <c r="GF14" i="226"/>
  <c r="GG14" i="226" s="1"/>
  <c r="GE14" i="226"/>
  <c r="GD14" i="226"/>
  <c r="GC14" i="226"/>
  <c r="GA14" i="226"/>
  <c r="FZ14" i="226"/>
  <c r="FY14" i="226"/>
  <c r="FX14" i="226"/>
  <c r="FW14" i="226"/>
  <c r="FV14" i="226"/>
  <c r="FU14" i="226"/>
  <c r="FT14" i="226"/>
  <c r="FS14" i="226"/>
  <c r="FR14" i="226"/>
  <c r="FQ14" i="226"/>
  <c r="FP14" i="226"/>
  <c r="FO14" i="226"/>
  <c r="FN14" i="226"/>
  <c r="FM14" i="226"/>
  <c r="FL14" i="226"/>
  <c r="FK14" i="226"/>
  <c r="FJ14" i="226"/>
  <c r="FI14" i="226"/>
  <c r="FH14" i="226"/>
  <c r="GB14" i="226" s="1"/>
  <c r="FF14" i="226"/>
  <c r="FE14" i="226"/>
  <c r="FD14" i="226"/>
  <c r="FB14" i="226"/>
  <c r="FC14" i="226" s="1"/>
  <c r="ED14" i="226"/>
  <c r="DQ14" i="226"/>
  <c r="DN14" i="226"/>
  <c r="DO14" i="226" s="1"/>
  <c r="DM14" i="226"/>
  <c r="DL14" i="226"/>
  <c r="DK14" i="226"/>
  <c r="DJ14" i="226"/>
  <c r="DI14" i="226"/>
  <c r="DH14" i="226"/>
  <c r="DG14" i="226"/>
  <c r="DF14" i="226"/>
  <c r="DE14" i="226"/>
  <c r="DD14" i="226"/>
  <c r="DC14" i="226"/>
  <c r="DB14" i="226"/>
  <c r="DA14" i="226"/>
  <c r="CZ14" i="226"/>
  <c r="CY14" i="226"/>
  <c r="CX14" i="226"/>
  <c r="CW14" i="226"/>
  <c r="CV14" i="226"/>
  <c r="CU14" i="226"/>
  <c r="CT14" i="226"/>
  <c r="CS14" i="226"/>
  <c r="CR14" i="226"/>
  <c r="CQ14" i="226"/>
  <c r="CP14" i="226"/>
  <c r="BZ14" i="226"/>
  <c r="BY14" i="226"/>
  <c r="BX14" i="226"/>
  <c r="BW14" i="226"/>
  <c r="BU14" i="226"/>
  <c r="BR14" i="226"/>
  <c r="BN14" i="226"/>
  <c r="BM14" i="226"/>
  <c r="BB14" i="226"/>
  <c r="BA14" i="226"/>
  <c r="AZ14" i="226"/>
  <c r="BC14" i="226" s="1"/>
  <c r="R14" i="226"/>
  <c r="GU13" i="226"/>
  <c r="GT13" i="226"/>
  <c r="GS13" i="226"/>
  <c r="GR13" i="226"/>
  <c r="GQ13" i="226"/>
  <c r="GP13" i="226"/>
  <c r="GO13" i="226"/>
  <c r="GN13" i="226"/>
  <c r="GG13" i="226"/>
  <c r="GF13" i="226"/>
  <c r="GE13" i="226"/>
  <c r="GD13" i="226"/>
  <c r="GC13" i="226"/>
  <c r="GA13" i="226"/>
  <c r="FZ13" i="226"/>
  <c r="FY13" i="226"/>
  <c r="FX13" i="226"/>
  <c r="FW13" i="226"/>
  <c r="FV13" i="226"/>
  <c r="FU13" i="226"/>
  <c r="FT13" i="226"/>
  <c r="FS13" i="226"/>
  <c r="FR13" i="226"/>
  <c r="FQ13" i="226"/>
  <c r="FP13" i="226"/>
  <c r="FO13" i="226"/>
  <c r="FN13" i="226"/>
  <c r="FM13" i="226"/>
  <c r="FL13" i="226"/>
  <c r="FK13" i="226"/>
  <c r="FJ13" i="226"/>
  <c r="FI13" i="226"/>
  <c r="FH13" i="226"/>
  <c r="GB13" i="226" s="1"/>
  <c r="FF13" i="226"/>
  <c r="FE13" i="226"/>
  <c r="FD13" i="226"/>
  <c r="FB13" i="226"/>
  <c r="FC13" i="226" s="1"/>
  <c r="ED13" i="226"/>
  <c r="DQ13" i="226"/>
  <c r="DN13" i="226"/>
  <c r="DO13" i="226" s="1"/>
  <c r="DM13" i="226"/>
  <c r="DL13" i="226"/>
  <c r="DK13" i="226"/>
  <c r="DJ13" i="226"/>
  <c r="DI13" i="226"/>
  <c r="DH13" i="226"/>
  <c r="DG13" i="226"/>
  <c r="DF13" i="226"/>
  <c r="DE13" i="226"/>
  <c r="DD13" i="226"/>
  <c r="DC13" i="226"/>
  <c r="DB13" i="226"/>
  <c r="DA13" i="226"/>
  <c r="CZ13" i="226"/>
  <c r="CY13" i="226"/>
  <c r="CX13" i="226"/>
  <c r="CW13" i="226"/>
  <c r="CV13" i="226"/>
  <c r="CU13" i="226"/>
  <c r="CT13" i="226"/>
  <c r="CS13" i="226"/>
  <c r="CR13" i="226"/>
  <c r="CQ13" i="226"/>
  <c r="CP13" i="226"/>
  <c r="BY13" i="226"/>
  <c r="BZ13" i="226" s="1"/>
  <c r="BX13" i="226"/>
  <c r="BW13" i="226"/>
  <c r="BU13" i="226"/>
  <c r="BR13" i="226"/>
  <c r="BN13" i="226"/>
  <c r="BM13" i="226"/>
  <c r="BC13" i="226"/>
  <c r="BB13" i="226"/>
  <c r="BA13" i="226"/>
  <c r="AZ13" i="226"/>
  <c r="R13" i="226"/>
  <c r="GU12" i="226"/>
  <c r="GT12" i="226"/>
  <c r="GS12" i="226"/>
  <c r="GR12" i="226"/>
  <c r="GQ12" i="226"/>
  <c r="GP12" i="226"/>
  <c r="GO12" i="226"/>
  <c r="GN12" i="226"/>
  <c r="GG12" i="226"/>
  <c r="GF12" i="226"/>
  <c r="GE12" i="226"/>
  <c r="GD12" i="226"/>
  <c r="GC12" i="226"/>
  <c r="GA12" i="226"/>
  <c r="FZ12" i="226"/>
  <c r="FY12" i="226"/>
  <c r="FX12" i="226"/>
  <c r="FW12" i="226"/>
  <c r="FV12" i="226"/>
  <c r="FU12" i="226"/>
  <c r="FT12" i="226"/>
  <c r="FS12" i="226"/>
  <c r="FR12" i="226"/>
  <c r="FQ12" i="226"/>
  <c r="FP12" i="226"/>
  <c r="FO12" i="226"/>
  <c r="FN12" i="226"/>
  <c r="FM12" i="226"/>
  <c r="FL12" i="226"/>
  <c r="FK12" i="226"/>
  <c r="FJ12" i="226"/>
  <c r="FI12" i="226"/>
  <c r="FH12" i="226"/>
  <c r="GB12" i="226" s="1"/>
  <c r="FF12" i="226"/>
  <c r="FE12" i="226"/>
  <c r="FD12" i="226"/>
  <c r="FB12" i="226"/>
  <c r="FC12" i="226" s="1"/>
  <c r="ED12" i="226"/>
  <c r="DQ12" i="226"/>
  <c r="DN12" i="226"/>
  <c r="DO12" i="226" s="1"/>
  <c r="DM12" i="226"/>
  <c r="DL12" i="226"/>
  <c r="DK12" i="226"/>
  <c r="DJ12" i="226"/>
  <c r="DI12" i="226"/>
  <c r="DH12" i="226"/>
  <c r="DG12" i="226"/>
  <c r="DF12" i="226"/>
  <c r="DE12" i="226"/>
  <c r="DD12" i="226"/>
  <c r="DC12" i="226"/>
  <c r="DB12" i="226"/>
  <c r="DA12" i="226"/>
  <c r="CZ12" i="226"/>
  <c r="CY12" i="226"/>
  <c r="CX12" i="226"/>
  <c r="CW12" i="226"/>
  <c r="CV12" i="226"/>
  <c r="CU12" i="226"/>
  <c r="CT12" i="226"/>
  <c r="CS12" i="226"/>
  <c r="CR12" i="226"/>
  <c r="CQ12" i="226"/>
  <c r="CP12" i="226"/>
  <c r="BZ12" i="226"/>
  <c r="BY12" i="226"/>
  <c r="BX12" i="226"/>
  <c r="BW12" i="226"/>
  <c r="BU12" i="226"/>
  <c r="BR12" i="226"/>
  <c r="BN12" i="226"/>
  <c r="BM12" i="226"/>
  <c r="BC12" i="226"/>
  <c r="BB12" i="226"/>
  <c r="BA12" i="226"/>
  <c r="AZ12" i="226"/>
  <c r="R12" i="226"/>
  <c r="GU11" i="226"/>
  <c r="GT11" i="226"/>
  <c r="GR11" i="226"/>
  <c r="GQ11" i="226"/>
  <c r="GP11" i="226"/>
  <c r="GO11" i="226"/>
  <c r="GS11" i="226" s="1"/>
  <c r="GN11" i="226"/>
  <c r="GF11" i="226"/>
  <c r="GG11" i="226" s="1"/>
  <c r="GE11" i="226"/>
  <c r="GD11" i="226"/>
  <c r="GC11" i="226"/>
  <c r="GA11" i="226"/>
  <c r="FZ11" i="226"/>
  <c r="FY11" i="226"/>
  <c r="FX11" i="226"/>
  <c r="FW11" i="226"/>
  <c r="FV11" i="226"/>
  <c r="FU11" i="226"/>
  <c r="FT11" i="226"/>
  <c r="FS11" i="226"/>
  <c r="FR11" i="226"/>
  <c r="FQ11" i="226"/>
  <c r="FP11" i="226"/>
  <c r="FO11" i="226"/>
  <c r="FN11" i="226"/>
  <c r="FM11" i="226"/>
  <c r="FL11" i="226"/>
  <c r="FK11" i="226"/>
  <c r="FJ11" i="226"/>
  <c r="FI11" i="226"/>
  <c r="FH11" i="226"/>
  <c r="GB11" i="226" s="1"/>
  <c r="FF11" i="226"/>
  <c r="FE11" i="226"/>
  <c r="FD11" i="226"/>
  <c r="FB11" i="226"/>
  <c r="FC11" i="226" s="1"/>
  <c r="ED11" i="226"/>
  <c r="DQ11" i="226"/>
  <c r="DN11" i="226"/>
  <c r="DO11" i="226" s="1"/>
  <c r="DM11" i="226"/>
  <c r="DL11" i="226"/>
  <c r="DK11" i="226"/>
  <c r="DJ11" i="226"/>
  <c r="DI11" i="226"/>
  <c r="DH11" i="226"/>
  <c r="DG11" i="226"/>
  <c r="DF11" i="226"/>
  <c r="DE11" i="226"/>
  <c r="DD11" i="226"/>
  <c r="DC11" i="226"/>
  <c r="DB11" i="226"/>
  <c r="DA11" i="226"/>
  <c r="CZ11" i="226"/>
  <c r="CY11" i="226"/>
  <c r="CX11" i="226"/>
  <c r="CW11" i="226"/>
  <c r="CV11" i="226"/>
  <c r="CU11" i="226"/>
  <c r="CT11" i="226"/>
  <c r="CS11" i="226"/>
  <c r="CR11" i="226"/>
  <c r="CQ11" i="226"/>
  <c r="CP11" i="226"/>
  <c r="BZ11" i="226"/>
  <c r="BY11" i="226"/>
  <c r="BX11" i="226"/>
  <c r="BW11" i="226"/>
  <c r="BU11" i="226"/>
  <c r="BR11" i="226"/>
  <c r="BN11" i="226"/>
  <c r="BM11" i="226"/>
  <c r="BB11" i="226"/>
  <c r="BA11" i="226"/>
  <c r="AZ11" i="226"/>
  <c r="BC11" i="226" s="1"/>
  <c r="R11" i="226"/>
  <c r="GU10" i="226"/>
  <c r="GT10" i="226"/>
  <c r="GS10" i="226"/>
  <c r="GR10" i="226"/>
  <c r="GQ10" i="226"/>
  <c r="GP10" i="226"/>
  <c r="GO10" i="226"/>
  <c r="GN10" i="226"/>
  <c r="GG10" i="226"/>
  <c r="GF10" i="226"/>
  <c r="GE10" i="226"/>
  <c r="GD10" i="226"/>
  <c r="GC10" i="226"/>
  <c r="GA10" i="226"/>
  <c r="FZ10" i="226"/>
  <c r="FY10" i="226"/>
  <c r="FX10" i="226"/>
  <c r="FW10" i="226"/>
  <c r="FV10" i="226"/>
  <c r="FU10" i="226"/>
  <c r="FT10" i="226"/>
  <c r="FS10" i="226"/>
  <c r="FR10" i="226"/>
  <c r="FQ10" i="226"/>
  <c r="FP10" i="226"/>
  <c r="FO10" i="226"/>
  <c r="FN10" i="226"/>
  <c r="FM10" i="226"/>
  <c r="FL10" i="226"/>
  <c r="FK10" i="226"/>
  <c r="FJ10" i="226"/>
  <c r="FI10" i="226"/>
  <c r="GB10" i="226" s="1"/>
  <c r="FH10" i="226"/>
  <c r="FF10" i="226"/>
  <c r="FE10" i="226"/>
  <c r="FD10" i="226"/>
  <c r="FB10" i="226"/>
  <c r="FC10" i="226" s="1"/>
  <c r="ED10" i="226"/>
  <c r="DQ10" i="226"/>
  <c r="DN10" i="226"/>
  <c r="DO10" i="226" s="1"/>
  <c r="DM10" i="226"/>
  <c r="DL10" i="226"/>
  <c r="DK10" i="226"/>
  <c r="DJ10" i="226"/>
  <c r="DI10" i="226"/>
  <c r="DH10" i="226"/>
  <c r="DG10" i="226"/>
  <c r="DF10" i="226"/>
  <c r="DE10" i="226"/>
  <c r="DD10" i="226"/>
  <c r="DC10" i="226"/>
  <c r="DB10" i="226"/>
  <c r="DA10" i="226"/>
  <c r="CZ10" i="226"/>
  <c r="CY10" i="226"/>
  <c r="CX10" i="226"/>
  <c r="CW10" i="226"/>
  <c r="CV10" i="226"/>
  <c r="CU10" i="226"/>
  <c r="CT10" i="226"/>
  <c r="CS10" i="226"/>
  <c r="CR10" i="226"/>
  <c r="CQ10" i="226"/>
  <c r="CP10" i="226"/>
  <c r="BY10" i="226"/>
  <c r="BZ10" i="226" s="1"/>
  <c r="BX10" i="226"/>
  <c r="BW10" i="226"/>
  <c r="BU10" i="226"/>
  <c r="BR10" i="226"/>
  <c r="BN10" i="226"/>
  <c r="BM10" i="226"/>
  <c r="BC10" i="226"/>
  <c r="BB10" i="226"/>
  <c r="BA10" i="226"/>
  <c r="AZ10" i="226"/>
  <c r="R10" i="226"/>
  <c r="GU9" i="226"/>
  <c r="GT9" i="226"/>
  <c r="GS9" i="226"/>
  <c r="GR9" i="226"/>
  <c r="GQ9" i="226"/>
  <c r="GP9" i="226"/>
  <c r="GO9" i="226"/>
  <c r="GN9" i="226"/>
  <c r="GG9" i="226"/>
  <c r="GF9" i="226"/>
  <c r="GE9" i="226"/>
  <c r="GD9" i="226"/>
  <c r="GC9" i="226"/>
  <c r="GA9" i="226"/>
  <c r="FZ9" i="226"/>
  <c r="FY9" i="226"/>
  <c r="FX9" i="226"/>
  <c r="FW9" i="226"/>
  <c r="FV9" i="226"/>
  <c r="FU9" i="226"/>
  <c r="FT9" i="226"/>
  <c r="FS9" i="226"/>
  <c r="FR9" i="226"/>
  <c r="FQ9" i="226"/>
  <c r="FP9" i="226"/>
  <c r="FO9" i="226"/>
  <c r="FN9" i="226"/>
  <c r="FM9" i="226"/>
  <c r="FL9" i="226"/>
  <c r="FK9" i="226"/>
  <c r="FJ9" i="226"/>
  <c r="FI9" i="226"/>
  <c r="GB9" i="226" s="1"/>
  <c r="FH9" i="226"/>
  <c r="FF9" i="226"/>
  <c r="FE9" i="226"/>
  <c r="FD9" i="226"/>
  <c r="FB9" i="226"/>
  <c r="FC9" i="226" s="1"/>
  <c r="ED9" i="226"/>
  <c r="DQ9" i="226"/>
  <c r="DN9" i="226"/>
  <c r="DO9" i="226" s="1"/>
  <c r="DM9" i="226"/>
  <c r="DL9" i="226"/>
  <c r="DK9" i="226"/>
  <c r="DJ9" i="226"/>
  <c r="DI9" i="226"/>
  <c r="DH9" i="226"/>
  <c r="DG9" i="226"/>
  <c r="DF9" i="226"/>
  <c r="DE9" i="226"/>
  <c r="DD9" i="226"/>
  <c r="DC9" i="226"/>
  <c r="DB9" i="226"/>
  <c r="DA9" i="226"/>
  <c r="CZ9" i="226"/>
  <c r="CY9" i="226"/>
  <c r="CX9" i="226"/>
  <c r="CW9" i="226"/>
  <c r="CV9" i="226"/>
  <c r="CU9" i="226"/>
  <c r="CT9" i="226"/>
  <c r="CS9" i="226"/>
  <c r="CR9" i="226"/>
  <c r="CQ9" i="226"/>
  <c r="CP9" i="226"/>
  <c r="BZ9" i="226"/>
  <c r="BY9" i="226"/>
  <c r="BX9" i="226"/>
  <c r="BW9" i="226"/>
  <c r="BU9" i="226"/>
  <c r="BR9" i="226"/>
  <c r="BN9" i="226"/>
  <c r="BM9" i="226"/>
  <c r="BC9" i="226"/>
  <c r="BB9" i="226"/>
  <c r="BA9" i="226"/>
  <c r="AZ9" i="226"/>
  <c r="R9" i="226"/>
  <c r="GU8" i="226"/>
  <c r="GT8" i="226"/>
  <c r="GR8" i="226"/>
  <c r="GR26" i="226" s="1"/>
  <c r="GQ8" i="226"/>
  <c r="GP8" i="226"/>
  <c r="GP26" i="226" s="1"/>
  <c r="GO8" i="226"/>
  <c r="GO26" i="226" s="1"/>
  <c r="GS26" i="226" s="1"/>
  <c r="GN8" i="226"/>
  <c r="GN26" i="226" s="1"/>
  <c r="GF8" i="226"/>
  <c r="GG8" i="226" s="1"/>
  <c r="GE8" i="226"/>
  <c r="GD8" i="226"/>
  <c r="GC8" i="226"/>
  <c r="GA8" i="226"/>
  <c r="FZ8" i="226"/>
  <c r="FY8" i="226"/>
  <c r="FX8" i="226"/>
  <c r="FW8" i="226"/>
  <c r="FV8" i="226"/>
  <c r="FU8" i="226"/>
  <c r="FT8" i="226"/>
  <c r="FS8" i="226"/>
  <c r="FR8" i="226"/>
  <c r="FQ8" i="226"/>
  <c r="FP8" i="226"/>
  <c r="FO8" i="226"/>
  <c r="FN8" i="226"/>
  <c r="FM8" i="226"/>
  <c r="FL8" i="226"/>
  <c r="FK8" i="226"/>
  <c r="FJ8" i="226"/>
  <c r="FI8" i="226"/>
  <c r="FH8" i="226"/>
  <c r="GB8" i="226" s="1"/>
  <c r="FF8" i="226"/>
  <c r="FE8" i="226"/>
  <c r="FD8" i="226"/>
  <c r="FB8" i="226"/>
  <c r="FC8" i="226" s="1"/>
  <c r="ED8" i="226"/>
  <c r="DQ8" i="226"/>
  <c r="DN8" i="226"/>
  <c r="DO8" i="226" s="1"/>
  <c r="DM8" i="226"/>
  <c r="DL8" i="226"/>
  <c r="DK8" i="226"/>
  <c r="DJ8" i="226"/>
  <c r="DI8" i="226"/>
  <c r="DH8" i="226"/>
  <c r="DG8" i="226"/>
  <c r="DF8" i="226"/>
  <c r="DE8" i="226"/>
  <c r="DD8" i="226"/>
  <c r="DC8" i="226"/>
  <c r="DB8" i="226"/>
  <c r="DA8" i="226"/>
  <c r="CZ8" i="226"/>
  <c r="CY8" i="226"/>
  <c r="CX8" i="226"/>
  <c r="CW8" i="226"/>
  <c r="CV8" i="226"/>
  <c r="CU8" i="226"/>
  <c r="CT8" i="226"/>
  <c r="CS8" i="226"/>
  <c r="CR8" i="226"/>
  <c r="CQ8" i="226"/>
  <c r="CP8" i="226"/>
  <c r="BZ8" i="226"/>
  <c r="BZ26" i="226" s="1"/>
  <c r="BY8" i="226"/>
  <c r="BY26" i="226" s="1"/>
  <c r="BX8" i="226"/>
  <c r="BW8" i="226"/>
  <c r="BU8" i="226"/>
  <c r="BR8" i="226"/>
  <c r="BN8" i="226"/>
  <c r="BM8" i="226"/>
  <c r="BB8" i="226"/>
  <c r="BA8" i="226"/>
  <c r="AZ8" i="226"/>
  <c r="BC8" i="226" s="1"/>
  <c r="R8" i="226"/>
  <c r="A4" i="226"/>
  <c r="A3" i="226"/>
  <c r="GP9" i="246"/>
  <c r="GP10" i="246"/>
  <c r="GP11" i="246"/>
  <c r="GP12" i="246"/>
  <c r="GP13" i="246"/>
  <c r="GP14" i="246"/>
  <c r="GP15" i="246"/>
  <c r="GP16" i="246"/>
  <c r="GP17" i="246"/>
  <c r="GP18" i="246"/>
  <c r="GP19" i="246"/>
  <c r="GP20" i="246"/>
  <c r="GP21" i="246"/>
  <c r="GP22" i="246"/>
  <c r="GP23" i="246"/>
  <c r="GP24" i="246"/>
  <c r="GP25" i="246"/>
  <c r="BU9" i="246"/>
  <c r="AH7" i="249"/>
  <c r="AH8" i="249"/>
  <c r="AH9" i="249"/>
  <c r="AH10" i="249"/>
  <c r="AH11" i="249"/>
  <c r="AH12" i="249"/>
  <c r="AH13" i="249"/>
  <c r="AH14" i="249"/>
  <c r="AH15" i="249"/>
  <c r="AH16" i="249"/>
  <c r="AH17" i="249"/>
  <c r="AH18" i="249"/>
  <c r="AH19" i="249"/>
  <c r="AH20" i="249"/>
  <c r="AH21" i="249"/>
  <c r="AH22" i="249"/>
  <c r="AH23" i="249"/>
  <c r="AH24" i="249"/>
  <c r="AH25" i="249"/>
  <c r="AH26" i="249"/>
  <c r="X7" i="248"/>
  <c r="AO8" i="248"/>
  <c r="AO9" i="248"/>
  <c r="AO10" i="248"/>
  <c r="AO11" i="248"/>
  <c r="AO12" i="248"/>
  <c r="AO13" i="248"/>
  <c r="AO14" i="248"/>
  <c r="AO15" i="248"/>
  <c r="AO16" i="248"/>
  <c r="AO17" i="248"/>
  <c r="AO18" i="248"/>
  <c r="AO19" i="248"/>
  <c r="AO20" i="248"/>
  <c r="AO21" i="248"/>
  <c r="AO22" i="248"/>
  <c r="AO23" i="248"/>
  <c r="AO24" i="248"/>
  <c r="AO25" i="248"/>
  <c r="AO26" i="248"/>
  <c r="AO7" i="248"/>
  <c r="BC8" i="247"/>
  <c r="DO26" i="226" l="1"/>
  <c r="GS8" i="226"/>
  <c r="GF26" i="226"/>
  <c r="R8" i="22"/>
  <c r="R9" i="22"/>
  <c r="R10" i="22"/>
  <c r="R11" i="22"/>
  <c r="R12" i="22"/>
  <c r="R13" i="22"/>
  <c r="R14" i="22"/>
  <c r="R15" i="22"/>
  <c r="R16" i="22"/>
  <c r="R17" i="22"/>
  <c r="R18" i="22"/>
  <c r="R19" i="22"/>
  <c r="R20" i="22"/>
  <c r="R21" i="22"/>
  <c r="R22" i="22"/>
  <c r="R23" i="22"/>
  <c r="R24" i="22"/>
  <c r="R25" i="22"/>
  <c r="R26" i="22"/>
  <c r="R7" i="22"/>
  <c r="C52" i="8"/>
  <c r="C38" i="8"/>
  <c r="C61" i="8" s="1"/>
  <c r="C16" i="8"/>
  <c r="C2" i="8"/>
  <c r="C37" i="8" s="1"/>
  <c r="C62" i="8" s="1"/>
  <c r="D42" i="5"/>
  <c r="C42" i="5"/>
  <c r="D20" i="5"/>
  <c r="BW8" i="246"/>
  <c r="BU8" i="246"/>
  <c r="N12" i="24" l="1"/>
  <c r="N13" i="24"/>
  <c r="N14" i="24"/>
  <c r="N15" i="24"/>
  <c r="N16" i="24"/>
  <c r="N17" i="24"/>
  <c r="N18" i="24"/>
  <c r="N19" i="24"/>
  <c r="N20" i="24"/>
  <c r="N21" i="24"/>
  <c r="N22" i="24"/>
  <c r="N23" i="24"/>
  <c r="N24" i="24"/>
  <c r="N25" i="24"/>
  <c r="N26" i="24"/>
  <c r="N27" i="24"/>
  <c r="N28" i="24"/>
  <c r="N29" i="24"/>
  <c r="N11" i="24"/>
  <c r="F72" i="10"/>
  <c r="C71" i="10"/>
  <c r="C8" i="7"/>
  <c r="C5" i="7" l="1"/>
  <c r="C19" i="7" s="1"/>
  <c r="C22" i="7" s="1"/>
  <c r="C24" i="7" s="1"/>
  <c r="K7" i="10" l="1"/>
  <c r="K8" i="10"/>
  <c r="K9" i="10"/>
  <c r="K10" i="10"/>
  <c r="K11" i="10"/>
  <c r="K12" i="10"/>
  <c r="K13" i="10"/>
  <c r="K14" i="10"/>
  <c r="K15" i="10"/>
  <c r="K16" i="10"/>
  <c r="K17" i="10"/>
  <c r="K18" i="10"/>
  <c r="K19" i="10"/>
  <c r="K20" i="10"/>
  <c r="K21" i="10"/>
  <c r="K22" i="10"/>
  <c r="K23" i="10"/>
  <c r="K24" i="10"/>
  <c r="K25" i="10"/>
  <c r="K26" i="10"/>
  <c r="K27" i="10"/>
  <c r="K28" i="10"/>
  <c r="K29" i="10"/>
  <c r="K30" i="10"/>
  <c r="K31" i="10"/>
  <c r="K32" i="10"/>
  <c r="K33" i="10"/>
  <c r="K34" i="10"/>
  <c r="K35" i="10"/>
  <c r="K36" i="10"/>
  <c r="K37" i="10"/>
  <c r="K38" i="10"/>
  <c r="K39" i="10"/>
  <c r="K40" i="10"/>
  <c r="K41" i="10"/>
  <c r="K42" i="10"/>
  <c r="K43" i="10"/>
  <c r="K44" i="10"/>
  <c r="K45" i="10"/>
  <c r="K46" i="10"/>
  <c r="K47" i="10"/>
  <c r="K48" i="10"/>
  <c r="K49" i="10"/>
  <c r="K50" i="10"/>
  <c r="K51" i="10"/>
  <c r="K52" i="10"/>
  <c r="K53" i="10"/>
  <c r="K54" i="10"/>
  <c r="K55" i="10"/>
  <c r="K56" i="10"/>
  <c r="K57" i="10"/>
  <c r="K58" i="10"/>
  <c r="K59" i="10"/>
  <c r="K60" i="10"/>
  <c r="K61" i="10"/>
  <c r="K62" i="10"/>
  <c r="K63" i="10"/>
  <c r="K64" i="10"/>
  <c r="K65" i="10"/>
  <c r="K66" i="10"/>
  <c r="K6" i="10"/>
  <c r="Z7" i="249"/>
  <c r="AA7" i="249" s="1"/>
  <c r="Z8" i="249"/>
  <c r="AA8" i="249" s="1"/>
  <c r="Z9" i="249"/>
  <c r="AA9" i="249" s="1"/>
  <c r="Z10" i="249"/>
  <c r="AA10" i="249" s="1"/>
  <c r="Z11" i="249"/>
  <c r="AA11" i="249" s="1"/>
  <c r="Z12" i="249"/>
  <c r="AA12" i="249" s="1"/>
  <c r="Z13" i="249"/>
  <c r="AA13" i="249" s="1"/>
  <c r="Z14" i="249"/>
  <c r="AA14" i="249" s="1"/>
  <c r="Z15" i="249"/>
  <c r="AA15" i="249" s="1"/>
  <c r="Z16" i="249"/>
  <c r="AA16" i="249" s="1"/>
  <c r="Z17" i="249"/>
  <c r="AA17" i="249" s="1"/>
  <c r="Z18" i="249"/>
  <c r="AA18" i="249" s="1"/>
  <c r="Z19" i="249"/>
  <c r="AA19" i="249" s="1"/>
  <c r="Z20" i="249"/>
  <c r="AA20" i="249" s="1"/>
  <c r="Z21" i="249"/>
  <c r="AA21" i="249" s="1"/>
  <c r="Z22" i="249"/>
  <c r="AA22" i="249" s="1"/>
  <c r="Z23" i="249"/>
  <c r="AA23" i="249" s="1"/>
  <c r="Z24" i="249"/>
  <c r="AA24" i="249" s="1"/>
  <c r="Z25" i="249"/>
  <c r="AA25" i="249" s="1"/>
  <c r="U7" i="249"/>
  <c r="V7" i="249"/>
  <c r="W7" i="249"/>
  <c r="U8" i="249"/>
  <c r="V8" i="249"/>
  <c r="W8" i="249"/>
  <c r="U9" i="249"/>
  <c r="V9" i="249"/>
  <c r="W9" i="249"/>
  <c r="U10" i="249"/>
  <c r="V10" i="249"/>
  <c r="W10" i="249"/>
  <c r="U11" i="249"/>
  <c r="V11" i="249"/>
  <c r="W11" i="249"/>
  <c r="U12" i="249"/>
  <c r="V12" i="249"/>
  <c r="W12" i="249"/>
  <c r="U13" i="249"/>
  <c r="V13" i="249"/>
  <c r="W13" i="249"/>
  <c r="U14" i="249"/>
  <c r="V14" i="249"/>
  <c r="W14" i="249"/>
  <c r="U15" i="249"/>
  <c r="V15" i="249"/>
  <c r="W15" i="249"/>
  <c r="U16" i="249"/>
  <c r="V16" i="249"/>
  <c r="W16" i="249"/>
  <c r="U17" i="249"/>
  <c r="V17" i="249"/>
  <c r="W17" i="249"/>
  <c r="U18" i="249"/>
  <c r="V18" i="249"/>
  <c r="W18" i="249"/>
  <c r="U19" i="249"/>
  <c r="V19" i="249"/>
  <c r="W19" i="249"/>
  <c r="U20" i="249"/>
  <c r="V20" i="249"/>
  <c r="W20" i="249"/>
  <c r="U21" i="249"/>
  <c r="V21" i="249"/>
  <c r="W21" i="249"/>
  <c r="U22" i="249"/>
  <c r="V22" i="249"/>
  <c r="W22" i="249"/>
  <c r="U23" i="249"/>
  <c r="V23" i="249"/>
  <c r="W23" i="249"/>
  <c r="U24" i="249"/>
  <c r="V24" i="249"/>
  <c r="W24" i="249"/>
  <c r="U25" i="249"/>
  <c r="V25" i="249"/>
  <c r="W25" i="249"/>
  <c r="BN10" i="246" l="1"/>
  <c r="BB9" i="246"/>
  <c r="BM9" i="246"/>
  <c r="BN9" i="246"/>
  <c r="BR9" i="246"/>
  <c r="BW9" i="246"/>
  <c r="BX9" i="246"/>
  <c r="BY9" i="246"/>
  <c r="BZ9" i="246" s="1"/>
  <c r="BB10" i="246"/>
  <c r="BM10" i="246"/>
  <c r="BR10" i="246"/>
  <c r="BU10" i="246"/>
  <c r="BW10" i="246"/>
  <c r="BX10" i="246"/>
  <c r="BY10" i="246"/>
  <c r="BZ10" i="246" s="1"/>
  <c r="BB11" i="246"/>
  <c r="BM11" i="246"/>
  <c r="BN11" i="246"/>
  <c r="BR11" i="246"/>
  <c r="BU11" i="246"/>
  <c r="BW11" i="246"/>
  <c r="BX11" i="246"/>
  <c r="BY11" i="246"/>
  <c r="BZ11" i="246" s="1"/>
  <c r="BB12" i="246"/>
  <c r="BM12" i="246"/>
  <c r="BN12" i="246"/>
  <c r="BR12" i="246"/>
  <c r="BU12" i="246"/>
  <c r="BW12" i="246"/>
  <c r="BX12" i="246"/>
  <c r="BY12" i="246"/>
  <c r="BZ12" i="246" s="1"/>
  <c r="BB13" i="246"/>
  <c r="BM13" i="246"/>
  <c r="BN13" i="246"/>
  <c r="BR13" i="246"/>
  <c r="BU13" i="246"/>
  <c r="BW13" i="246"/>
  <c r="BX13" i="246"/>
  <c r="BY13" i="246"/>
  <c r="BZ13" i="246" s="1"/>
  <c r="BB14" i="246"/>
  <c r="BM14" i="246"/>
  <c r="BN14" i="246"/>
  <c r="BR14" i="246"/>
  <c r="BU14" i="246"/>
  <c r="BW14" i="246"/>
  <c r="BX14" i="246"/>
  <c r="BY14" i="246"/>
  <c r="BZ14" i="246"/>
  <c r="BB15" i="246"/>
  <c r="BM15" i="246"/>
  <c r="BN15" i="246"/>
  <c r="BR15" i="246"/>
  <c r="BU15" i="246"/>
  <c r="BW15" i="246"/>
  <c r="BX15" i="246"/>
  <c r="BY15" i="246"/>
  <c r="BZ15" i="246"/>
  <c r="BB16" i="246"/>
  <c r="BM16" i="246"/>
  <c r="BN16" i="246"/>
  <c r="BR16" i="246"/>
  <c r="BU16" i="246"/>
  <c r="BW16" i="246"/>
  <c r="BX16" i="246"/>
  <c r="BY16" i="246"/>
  <c r="BZ16" i="246" s="1"/>
  <c r="BB17" i="246"/>
  <c r="BM17" i="246"/>
  <c r="BN17" i="246"/>
  <c r="BR17" i="246"/>
  <c r="BU17" i="246"/>
  <c r="BW17" i="246"/>
  <c r="BX17" i="246"/>
  <c r="BY17" i="246"/>
  <c r="BZ17" i="246" s="1"/>
  <c r="BB18" i="246"/>
  <c r="BM18" i="246"/>
  <c r="BN18" i="246"/>
  <c r="BR18" i="246"/>
  <c r="BU18" i="246"/>
  <c r="BW18" i="246"/>
  <c r="BX18" i="246"/>
  <c r="BY18" i="246"/>
  <c r="BZ18" i="246"/>
  <c r="BB19" i="246"/>
  <c r="BM19" i="246"/>
  <c r="BN19" i="246"/>
  <c r="BR19" i="246"/>
  <c r="BU19" i="246"/>
  <c r="BW19" i="246"/>
  <c r="BX19" i="246"/>
  <c r="BY19" i="246"/>
  <c r="BZ19" i="246"/>
  <c r="BB20" i="246"/>
  <c r="BM20" i="246"/>
  <c r="BN20" i="246"/>
  <c r="BR20" i="246"/>
  <c r="BU20" i="246"/>
  <c r="BW20" i="246"/>
  <c r="BX20" i="246"/>
  <c r="BY20" i="246"/>
  <c r="BZ20" i="246"/>
  <c r="BB21" i="246"/>
  <c r="BM21" i="246"/>
  <c r="BN21" i="246"/>
  <c r="BR21" i="246"/>
  <c r="BU21" i="246"/>
  <c r="BW21" i="246"/>
  <c r="BX21" i="246"/>
  <c r="BY21" i="246"/>
  <c r="BZ21" i="246" s="1"/>
  <c r="BB22" i="246"/>
  <c r="BM22" i="246"/>
  <c r="BN22" i="246"/>
  <c r="BR22" i="246"/>
  <c r="BU22" i="246"/>
  <c r="BW22" i="246"/>
  <c r="BX22" i="246"/>
  <c r="BY22" i="246"/>
  <c r="BZ22" i="246" s="1"/>
  <c r="BB23" i="246"/>
  <c r="BM23" i="246"/>
  <c r="BN23" i="246"/>
  <c r="BR23" i="246"/>
  <c r="BU23" i="246"/>
  <c r="BW23" i="246"/>
  <c r="BX23" i="246"/>
  <c r="BY23" i="246"/>
  <c r="BZ23" i="246"/>
  <c r="BB24" i="246"/>
  <c r="BM24" i="246"/>
  <c r="BN24" i="246"/>
  <c r="BR24" i="246"/>
  <c r="BU24" i="246"/>
  <c r="BW24" i="246"/>
  <c r="BX24" i="246"/>
  <c r="BY24" i="246"/>
  <c r="BZ24" i="246" s="1"/>
  <c r="BB25" i="246"/>
  <c r="BM25" i="246"/>
  <c r="BN25" i="246"/>
  <c r="BR25" i="246"/>
  <c r="BU25" i="246"/>
  <c r="BW25" i="246"/>
  <c r="BX25" i="246"/>
  <c r="BY25" i="246"/>
  <c r="BZ25" i="246" s="1"/>
  <c r="BR8" i="246" l="1"/>
  <c r="DN9" i="246"/>
  <c r="DN10" i="246"/>
  <c r="DN11" i="246"/>
  <c r="DO11" i="246" s="1"/>
  <c r="DN12" i="246"/>
  <c r="DN13" i="246"/>
  <c r="DO13" i="246" s="1"/>
  <c r="DN14" i="246"/>
  <c r="DO14" i="246" s="1"/>
  <c r="DN15" i="246"/>
  <c r="DO15" i="246" s="1"/>
  <c r="DN16" i="246"/>
  <c r="DO16" i="246" s="1"/>
  <c r="DN17" i="246"/>
  <c r="DN18" i="246"/>
  <c r="DN19" i="246"/>
  <c r="DO19" i="246" s="1"/>
  <c r="DN20" i="246"/>
  <c r="DN21" i="246"/>
  <c r="DO21" i="246" s="1"/>
  <c r="DN22" i="246"/>
  <c r="DO22" i="246" s="1"/>
  <c r="DN23" i="246"/>
  <c r="DO23" i="246" s="1"/>
  <c r="DN24" i="246"/>
  <c r="DO24" i="246" s="1"/>
  <c r="DN25" i="246"/>
  <c r="DN8" i="246"/>
  <c r="BN8" i="246"/>
  <c r="BM8" i="246"/>
  <c r="GD8" i="246"/>
  <c r="GF9" i="246"/>
  <c r="GF10" i="246"/>
  <c r="GF11" i="246"/>
  <c r="GF12" i="246"/>
  <c r="GF13" i="246"/>
  <c r="GF14" i="246"/>
  <c r="GF15" i="246"/>
  <c r="GF16" i="246"/>
  <c r="GF17" i="246"/>
  <c r="GF18" i="246"/>
  <c r="GF19" i="246"/>
  <c r="GF20" i="246"/>
  <c r="GF21" i="246"/>
  <c r="GF22" i="246"/>
  <c r="GF23" i="246"/>
  <c r="GF24" i="246"/>
  <c r="GF25" i="246"/>
  <c r="GF8" i="246"/>
  <c r="DO9" i="246"/>
  <c r="DO10" i="246"/>
  <c r="DO12" i="246"/>
  <c r="DO17" i="246"/>
  <c r="DO18" i="246"/>
  <c r="DO20" i="246"/>
  <c r="DO25" i="246"/>
  <c r="DO8" i="246"/>
  <c r="BY8" i="246"/>
  <c r="BX8" i="246"/>
  <c r="Z26" i="249"/>
  <c r="AA26" i="249" s="1"/>
  <c r="AI8" i="247"/>
  <c r="A3" i="111" l="1"/>
  <c r="A3" i="95"/>
  <c r="AI7" i="249"/>
  <c r="AI11" i="249"/>
  <c r="AI12" i="249"/>
  <c r="AI13" i="249"/>
  <c r="AI14" i="249"/>
  <c r="AI15" i="249"/>
  <c r="AI19" i="249"/>
  <c r="AI20" i="249"/>
  <c r="AI21" i="249"/>
  <c r="AI22" i="249"/>
  <c r="AI23" i="249"/>
  <c r="AI24" i="249"/>
  <c r="AI25" i="249"/>
  <c r="W26" i="249"/>
  <c r="AI26" i="249" s="1"/>
  <c r="AI9" i="249"/>
  <c r="AI17" i="249"/>
  <c r="A3" i="113"/>
  <c r="A3" i="220"/>
  <c r="I20" i="5"/>
  <c r="C20" i="5"/>
  <c r="H30" i="5"/>
  <c r="H41" i="5"/>
  <c r="C56" i="98"/>
  <c r="A28" i="246"/>
  <c r="GO27" i="246"/>
  <c r="A27" i="246"/>
  <c r="FF25" i="246"/>
  <c r="FB25" i="246"/>
  <c r="FC25" i="246" s="1"/>
  <c r="ED25" i="246"/>
  <c r="BA25" i="246"/>
  <c r="FF24" i="246"/>
  <c r="FB24" i="246"/>
  <c r="ED24" i="246"/>
  <c r="BA24" i="246"/>
  <c r="FF23" i="246"/>
  <c r="FB23" i="246"/>
  <c r="ED23" i="246"/>
  <c r="BA23" i="246"/>
  <c r="FF22" i="246"/>
  <c r="FB22" i="246"/>
  <c r="ED22" i="246"/>
  <c r="BA22" i="246"/>
  <c r="FF21" i="246"/>
  <c r="FB21" i="246"/>
  <c r="ED21" i="246"/>
  <c r="BA21" i="246"/>
  <c r="FF20" i="246"/>
  <c r="FB20" i="246"/>
  <c r="ED20" i="246"/>
  <c r="BA20" i="246"/>
  <c r="FF19" i="246"/>
  <c r="FB19" i="246"/>
  <c r="ED19" i="246"/>
  <c r="BA19" i="246"/>
  <c r="FF18" i="246"/>
  <c r="FB18" i="246"/>
  <c r="ED18" i="246"/>
  <c r="BA18" i="246"/>
  <c r="FF17" i="246"/>
  <c r="FB17" i="246"/>
  <c r="ED17" i="246"/>
  <c r="BA17" i="246"/>
  <c r="FF16" i="246"/>
  <c r="FB16" i="246"/>
  <c r="ED16" i="246"/>
  <c r="BA16" i="246"/>
  <c r="FF15" i="246"/>
  <c r="FB15" i="246"/>
  <c r="ED15" i="246"/>
  <c r="BA15" i="246"/>
  <c r="FF14" i="246"/>
  <c r="FB14" i="246"/>
  <c r="ED14" i="246"/>
  <c r="BA14" i="246"/>
  <c r="FF13" i="246"/>
  <c r="FB13" i="246"/>
  <c r="ED13" i="246"/>
  <c r="BA13" i="246"/>
  <c r="FF12" i="246"/>
  <c r="FB12" i="246"/>
  <c r="ED12" i="246"/>
  <c r="BA12" i="246"/>
  <c r="FF11" i="246"/>
  <c r="FB11" i="246"/>
  <c r="ED11" i="246"/>
  <c r="BA11" i="246"/>
  <c r="FF10" i="246"/>
  <c r="FB10" i="246"/>
  <c r="ED10" i="246"/>
  <c r="BA10" i="246"/>
  <c r="FF9" i="246"/>
  <c r="FB9" i="246"/>
  <c r="ED9" i="246"/>
  <c r="BA9" i="246"/>
  <c r="FF8" i="246"/>
  <c r="FB8" i="246"/>
  <c r="ED8" i="246"/>
  <c r="BA8" i="246"/>
  <c r="A4" i="246"/>
  <c r="A3" i="246"/>
  <c r="A30" i="247"/>
  <c r="BW29" i="247"/>
  <c r="A29" i="247"/>
  <c r="AN27" i="247"/>
  <c r="AN26" i="247"/>
  <c r="AN25" i="247"/>
  <c r="AN24" i="247"/>
  <c r="AN23" i="247"/>
  <c r="AN22" i="247"/>
  <c r="AN21" i="247"/>
  <c r="AN20" i="247"/>
  <c r="AN19" i="247"/>
  <c r="AN18" i="247"/>
  <c r="AN17" i="247"/>
  <c r="AN16" i="247"/>
  <c r="AN15" i="247"/>
  <c r="AN14" i="247"/>
  <c r="AN13" i="247"/>
  <c r="AN12" i="247"/>
  <c r="AN11" i="247"/>
  <c r="AN10" i="247"/>
  <c r="AN9" i="247"/>
  <c r="AN8" i="247"/>
  <c r="A4" i="247"/>
  <c r="A3" i="247"/>
  <c r="A29" i="248"/>
  <c r="P28" i="248"/>
  <c r="A28" i="248"/>
  <c r="W26" i="248"/>
  <c r="W25" i="248"/>
  <c r="W24" i="248"/>
  <c r="W23" i="248"/>
  <c r="W22" i="248"/>
  <c r="W21" i="248"/>
  <c r="W20" i="248"/>
  <c r="W19" i="248"/>
  <c r="W18" i="248"/>
  <c r="W17" i="248"/>
  <c r="W16" i="248"/>
  <c r="W15" i="248"/>
  <c r="W14" i="248"/>
  <c r="W13" i="248"/>
  <c r="W12" i="248"/>
  <c r="W11" i="248"/>
  <c r="W10" i="248"/>
  <c r="W9" i="248"/>
  <c r="W8" i="248"/>
  <c r="W7" i="248"/>
  <c r="A4" i="248"/>
  <c r="A3" i="248"/>
  <c r="A29" i="249"/>
  <c r="AE28" i="249"/>
  <c r="A28" i="249"/>
  <c r="U26" i="249"/>
  <c r="A4" i="249"/>
  <c r="A3" i="249"/>
  <c r="A25" i="250"/>
  <c r="AD24" i="250"/>
  <c r="A24" i="250"/>
  <c r="A28" i="66"/>
  <c r="A4" i="250"/>
  <c r="A4" i="66"/>
  <c r="A3" i="250"/>
  <c r="A3" i="66"/>
  <c r="D18" i="51"/>
  <c r="H11" i="51"/>
  <c r="S23" i="250"/>
  <c r="C6" i="66" s="1"/>
  <c r="R23" i="250"/>
  <c r="C175" i="98" s="1"/>
  <c r="AQ22" i="250"/>
  <c r="AP22" i="250"/>
  <c r="AD22" i="250"/>
  <c r="AS22" i="250" s="1"/>
  <c r="AS21" i="250"/>
  <c r="AQ21" i="250"/>
  <c r="AP21" i="250"/>
  <c r="AD21" i="250"/>
  <c r="AR21" i="250" s="1"/>
  <c r="AQ20" i="250"/>
  <c r="AP20" i="250"/>
  <c r="AD20" i="250"/>
  <c r="AS20" i="250" s="1"/>
  <c r="AQ19" i="250"/>
  <c r="AP19" i="250"/>
  <c r="AD19" i="250"/>
  <c r="AQ18" i="250"/>
  <c r="AP18" i="250"/>
  <c r="AD18" i="250"/>
  <c r="AS18" i="250" s="1"/>
  <c r="AQ17" i="250"/>
  <c r="AP17" i="250"/>
  <c r="AD17" i="250"/>
  <c r="AS17" i="250" s="1"/>
  <c r="AS16" i="250"/>
  <c r="AQ16" i="250"/>
  <c r="AP16" i="250"/>
  <c r="AD16" i="250"/>
  <c r="AR16" i="250" s="1"/>
  <c r="AQ15" i="250"/>
  <c r="AP15" i="250"/>
  <c r="AD15" i="250"/>
  <c r="AS15" i="250" s="1"/>
  <c r="AQ14" i="250"/>
  <c r="AP14" i="250"/>
  <c r="AD14" i="250"/>
  <c r="AS14" i="250" s="1"/>
  <c r="AQ13" i="250"/>
  <c r="AP13" i="250"/>
  <c r="AD13" i="250"/>
  <c r="AS13" i="250" s="1"/>
  <c r="AQ12" i="250"/>
  <c r="AP12" i="250"/>
  <c r="AD12" i="250"/>
  <c r="AS12" i="250" s="1"/>
  <c r="AQ11" i="250"/>
  <c r="AP11" i="250"/>
  <c r="AD11" i="250"/>
  <c r="AQ10" i="250"/>
  <c r="AP10" i="250"/>
  <c r="AD10" i="250"/>
  <c r="AS10" i="250" s="1"/>
  <c r="AQ9" i="250"/>
  <c r="AP9" i="250"/>
  <c r="AD9" i="250"/>
  <c r="AS9" i="250" s="1"/>
  <c r="AQ8" i="250"/>
  <c r="AP8" i="250"/>
  <c r="AD8" i="250"/>
  <c r="AR8" i="250" s="1"/>
  <c r="AQ7" i="250"/>
  <c r="AP7" i="250"/>
  <c r="AD7" i="250"/>
  <c r="AS7" i="250" s="1"/>
  <c r="M27" i="249"/>
  <c r="L27" i="249"/>
  <c r="C18" i="51" s="1"/>
  <c r="AJ26" i="249"/>
  <c r="AF26" i="249"/>
  <c r="AL26" i="249" s="1"/>
  <c r="AE26" i="249"/>
  <c r="AK26" i="249" s="1"/>
  <c r="V26" i="249"/>
  <c r="AJ25" i="249"/>
  <c r="AF25" i="249"/>
  <c r="AL25" i="249" s="1"/>
  <c r="AE25" i="249"/>
  <c r="AK25" i="249" s="1"/>
  <c r="AK24" i="249"/>
  <c r="AJ24" i="249"/>
  <c r="AF24" i="249"/>
  <c r="AL24" i="249" s="1"/>
  <c r="AE24" i="249"/>
  <c r="AJ23" i="249"/>
  <c r="AF23" i="249"/>
  <c r="AL23" i="249" s="1"/>
  <c r="AE23" i="249"/>
  <c r="AK23" i="249" s="1"/>
  <c r="AL22" i="249"/>
  <c r="AJ22" i="249"/>
  <c r="AF22" i="249"/>
  <c r="AE22" i="249"/>
  <c r="AK22" i="249" s="1"/>
  <c r="AJ21" i="249"/>
  <c r="AF21" i="249"/>
  <c r="AL21" i="249" s="1"/>
  <c r="AE21" i="249"/>
  <c r="AK21" i="249" s="1"/>
  <c r="AK20" i="249"/>
  <c r="AJ20" i="249"/>
  <c r="AF20" i="249"/>
  <c r="AL20" i="249" s="1"/>
  <c r="AE20" i="249"/>
  <c r="AJ19" i="249"/>
  <c r="AF19" i="249"/>
  <c r="AL19" i="249" s="1"/>
  <c r="AE19" i="249"/>
  <c r="AK19" i="249" s="1"/>
  <c r="AL18" i="249"/>
  <c r="AJ18" i="249"/>
  <c r="AF18" i="249"/>
  <c r="AE18" i="249"/>
  <c r="AK18" i="249" s="1"/>
  <c r="AI18" i="249"/>
  <c r="AJ17" i="249"/>
  <c r="AF17" i="249"/>
  <c r="AL17" i="249" s="1"/>
  <c r="AE17" i="249"/>
  <c r="AK17" i="249" s="1"/>
  <c r="AK16" i="249"/>
  <c r="AJ16" i="249"/>
  <c r="AF16" i="249"/>
  <c r="AL16" i="249" s="1"/>
  <c r="AE16" i="249"/>
  <c r="AI16" i="249"/>
  <c r="AJ15" i="249"/>
  <c r="AF15" i="249"/>
  <c r="AL15" i="249" s="1"/>
  <c r="AE15" i="249"/>
  <c r="AK15" i="249" s="1"/>
  <c r="AK14" i="249"/>
  <c r="AJ14" i="249"/>
  <c r="AF14" i="249"/>
  <c r="AL14" i="249" s="1"/>
  <c r="AE14" i="249"/>
  <c r="AJ13" i="249"/>
  <c r="AF13" i="249"/>
  <c r="AL13" i="249" s="1"/>
  <c r="AE13" i="249"/>
  <c r="AK13" i="249" s="1"/>
  <c r="AL12" i="249"/>
  <c r="AJ12" i="249"/>
  <c r="AF12" i="249"/>
  <c r="AE12" i="249"/>
  <c r="AK12" i="249" s="1"/>
  <c r="AJ11" i="249"/>
  <c r="AF11" i="249"/>
  <c r="AL11" i="249" s="1"/>
  <c r="AE11" i="249"/>
  <c r="AK11" i="249" s="1"/>
  <c r="AK10" i="249"/>
  <c r="AJ10" i="249"/>
  <c r="AF10" i="249"/>
  <c r="AL10" i="249" s="1"/>
  <c r="AE10" i="249"/>
  <c r="AI10" i="249"/>
  <c r="AJ9" i="249"/>
  <c r="AF9" i="249"/>
  <c r="AL9" i="249" s="1"/>
  <c r="AE9" i="249"/>
  <c r="AK9" i="249" s="1"/>
  <c r="AJ8" i="249"/>
  <c r="AF8" i="249"/>
  <c r="AL8" i="249" s="1"/>
  <c r="AE8" i="249"/>
  <c r="AK8" i="249" s="1"/>
  <c r="AI8" i="249"/>
  <c r="AF7" i="249"/>
  <c r="AE7" i="249"/>
  <c r="AI27" i="248"/>
  <c r="O27" i="248"/>
  <c r="D17" i="51" s="1"/>
  <c r="N27" i="248"/>
  <c r="C17" i="51" s="1"/>
  <c r="AM26" i="248"/>
  <c r="AS26" i="248" s="1"/>
  <c r="AL26" i="248"/>
  <c r="AR26" i="248" s="1"/>
  <c r="AG26" i="248"/>
  <c r="AD26" i="248"/>
  <c r="AA26" i="248"/>
  <c r="Z26" i="248"/>
  <c r="Y26" i="248"/>
  <c r="AB26" i="248" s="1"/>
  <c r="AP26" i="248" s="1"/>
  <c r="X26" i="248"/>
  <c r="V26" i="248"/>
  <c r="AR25" i="248"/>
  <c r="AM25" i="248"/>
  <c r="AS25" i="248" s="1"/>
  <c r="AL25" i="248"/>
  <c r="AG25" i="248"/>
  <c r="AD25" i="248"/>
  <c r="AH25" i="248" s="1"/>
  <c r="AA25" i="248"/>
  <c r="Z25" i="248"/>
  <c r="Y25" i="248"/>
  <c r="AB25" i="248" s="1"/>
  <c r="AP25" i="248" s="1"/>
  <c r="AQ25" i="248" s="1"/>
  <c r="X25" i="248"/>
  <c r="V25" i="248"/>
  <c r="AM24" i="248"/>
  <c r="AS24" i="248" s="1"/>
  <c r="AL24" i="248"/>
  <c r="AR24" i="248" s="1"/>
  <c r="AG24" i="248"/>
  <c r="AD24" i="248"/>
  <c r="AA24" i="248"/>
  <c r="AB24" i="248" s="1"/>
  <c r="AP24" i="248" s="1"/>
  <c r="Z24" i="248"/>
  <c r="Y24" i="248"/>
  <c r="X24" i="248"/>
  <c r="V24" i="248"/>
  <c r="AM23" i="248"/>
  <c r="AS23" i="248" s="1"/>
  <c r="AL23" i="248"/>
  <c r="AR23" i="248" s="1"/>
  <c r="AG23" i="248"/>
  <c r="AD23" i="248"/>
  <c r="AH23" i="248" s="1"/>
  <c r="AB23" i="248"/>
  <c r="AP23" i="248" s="1"/>
  <c r="AA23" i="248"/>
  <c r="Z23" i="248"/>
  <c r="Y23" i="248"/>
  <c r="X23" i="248"/>
  <c r="V23" i="248"/>
  <c r="AM22" i="248"/>
  <c r="AS22" i="248" s="1"/>
  <c r="AL22" i="248"/>
  <c r="AR22" i="248" s="1"/>
  <c r="AG22" i="248"/>
  <c r="AD22" i="248"/>
  <c r="AA22" i="248"/>
  <c r="Z22" i="248"/>
  <c r="Y22" i="248"/>
  <c r="X22" i="248"/>
  <c r="V22" i="248"/>
  <c r="AM21" i="248"/>
  <c r="AS21" i="248" s="1"/>
  <c r="AL21" i="248"/>
  <c r="AR21" i="248" s="1"/>
  <c r="AG21" i="248"/>
  <c r="AD21" i="248"/>
  <c r="AA21" i="248"/>
  <c r="Z21" i="248"/>
  <c r="Y21" i="248"/>
  <c r="AB21" i="248" s="1"/>
  <c r="AP21" i="248" s="1"/>
  <c r="X21" i="248"/>
  <c r="V21" i="248"/>
  <c r="AM20" i="248"/>
  <c r="AS20" i="248" s="1"/>
  <c r="AL20" i="248"/>
  <c r="AR20" i="248" s="1"/>
  <c r="AG20" i="248"/>
  <c r="AD20" i="248"/>
  <c r="AA20" i="248"/>
  <c r="Z20" i="248"/>
  <c r="Y20" i="248"/>
  <c r="AB20" i="248" s="1"/>
  <c r="AP20" i="248" s="1"/>
  <c r="X20" i="248"/>
  <c r="V20" i="248"/>
  <c r="AM19" i="248"/>
  <c r="AS19" i="248" s="1"/>
  <c r="AL19" i="248"/>
  <c r="AR19" i="248" s="1"/>
  <c r="AG19" i="248"/>
  <c r="AD19" i="248"/>
  <c r="AH19" i="248" s="1"/>
  <c r="AA19" i="248"/>
  <c r="Z19" i="248"/>
  <c r="Y19" i="248"/>
  <c r="X19" i="248"/>
  <c r="V19" i="248"/>
  <c r="AM18" i="248"/>
  <c r="AS18" i="248" s="1"/>
  <c r="AL18" i="248"/>
  <c r="AR18" i="248" s="1"/>
  <c r="AG18" i="248"/>
  <c r="AD18" i="248"/>
  <c r="AA18" i="248"/>
  <c r="Z18" i="248"/>
  <c r="Y18" i="248"/>
  <c r="X18" i="248"/>
  <c r="V18" i="248"/>
  <c r="AM17" i="248"/>
  <c r="AS17" i="248" s="1"/>
  <c r="AL17" i="248"/>
  <c r="AR17" i="248" s="1"/>
  <c r="AG17" i="248"/>
  <c r="AD17" i="248"/>
  <c r="AA17" i="248"/>
  <c r="Z17" i="248"/>
  <c r="Y17" i="248"/>
  <c r="X17" i="248"/>
  <c r="V17" i="248"/>
  <c r="AM16" i="248"/>
  <c r="AS16" i="248" s="1"/>
  <c r="AL16" i="248"/>
  <c r="AR16" i="248" s="1"/>
  <c r="AG16" i="248"/>
  <c r="AD16" i="248"/>
  <c r="AA16" i="248"/>
  <c r="Z16" i="248"/>
  <c r="Y16" i="248"/>
  <c r="AB16" i="248" s="1"/>
  <c r="AP16" i="248" s="1"/>
  <c r="X16" i="248"/>
  <c r="V16" i="248"/>
  <c r="AR15" i="248"/>
  <c r="AM15" i="248"/>
  <c r="AS15" i="248" s="1"/>
  <c r="AL15" i="248"/>
  <c r="AG15" i="248"/>
  <c r="AD15" i="248"/>
  <c r="AH15" i="248" s="1"/>
  <c r="AA15" i="248"/>
  <c r="Z15" i="248"/>
  <c r="Y15" i="248"/>
  <c r="AB15" i="248" s="1"/>
  <c r="AP15" i="248" s="1"/>
  <c r="X15" i="248"/>
  <c r="V15" i="248"/>
  <c r="AM14" i="248"/>
  <c r="AS14" i="248" s="1"/>
  <c r="AL14" i="248"/>
  <c r="AR14" i="248" s="1"/>
  <c r="AG14" i="248"/>
  <c r="AD14" i="248"/>
  <c r="AA14" i="248"/>
  <c r="Z14" i="248"/>
  <c r="Y14" i="248"/>
  <c r="X14" i="248"/>
  <c r="V14" i="248"/>
  <c r="AM13" i="248"/>
  <c r="AS13" i="248" s="1"/>
  <c r="AL13" i="248"/>
  <c r="AR13" i="248" s="1"/>
  <c r="AG13" i="248"/>
  <c r="AD13" i="248"/>
  <c r="AA13" i="248"/>
  <c r="Z13" i="248"/>
  <c r="Y13" i="248"/>
  <c r="X13" i="248"/>
  <c r="V13" i="248"/>
  <c r="AM12" i="248"/>
  <c r="AS12" i="248" s="1"/>
  <c r="AL12" i="248"/>
  <c r="AR12" i="248" s="1"/>
  <c r="AG12" i="248"/>
  <c r="AD12" i="248"/>
  <c r="AH12" i="248" s="1"/>
  <c r="AA12" i="248"/>
  <c r="Z12" i="248"/>
  <c r="Y12" i="248"/>
  <c r="X12" i="248"/>
  <c r="V12" i="248"/>
  <c r="AM11" i="248"/>
  <c r="AS11" i="248" s="1"/>
  <c r="AL11" i="248"/>
  <c r="AR11" i="248" s="1"/>
  <c r="AG11" i="248"/>
  <c r="AD11" i="248"/>
  <c r="AA11" i="248"/>
  <c r="Z11" i="248"/>
  <c r="Y11" i="248"/>
  <c r="X11" i="248"/>
  <c r="V11" i="248"/>
  <c r="AM10" i="248"/>
  <c r="AS10" i="248" s="1"/>
  <c r="AL10" i="248"/>
  <c r="AR10" i="248" s="1"/>
  <c r="AG10" i="248"/>
  <c r="AD10" i="248"/>
  <c r="AA10" i="248"/>
  <c r="Z10" i="248"/>
  <c r="Y10" i="248"/>
  <c r="AB10" i="248" s="1"/>
  <c r="AP10" i="248" s="1"/>
  <c r="X10" i="248"/>
  <c r="V10" i="248"/>
  <c r="AS9" i="248"/>
  <c r="AM9" i="248"/>
  <c r="AL9" i="248"/>
  <c r="AR9" i="248" s="1"/>
  <c r="AG9" i="248"/>
  <c r="AD9" i="248"/>
  <c r="AA9" i="248"/>
  <c r="Z9" i="248"/>
  <c r="Y9" i="248"/>
  <c r="X9" i="248"/>
  <c r="V9" i="248"/>
  <c r="AM8" i="248"/>
  <c r="AS8" i="248" s="1"/>
  <c r="AL8" i="248"/>
  <c r="AR8" i="248" s="1"/>
  <c r="AG8" i="248"/>
  <c r="AD8" i="248"/>
  <c r="AH8" i="248" s="1"/>
  <c r="AA8" i="248"/>
  <c r="AB8" i="248" s="1"/>
  <c r="AP8" i="248" s="1"/>
  <c r="Z8" i="248"/>
  <c r="Y8" i="248"/>
  <c r="X8" i="248"/>
  <c r="V8" i="248"/>
  <c r="AM7" i="248"/>
  <c r="AS7" i="248" s="1"/>
  <c r="AL7" i="248"/>
  <c r="AG7" i="248"/>
  <c r="AD7" i="248"/>
  <c r="AH7" i="248" s="1"/>
  <c r="AA7" i="248"/>
  <c r="Z7" i="248"/>
  <c r="Y7" i="248"/>
  <c r="V7" i="248"/>
  <c r="M28" i="247"/>
  <c r="D16" i="51" s="1"/>
  <c r="L28" i="247"/>
  <c r="C16" i="51" s="1"/>
  <c r="BZ27" i="247"/>
  <c r="BX27" i="247"/>
  <c r="BW27" i="247"/>
  <c r="CC27" i="247" s="1"/>
  <c r="BV27" i="247"/>
  <c r="CB27" i="247" s="1"/>
  <c r="BJ27" i="247"/>
  <c r="BH27" i="247"/>
  <c r="BF27" i="247"/>
  <c r="BN27" i="247" s="1"/>
  <c r="AZ27" i="247"/>
  <c r="AS27" i="247"/>
  <c r="AP27" i="247"/>
  <c r="AO27" i="247"/>
  <c r="AI27" i="247"/>
  <c r="BZ26" i="247"/>
  <c r="BX26" i="247"/>
  <c r="BW26" i="247"/>
  <c r="CC26" i="247" s="1"/>
  <c r="BV26" i="247"/>
  <c r="CB26" i="247" s="1"/>
  <c r="BJ26" i="247"/>
  <c r="BH26" i="247"/>
  <c r="BF26" i="247"/>
  <c r="AZ26" i="247"/>
  <c r="AS26" i="247"/>
  <c r="AT26" i="247" s="1"/>
  <c r="AU26" i="247" s="1"/>
  <c r="AV26" i="247" s="1"/>
  <c r="AP26" i="247"/>
  <c r="AO26" i="247"/>
  <c r="AI26" i="247"/>
  <c r="BZ25" i="247"/>
  <c r="BX25" i="247"/>
  <c r="BW25" i="247"/>
  <c r="CC25" i="247" s="1"/>
  <c r="BV25" i="247"/>
  <c r="CB25" i="247" s="1"/>
  <c r="BJ25" i="247"/>
  <c r="BH25" i="247"/>
  <c r="BF25" i="247"/>
  <c r="BM25" i="247" s="1"/>
  <c r="AZ25" i="247"/>
  <c r="AS25" i="247"/>
  <c r="AP25" i="247"/>
  <c r="AO25" i="247"/>
  <c r="AI25" i="247"/>
  <c r="BZ24" i="247"/>
  <c r="BX24" i="247"/>
  <c r="BW24" i="247"/>
  <c r="CC24" i="247" s="1"/>
  <c r="BV24" i="247"/>
  <c r="CB24" i="247" s="1"/>
  <c r="BJ24" i="247"/>
  <c r="BH24" i="247"/>
  <c r="BF24" i="247"/>
  <c r="AZ24" i="247"/>
  <c r="AS24" i="247"/>
  <c r="AT24" i="247" s="1"/>
  <c r="AU24" i="247" s="1"/>
  <c r="AV24" i="247" s="1"/>
  <c r="AP24" i="247"/>
  <c r="AO24" i="247"/>
  <c r="AI24" i="247"/>
  <c r="BZ23" i="247"/>
  <c r="BX23" i="247"/>
  <c r="BW23" i="247"/>
  <c r="CC23" i="247" s="1"/>
  <c r="BV23" i="247"/>
  <c r="CB23" i="247" s="1"/>
  <c r="BJ23" i="247"/>
  <c r="BH23" i="247"/>
  <c r="BF23" i="247"/>
  <c r="AZ23" i="247"/>
  <c r="AS23" i="247"/>
  <c r="AP23" i="247"/>
  <c r="AO23" i="247"/>
  <c r="AI23" i="247"/>
  <c r="BZ22" i="247"/>
  <c r="BX22" i="247"/>
  <c r="BW22" i="247"/>
  <c r="CC22" i="247" s="1"/>
  <c r="BV22" i="247"/>
  <c r="CB22" i="247" s="1"/>
  <c r="BJ22" i="247"/>
  <c r="BH22" i="247"/>
  <c r="BF22" i="247"/>
  <c r="AZ22" i="247"/>
  <c r="AS22" i="247"/>
  <c r="AT22" i="247" s="1"/>
  <c r="AU22" i="247" s="1"/>
  <c r="AV22" i="247" s="1"/>
  <c r="AP22" i="247"/>
  <c r="AO22" i="247"/>
  <c r="AI22" i="247"/>
  <c r="BZ21" i="247"/>
  <c r="BX21" i="247"/>
  <c r="BW21" i="247"/>
  <c r="CC21" i="247" s="1"/>
  <c r="BV21" i="247"/>
  <c r="CB21" i="247" s="1"/>
  <c r="BJ21" i="247"/>
  <c r="BH21" i="247"/>
  <c r="BF21" i="247"/>
  <c r="AZ21" i="247"/>
  <c r="AS21" i="247"/>
  <c r="AP21" i="247"/>
  <c r="AO21" i="247"/>
  <c r="AI21" i="247"/>
  <c r="BZ20" i="247"/>
  <c r="BX20" i="247"/>
  <c r="BW20" i="247"/>
  <c r="CC20" i="247" s="1"/>
  <c r="BV20" i="247"/>
  <c r="CB20" i="247" s="1"/>
  <c r="BJ20" i="247"/>
  <c r="BH20" i="247"/>
  <c r="BF20" i="247"/>
  <c r="AZ20" i="247"/>
  <c r="AS20" i="247"/>
  <c r="AT20" i="247" s="1"/>
  <c r="AP20" i="247"/>
  <c r="AO20" i="247"/>
  <c r="AI20" i="247"/>
  <c r="BZ19" i="247"/>
  <c r="BX19" i="247"/>
  <c r="BW19" i="247"/>
  <c r="CC19" i="247" s="1"/>
  <c r="BV19" i="247"/>
  <c r="CB19" i="247" s="1"/>
  <c r="BJ19" i="247"/>
  <c r="BH19" i="247"/>
  <c r="BM19" i="247" s="1"/>
  <c r="BF19" i="247"/>
  <c r="AZ19" i="247"/>
  <c r="AS19" i="247"/>
  <c r="AT19" i="247" s="1"/>
  <c r="AP19" i="247"/>
  <c r="AO19" i="247"/>
  <c r="AI19" i="247"/>
  <c r="CB18" i="247"/>
  <c r="BZ18" i="247"/>
  <c r="BX18" i="247"/>
  <c r="BW18" i="247"/>
  <c r="CC18" i="247" s="1"/>
  <c r="BV18" i="247"/>
  <c r="BJ18" i="247"/>
  <c r="BH18" i="247"/>
  <c r="BF18" i="247"/>
  <c r="AZ18" i="247"/>
  <c r="AT18" i="247"/>
  <c r="AU18" i="247" s="1"/>
  <c r="AV18" i="247" s="1"/>
  <c r="AS18" i="247"/>
  <c r="AP18" i="247"/>
  <c r="AO18" i="247"/>
  <c r="AI18" i="247"/>
  <c r="BZ17" i="247"/>
  <c r="BX17" i="247"/>
  <c r="BW17" i="247"/>
  <c r="CC17" i="247" s="1"/>
  <c r="BV17" i="247"/>
  <c r="CB17" i="247" s="1"/>
  <c r="BJ17" i="247"/>
  <c r="BH17" i="247"/>
  <c r="BF17" i="247"/>
  <c r="AZ17" i="247"/>
  <c r="AS17" i="247"/>
  <c r="AP17" i="247"/>
  <c r="AO17" i="247"/>
  <c r="AI17" i="247"/>
  <c r="BZ16" i="247"/>
  <c r="BX16" i="247"/>
  <c r="BW16" i="247"/>
  <c r="CC16" i="247" s="1"/>
  <c r="BV16" i="247"/>
  <c r="CB16" i="247" s="1"/>
  <c r="BJ16" i="247"/>
  <c r="BH16" i="247"/>
  <c r="BF16" i="247"/>
  <c r="AZ16" i="247"/>
  <c r="AS16" i="247"/>
  <c r="AT16" i="247" s="1"/>
  <c r="AU16" i="247" s="1"/>
  <c r="AV16" i="247" s="1"/>
  <c r="AP16" i="247"/>
  <c r="AO16" i="247"/>
  <c r="AI16" i="247"/>
  <c r="CB15" i="247"/>
  <c r="BZ15" i="247"/>
  <c r="BX15" i="247"/>
  <c r="BW15" i="247"/>
  <c r="CC15" i="247" s="1"/>
  <c r="BV15" i="247"/>
  <c r="BJ15" i="247"/>
  <c r="BH15" i="247"/>
  <c r="BF15" i="247"/>
  <c r="AZ15" i="247"/>
  <c r="AS15" i="247"/>
  <c r="AT15" i="247" s="1"/>
  <c r="AU15" i="247" s="1"/>
  <c r="AV15" i="247" s="1"/>
  <c r="AP15" i="247"/>
  <c r="AO15" i="247"/>
  <c r="AI15" i="247"/>
  <c r="BZ14" i="247"/>
  <c r="BX14" i="247"/>
  <c r="BW14" i="247"/>
  <c r="CC14" i="247" s="1"/>
  <c r="BV14" i="247"/>
  <c r="CB14" i="247" s="1"/>
  <c r="BJ14" i="247"/>
  <c r="BH14" i="247"/>
  <c r="BF14" i="247"/>
  <c r="AZ14" i="247"/>
  <c r="AS14" i="247"/>
  <c r="AT14" i="247" s="1"/>
  <c r="AU14" i="247" s="1"/>
  <c r="AV14" i="247" s="1"/>
  <c r="AP14" i="247"/>
  <c r="AO14" i="247"/>
  <c r="AI14" i="247"/>
  <c r="CB13" i="247"/>
  <c r="BZ13" i="247"/>
  <c r="BX13" i="247"/>
  <c r="BW13" i="247"/>
  <c r="CC13" i="247" s="1"/>
  <c r="BV13" i="247"/>
  <c r="BJ13" i="247"/>
  <c r="BH13" i="247"/>
  <c r="BF13" i="247"/>
  <c r="AZ13" i="247"/>
  <c r="AS13" i="247"/>
  <c r="AT13" i="247" s="1"/>
  <c r="AU13" i="247" s="1"/>
  <c r="AV13" i="247" s="1"/>
  <c r="AP13" i="247"/>
  <c r="AO13" i="247"/>
  <c r="AI13" i="247"/>
  <c r="BZ12" i="247"/>
  <c r="BX12" i="247"/>
  <c r="BW12" i="247"/>
  <c r="CC12" i="247" s="1"/>
  <c r="BV12" i="247"/>
  <c r="CB12" i="247" s="1"/>
  <c r="BJ12" i="247"/>
  <c r="BH12" i="247"/>
  <c r="BF12" i="247"/>
  <c r="AZ12" i="247"/>
  <c r="AS12" i="247"/>
  <c r="AT12" i="247" s="1"/>
  <c r="AP12" i="247"/>
  <c r="AO12" i="247"/>
  <c r="AI12" i="247"/>
  <c r="BZ11" i="247"/>
  <c r="BX11" i="247"/>
  <c r="BW11" i="247"/>
  <c r="CC11" i="247" s="1"/>
  <c r="BV11" i="247"/>
  <c r="CB11" i="247" s="1"/>
  <c r="BJ11" i="247"/>
  <c r="BH11" i="247"/>
  <c r="BF11" i="247"/>
  <c r="AZ11" i="247"/>
  <c r="AS11" i="247"/>
  <c r="AT11" i="247" s="1"/>
  <c r="AP11" i="247"/>
  <c r="AO11" i="247"/>
  <c r="AI11" i="247"/>
  <c r="CC10" i="247"/>
  <c r="CB10" i="247"/>
  <c r="BZ10" i="247"/>
  <c r="BX10" i="247"/>
  <c r="BW10" i="247"/>
  <c r="BV10" i="247"/>
  <c r="BJ10" i="247"/>
  <c r="BH10" i="247"/>
  <c r="BF10" i="247"/>
  <c r="AZ10" i="247"/>
  <c r="AS10" i="247"/>
  <c r="AP10" i="247"/>
  <c r="AO10" i="247"/>
  <c r="AI10" i="247"/>
  <c r="BZ9" i="247"/>
  <c r="BX9" i="247"/>
  <c r="BW9" i="247"/>
  <c r="CC9" i="247" s="1"/>
  <c r="BV9" i="247"/>
  <c r="CB9" i="247" s="1"/>
  <c r="BM9" i="247"/>
  <c r="BJ9" i="247"/>
  <c r="BH9" i="247"/>
  <c r="BF9" i="247"/>
  <c r="AZ9" i="247"/>
  <c r="AS9" i="247"/>
  <c r="AP9" i="247"/>
  <c r="AO9" i="247"/>
  <c r="AI9" i="247"/>
  <c r="BZ8" i="247"/>
  <c r="BX8" i="247"/>
  <c r="BW8" i="247"/>
  <c r="CC8" i="247" s="1"/>
  <c r="BV8" i="247"/>
  <c r="BJ8" i="247"/>
  <c r="BH8" i="247"/>
  <c r="BF8" i="247"/>
  <c r="AZ8" i="247"/>
  <c r="AS8" i="247"/>
  <c r="AT8" i="247" s="1"/>
  <c r="AU8" i="247" s="1"/>
  <c r="AV8" i="247" s="1"/>
  <c r="AP8" i="247"/>
  <c r="AO8" i="247"/>
  <c r="T26" i="246"/>
  <c r="D8" i="51" s="1"/>
  <c r="S26" i="246"/>
  <c r="C8" i="51" s="1"/>
  <c r="GU25" i="246"/>
  <c r="GT25" i="246"/>
  <c r="GS25" i="246"/>
  <c r="GQ25" i="246"/>
  <c r="GR25" i="246"/>
  <c r="GO25" i="246"/>
  <c r="GN25" i="246"/>
  <c r="GG25" i="246"/>
  <c r="GE25" i="246"/>
  <c r="GD25" i="246"/>
  <c r="GC25" i="246"/>
  <c r="GA25" i="246"/>
  <c r="FZ25" i="246"/>
  <c r="FY25" i="246"/>
  <c r="FX25" i="246"/>
  <c r="FW25" i="246"/>
  <c r="FV25" i="246"/>
  <c r="FU25" i="246"/>
  <c r="FT25" i="246"/>
  <c r="FS25" i="246"/>
  <c r="FR25" i="246"/>
  <c r="FQ25" i="246"/>
  <c r="FP25" i="246"/>
  <c r="FO25" i="246"/>
  <c r="FN25" i="246"/>
  <c r="FM25" i="246"/>
  <c r="FL25" i="246"/>
  <c r="FK25" i="246"/>
  <c r="FJ25" i="246"/>
  <c r="FI25" i="246"/>
  <c r="FH25" i="246"/>
  <c r="FE25" i="246"/>
  <c r="FD25" i="246"/>
  <c r="DQ25" i="246"/>
  <c r="DM25" i="246"/>
  <c r="DL25" i="246"/>
  <c r="DK25" i="246"/>
  <c r="DJ25" i="246"/>
  <c r="DI25" i="246"/>
  <c r="DH25" i="246"/>
  <c r="DG25" i="246"/>
  <c r="DF25" i="246"/>
  <c r="DE25" i="246"/>
  <c r="DD25" i="246"/>
  <c r="DC25" i="246"/>
  <c r="DB25" i="246"/>
  <c r="DA25" i="246"/>
  <c r="CZ25" i="246"/>
  <c r="CY25" i="246"/>
  <c r="CX25" i="246"/>
  <c r="CW25" i="246"/>
  <c r="CV25" i="246"/>
  <c r="CU25" i="246"/>
  <c r="CT25" i="246"/>
  <c r="CS25" i="246"/>
  <c r="CR25" i="246"/>
  <c r="CQ25" i="246"/>
  <c r="CP25" i="246"/>
  <c r="AZ25" i="246"/>
  <c r="BC25" i="246" s="1"/>
  <c r="R25" i="246"/>
  <c r="GU24" i="246"/>
  <c r="GT24" i="246"/>
  <c r="GQ24" i="246"/>
  <c r="GR24" i="246"/>
  <c r="GO24" i="246"/>
  <c r="GS24" i="246" s="1"/>
  <c r="GN24" i="246"/>
  <c r="GG24" i="246"/>
  <c r="GE24" i="246"/>
  <c r="GD24" i="246"/>
  <c r="GC24" i="246"/>
  <c r="GA24" i="246"/>
  <c r="FZ24" i="246"/>
  <c r="FY24" i="246"/>
  <c r="FX24" i="246"/>
  <c r="FW24" i="246"/>
  <c r="FV24" i="246"/>
  <c r="FU24" i="246"/>
  <c r="FT24" i="246"/>
  <c r="FS24" i="246"/>
  <c r="FR24" i="246"/>
  <c r="FQ24" i="246"/>
  <c r="FP24" i="246"/>
  <c r="FO24" i="246"/>
  <c r="FN24" i="246"/>
  <c r="FM24" i="246"/>
  <c r="FL24" i="246"/>
  <c r="FK24" i="246"/>
  <c r="FJ24" i="246"/>
  <c r="FI24" i="246"/>
  <c r="FH24" i="246"/>
  <c r="FE24" i="246"/>
  <c r="FD24" i="246"/>
  <c r="FC24" i="246"/>
  <c r="DQ24" i="246"/>
  <c r="DM24" i="246"/>
  <c r="DL24" i="246"/>
  <c r="DK24" i="246"/>
  <c r="DJ24" i="246"/>
  <c r="DI24" i="246"/>
  <c r="DH24" i="246"/>
  <c r="DG24" i="246"/>
  <c r="DF24" i="246"/>
  <c r="DE24" i="246"/>
  <c r="DD24" i="246"/>
  <c r="DC24" i="246"/>
  <c r="DB24" i="246"/>
  <c r="DA24" i="246"/>
  <c r="CZ24" i="246"/>
  <c r="CY24" i="246"/>
  <c r="CX24" i="246"/>
  <c r="CW24" i="246"/>
  <c r="CV24" i="246"/>
  <c r="CU24" i="246"/>
  <c r="CT24" i="246"/>
  <c r="CS24" i="246"/>
  <c r="CR24" i="246"/>
  <c r="CQ24" i="246"/>
  <c r="CP24" i="246"/>
  <c r="AZ24" i="246"/>
  <c r="BC24" i="246" s="1"/>
  <c r="R24" i="246"/>
  <c r="GU23" i="246"/>
  <c r="GT23" i="246"/>
  <c r="GQ23" i="246"/>
  <c r="GR23" i="246"/>
  <c r="GO23" i="246"/>
  <c r="GS23" i="246" s="1"/>
  <c r="GN23" i="246"/>
  <c r="GG23" i="246"/>
  <c r="GE23" i="246"/>
  <c r="GD23" i="246"/>
  <c r="GC23" i="246"/>
  <c r="GA23" i="246"/>
  <c r="FZ23" i="246"/>
  <c r="FY23" i="246"/>
  <c r="FX23" i="246"/>
  <c r="FW23" i="246"/>
  <c r="FV23" i="246"/>
  <c r="FU23" i="246"/>
  <c r="FT23" i="246"/>
  <c r="FS23" i="246"/>
  <c r="FR23" i="246"/>
  <c r="FQ23" i="246"/>
  <c r="FP23" i="246"/>
  <c r="FO23" i="246"/>
  <c r="FN23" i="246"/>
  <c r="FM23" i="246"/>
  <c r="FL23" i="246"/>
  <c r="FK23" i="246"/>
  <c r="FJ23" i="246"/>
  <c r="FI23" i="246"/>
  <c r="FH23" i="246"/>
  <c r="FE23" i="246"/>
  <c r="FD23" i="246"/>
  <c r="FC23" i="246"/>
  <c r="DQ23" i="246"/>
  <c r="DM23" i="246"/>
  <c r="DL23" i="246"/>
  <c r="DK23" i="246"/>
  <c r="DJ23" i="246"/>
  <c r="DI23" i="246"/>
  <c r="DH23" i="246"/>
  <c r="DG23" i="246"/>
  <c r="DF23" i="246"/>
  <c r="DE23" i="246"/>
  <c r="DD23" i="246"/>
  <c r="DC23" i="246"/>
  <c r="DB23" i="246"/>
  <c r="DA23" i="246"/>
  <c r="CZ23" i="246"/>
  <c r="CY23" i="246"/>
  <c r="CX23" i="246"/>
  <c r="CW23" i="246"/>
  <c r="CV23" i="246"/>
  <c r="CU23" i="246"/>
  <c r="CT23" i="246"/>
  <c r="CS23" i="246"/>
  <c r="CR23" i="246"/>
  <c r="CQ23" i="246"/>
  <c r="CP23" i="246"/>
  <c r="AZ23" i="246"/>
  <c r="BC23" i="246" s="1"/>
  <c r="R23" i="246"/>
  <c r="GU22" i="246"/>
  <c r="GT22" i="246"/>
  <c r="GQ22" i="246"/>
  <c r="GR22" i="246"/>
  <c r="GO22" i="246"/>
  <c r="GS22" i="246" s="1"/>
  <c r="GN22" i="246"/>
  <c r="GG22" i="246"/>
  <c r="GE22" i="246"/>
  <c r="GD22" i="246"/>
  <c r="GC22" i="246"/>
  <c r="GA22" i="246"/>
  <c r="FZ22" i="246"/>
  <c r="FY22" i="246"/>
  <c r="FX22" i="246"/>
  <c r="FW22" i="246"/>
  <c r="FV22" i="246"/>
  <c r="FU22" i="246"/>
  <c r="FT22" i="246"/>
  <c r="FS22" i="246"/>
  <c r="FR22" i="246"/>
  <c r="FQ22" i="246"/>
  <c r="FP22" i="246"/>
  <c r="FO22" i="246"/>
  <c r="FN22" i="246"/>
  <c r="FM22" i="246"/>
  <c r="FL22" i="246"/>
  <c r="FK22" i="246"/>
  <c r="FJ22" i="246"/>
  <c r="FI22" i="246"/>
  <c r="FH22" i="246"/>
  <c r="FE22" i="246"/>
  <c r="FD22" i="246"/>
  <c r="DQ22" i="246"/>
  <c r="DM22" i="246"/>
  <c r="DL22" i="246"/>
  <c r="DK22" i="246"/>
  <c r="DJ22" i="246"/>
  <c r="DI22" i="246"/>
  <c r="DH22" i="246"/>
  <c r="DG22" i="246"/>
  <c r="DF22" i="246"/>
  <c r="DE22" i="246"/>
  <c r="DD22" i="246"/>
  <c r="DC22" i="246"/>
  <c r="DB22" i="246"/>
  <c r="DA22" i="246"/>
  <c r="CZ22" i="246"/>
  <c r="CY22" i="246"/>
  <c r="CX22" i="246"/>
  <c r="CW22" i="246"/>
  <c r="CV22" i="246"/>
  <c r="CU22" i="246"/>
  <c r="CT22" i="246"/>
  <c r="CS22" i="246"/>
  <c r="CR22" i="246"/>
  <c r="CQ22" i="246"/>
  <c r="CP22" i="246"/>
  <c r="FC22" i="246"/>
  <c r="AZ22" i="246"/>
  <c r="BC22" i="246" s="1"/>
  <c r="R22" i="246"/>
  <c r="GU21" i="246"/>
  <c r="GT21" i="246"/>
  <c r="GQ21" i="246"/>
  <c r="GR21" i="246"/>
  <c r="GO21" i="246"/>
  <c r="GS21" i="246" s="1"/>
  <c r="GN21" i="246"/>
  <c r="GG21" i="246"/>
  <c r="GE21" i="246"/>
  <c r="GD21" i="246"/>
  <c r="GC21" i="246"/>
  <c r="GA21" i="246"/>
  <c r="FZ21" i="246"/>
  <c r="FY21" i="246"/>
  <c r="FX21" i="246"/>
  <c r="FW21" i="246"/>
  <c r="FV21" i="246"/>
  <c r="FU21" i="246"/>
  <c r="FT21" i="246"/>
  <c r="FS21" i="246"/>
  <c r="FR21" i="246"/>
  <c r="FQ21" i="246"/>
  <c r="FP21" i="246"/>
  <c r="FO21" i="246"/>
  <c r="FN21" i="246"/>
  <c r="FM21" i="246"/>
  <c r="FL21" i="246"/>
  <c r="FK21" i="246"/>
  <c r="FJ21" i="246"/>
  <c r="FI21" i="246"/>
  <c r="FH21" i="246"/>
  <c r="FE21" i="246"/>
  <c r="FD21" i="246"/>
  <c r="FC21" i="246"/>
  <c r="DQ21" i="246"/>
  <c r="DM21" i="246"/>
  <c r="DL21" i="246"/>
  <c r="DK21" i="246"/>
  <c r="DJ21" i="246"/>
  <c r="DI21" i="246"/>
  <c r="DH21" i="246"/>
  <c r="DG21" i="246"/>
  <c r="DF21" i="246"/>
  <c r="DE21" i="246"/>
  <c r="DD21" i="246"/>
  <c r="DC21" i="246"/>
  <c r="DB21" i="246"/>
  <c r="DA21" i="246"/>
  <c r="CZ21" i="246"/>
  <c r="CY21" i="246"/>
  <c r="CX21" i="246"/>
  <c r="CW21" i="246"/>
  <c r="CV21" i="246"/>
  <c r="CU21" i="246"/>
  <c r="CT21" i="246"/>
  <c r="CS21" i="246"/>
  <c r="CR21" i="246"/>
  <c r="CQ21" i="246"/>
  <c r="CP21" i="246"/>
  <c r="AZ21" i="246"/>
  <c r="BC21" i="246" s="1"/>
  <c r="R21" i="246"/>
  <c r="GU20" i="246"/>
  <c r="GT20" i="246"/>
  <c r="GQ20" i="246"/>
  <c r="GR20" i="246"/>
  <c r="GO20" i="246"/>
  <c r="GS20" i="246" s="1"/>
  <c r="GN20" i="246"/>
  <c r="GG20" i="246"/>
  <c r="GE20" i="246"/>
  <c r="GD20" i="246"/>
  <c r="GC20" i="246"/>
  <c r="GA20" i="246"/>
  <c r="FZ20" i="246"/>
  <c r="FY20" i="246"/>
  <c r="FX20" i="246"/>
  <c r="FW20" i="246"/>
  <c r="FV20" i="246"/>
  <c r="FU20" i="246"/>
  <c r="FT20" i="246"/>
  <c r="FS20" i="246"/>
  <c r="FR20" i="246"/>
  <c r="FQ20" i="246"/>
  <c r="FP20" i="246"/>
  <c r="FO20" i="246"/>
  <c r="FN20" i="246"/>
  <c r="FM20" i="246"/>
  <c r="FL20" i="246"/>
  <c r="FK20" i="246"/>
  <c r="FJ20" i="246"/>
  <c r="FI20" i="246"/>
  <c r="FH20" i="246"/>
  <c r="FE20" i="246"/>
  <c r="FD20" i="246"/>
  <c r="FC20" i="246"/>
  <c r="DQ20" i="246"/>
  <c r="DM20" i="246"/>
  <c r="DL20" i="246"/>
  <c r="DK20" i="246"/>
  <c r="DJ20" i="246"/>
  <c r="DI20" i="246"/>
  <c r="DH20" i="246"/>
  <c r="DG20" i="246"/>
  <c r="DF20" i="246"/>
  <c r="DE20" i="246"/>
  <c r="DD20" i="246"/>
  <c r="DC20" i="246"/>
  <c r="DB20" i="246"/>
  <c r="DA20" i="246"/>
  <c r="CZ20" i="246"/>
  <c r="CY20" i="246"/>
  <c r="CX20" i="246"/>
  <c r="CW20" i="246"/>
  <c r="CV20" i="246"/>
  <c r="CU20" i="246"/>
  <c r="CT20" i="246"/>
  <c r="CS20" i="246"/>
  <c r="CR20" i="246"/>
  <c r="CQ20" i="246"/>
  <c r="CP20" i="246"/>
  <c r="AZ20" i="246"/>
  <c r="BC20" i="246" s="1"/>
  <c r="R20" i="246"/>
  <c r="GU19" i="246"/>
  <c r="GT19" i="246"/>
  <c r="GQ19" i="246"/>
  <c r="GR19" i="246"/>
  <c r="GO19" i="246"/>
  <c r="GS19" i="246" s="1"/>
  <c r="GN19" i="246"/>
  <c r="GG19" i="246"/>
  <c r="GE19" i="246"/>
  <c r="GD19" i="246"/>
  <c r="GC19" i="246"/>
  <c r="GA19" i="246"/>
  <c r="FZ19" i="246"/>
  <c r="FY19" i="246"/>
  <c r="FX19" i="246"/>
  <c r="FW19" i="246"/>
  <c r="FV19" i="246"/>
  <c r="FU19" i="246"/>
  <c r="FT19" i="246"/>
  <c r="FS19" i="246"/>
  <c r="FR19" i="246"/>
  <c r="FQ19" i="246"/>
  <c r="FP19" i="246"/>
  <c r="FO19" i="246"/>
  <c r="FN19" i="246"/>
  <c r="FM19" i="246"/>
  <c r="FL19" i="246"/>
  <c r="FK19" i="246"/>
  <c r="FJ19" i="246"/>
  <c r="FI19" i="246"/>
  <c r="FH19" i="246"/>
  <c r="FE19" i="246"/>
  <c r="FD19" i="246"/>
  <c r="FC19" i="246"/>
  <c r="DQ19" i="246"/>
  <c r="DM19" i="246"/>
  <c r="DL19" i="246"/>
  <c r="DK19" i="246"/>
  <c r="DJ19" i="246"/>
  <c r="DI19" i="246"/>
  <c r="DH19" i="246"/>
  <c r="DG19" i="246"/>
  <c r="DF19" i="246"/>
  <c r="DE19" i="246"/>
  <c r="DD19" i="246"/>
  <c r="DC19" i="246"/>
  <c r="DB19" i="246"/>
  <c r="DA19" i="246"/>
  <c r="CZ19" i="246"/>
  <c r="CY19" i="246"/>
  <c r="CX19" i="246"/>
  <c r="CW19" i="246"/>
  <c r="CV19" i="246"/>
  <c r="CU19" i="246"/>
  <c r="CT19" i="246"/>
  <c r="CS19" i="246"/>
  <c r="CR19" i="246"/>
  <c r="CQ19" i="246"/>
  <c r="CP19" i="246"/>
  <c r="AZ19" i="246"/>
  <c r="BC19" i="246" s="1"/>
  <c r="R19" i="246"/>
  <c r="GU18" i="246"/>
  <c r="GT18" i="246"/>
  <c r="GQ18" i="246"/>
  <c r="GR18" i="246"/>
  <c r="GO18" i="246"/>
  <c r="GS18" i="246" s="1"/>
  <c r="GN18" i="246"/>
  <c r="GG18" i="246"/>
  <c r="GE18" i="246"/>
  <c r="GD18" i="246"/>
  <c r="GC18" i="246"/>
  <c r="GA18" i="246"/>
  <c r="FZ18" i="246"/>
  <c r="FY18" i="246"/>
  <c r="FX18" i="246"/>
  <c r="FW18" i="246"/>
  <c r="FV18" i="246"/>
  <c r="FU18" i="246"/>
  <c r="FT18" i="246"/>
  <c r="FS18" i="246"/>
  <c r="FR18" i="246"/>
  <c r="FQ18" i="246"/>
  <c r="FP18" i="246"/>
  <c r="FO18" i="246"/>
  <c r="FN18" i="246"/>
  <c r="FM18" i="246"/>
  <c r="FL18" i="246"/>
  <c r="FK18" i="246"/>
  <c r="FJ18" i="246"/>
  <c r="FI18" i="246"/>
  <c r="FH18" i="246"/>
  <c r="FE18" i="246"/>
  <c r="FD18" i="246"/>
  <c r="DQ18" i="246"/>
  <c r="DM18" i="246"/>
  <c r="DL18" i="246"/>
  <c r="DK18" i="246"/>
  <c r="DJ18" i="246"/>
  <c r="DI18" i="246"/>
  <c r="DH18" i="246"/>
  <c r="DG18" i="246"/>
  <c r="DF18" i="246"/>
  <c r="DE18" i="246"/>
  <c r="DD18" i="246"/>
  <c r="DC18" i="246"/>
  <c r="DB18" i="246"/>
  <c r="DA18" i="246"/>
  <c r="CZ18" i="246"/>
  <c r="CY18" i="246"/>
  <c r="CX18" i="246"/>
  <c r="CW18" i="246"/>
  <c r="CV18" i="246"/>
  <c r="CU18" i="246"/>
  <c r="CT18" i="246"/>
  <c r="CS18" i="246"/>
  <c r="CR18" i="246"/>
  <c r="CQ18" i="246"/>
  <c r="CP18" i="246"/>
  <c r="FC18" i="246"/>
  <c r="AZ18" i="246"/>
  <c r="BC18" i="246" s="1"/>
  <c r="R18" i="246"/>
  <c r="GU17" i="246"/>
  <c r="GT17" i="246"/>
  <c r="GQ17" i="246"/>
  <c r="GR17" i="246"/>
  <c r="GO17" i="246"/>
  <c r="GS17" i="246" s="1"/>
  <c r="GN17" i="246"/>
  <c r="GG17" i="246"/>
  <c r="GE17" i="246"/>
  <c r="GD17" i="246"/>
  <c r="GC17" i="246"/>
  <c r="GA17" i="246"/>
  <c r="FZ17" i="246"/>
  <c r="FY17" i="246"/>
  <c r="FX17" i="246"/>
  <c r="FW17" i="246"/>
  <c r="FV17" i="246"/>
  <c r="FU17" i="246"/>
  <c r="FT17" i="246"/>
  <c r="FS17" i="246"/>
  <c r="FR17" i="246"/>
  <c r="FQ17" i="246"/>
  <c r="FP17" i="246"/>
  <c r="FO17" i="246"/>
  <c r="FN17" i="246"/>
  <c r="FM17" i="246"/>
  <c r="FL17" i="246"/>
  <c r="FK17" i="246"/>
  <c r="FJ17" i="246"/>
  <c r="FI17" i="246"/>
  <c r="FH17" i="246"/>
  <c r="FE17" i="246"/>
  <c r="FD17" i="246"/>
  <c r="FC17" i="246"/>
  <c r="DQ17" i="246"/>
  <c r="DM17" i="246"/>
  <c r="DL17" i="246"/>
  <c r="DK17" i="246"/>
  <c r="DJ17" i="246"/>
  <c r="DI17" i="246"/>
  <c r="DH17" i="246"/>
  <c r="DG17" i="246"/>
  <c r="DF17" i="246"/>
  <c r="DE17" i="246"/>
  <c r="DD17" i="246"/>
  <c r="DC17" i="246"/>
  <c r="DB17" i="246"/>
  <c r="DA17" i="246"/>
  <c r="CZ17" i="246"/>
  <c r="CY17" i="246"/>
  <c r="CX17" i="246"/>
  <c r="CW17" i="246"/>
  <c r="CV17" i="246"/>
  <c r="CU17" i="246"/>
  <c r="CT17" i="246"/>
  <c r="CS17" i="246"/>
  <c r="CR17" i="246"/>
  <c r="CQ17" i="246"/>
  <c r="CP17" i="246"/>
  <c r="AZ17" i="246"/>
  <c r="BC17" i="246" s="1"/>
  <c r="R17" i="246"/>
  <c r="GU16" i="246"/>
  <c r="GT16" i="246"/>
  <c r="GQ16" i="246"/>
  <c r="GR16" i="246"/>
  <c r="GO16" i="246"/>
  <c r="GS16" i="246" s="1"/>
  <c r="GN16" i="246"/>
  <c r="GG16" i="246"/>
  <c r="GE16" i="246"/>
  <c r="GD16" i="246"/>
  <c r="GC16" i="246"/>
  <c r="GA16" i="246"/>
  <c r="FZ16" i="246"/>
  <c r="FY16" i="246"/>
  <c r="FX16" i="246"/>
  <c r="FW16" i="246"/>
  <c r="FV16" i="246"/>
  <c r="FU16" i="246"/>
  <c r="FT16" i="246"/>
  <c r="FS16" i="246"/>
  <c r="FR16" i="246"/>
  <c r="FQ16" i="246"/>
  <c r="FP16" i="246"/>
  <c r="FO16" i="246"/>
  <c r="FN16" i="246"/>
  <c r="FM16" i="246"/>
  <c r="FL16" i="246"/>
  <c r="FK16" i="246"/>
  <c r="FJ16" i="246"/>
  <c r="FI16" i="246"/>
  <c r="FH16" i="246"/>
  <c r="FE16" i="246"/>
  <c r="FD16" i="246"/>
  <c r="FC16" i="246"/>
  <c r="DQ16" i="246"/>
  <c r="DM16" i="246"/>
  <c r="DL16" i="246"/>
  <c r="DK16" i="246"/>
  <c r="DJ16" i="246"/>
  <c r="DI16" i="246"/>
  <c r="DH16" i="246"/>
  <c r="DG16" i="246"/>
  <c r="DF16" i="246"/>
  <c r="DE16" i="246"/>
  <c r="DD16" i="246"/>
  <c r="DC16" i="246"/>
  <c r="DB16" i="246"/>
  <c r="DA16" i="246"/>
  <c r="CZ16" i="246"/>
  <c r="CY16" i="246"/>
  <c r="CX16" i="246"/>
  <c r="CW16" i="246"/>
  <c r="CV16" i="246"/>
  <c r="CU16" i="246"/>
  <c r="CT16" i="246"/>
  <c r="CS16" i="246"/>
  <c r="CR16" i="246"/>
  <c r="CQ16" i="246"/>
  <c r="CP16" i="246"/>
  <c r="AZ16" i="246"/>
  <c r="BC16" i="246" s="1"/>
  <c r="R16" i="246"/>
  <c r="GU15" i="246"/>
  <c r="GT15" i="246"/>
  <c r="GQ15" i="246"/>
  <c r="GR15" i="246"/>
  <c r="GO15" i="246"/>
  <c r="GS15" i="246" s="1"/>
  <c r="GN15" i="246"/>
  <c r="GG15" i="246"/>
  <c r="GE15" i="246"/>
  <c r="GD15" i="246"/>
  <c r="GC15" i="246"/>
  <c r="GA15" i="246"/>
  <c r="FZ15" i="246"/>
  <c r="FY15" i="246"/>
  <c r="FX15" i="246"/>
  <c r="FW15" i="246"/>
  <c r="FV15" i="246"/>
  <c r="FU15" i="246"/>
  <c r="FT15" i="246"/>
  <c r="FS15" i="246"/>
  <c r="FR15" i="246"/>
  <c r="FQ15" i="246"/>
  <c r="FP15" i="246"/>
  <c r="FO15" i="246"/>
  <c r="FN15" i="246"/>
  <c r="FM15" i="246"/>
  <c r="FL15" i="246"/>
  <c r="FK15" i="246"/>
  <c r="FJ15" i="246"/>
  <c r="FI15" i="246"/>
  <c r="FH15" i="246"/>
  <c r="FE15" i="246"/>
  <c r="FD15" i="246"/>
  <c r="DQ15" i="246"/>
  <c r="DM15" i="246"/>
  <c r="DL15" i="246"/>
  <c r="DK15" i="246"/>
  <c r="DJ15" i="246"/>
  <c r="DI15" i="246"/>
  <c r="DH15" i="246"/>
  <c r="DG15" i="246"/>
  <c r="DF15" i="246"/>
  <c r="DE15" i="246"/>
  <c r="DD15" i="246"/>
  <c r="DC15" i="246"/>
  <c r="DB15" i="246"/>
  <c r="DA15" i="246"/>
  <c r="CZ15" i="246"/>
  <c r="CY15" i="246"/>
  <c r="CX15" i="246"/>
  <c r="CW15" i="246"/>
  <c r="CV15" i="246"/>
  <c r="CU15" i="246"/>
  <c r="CT15" i="246"/>
  <c r="CS15" i="246"/>
  <c r="CR15" i="246"/>
  <c r="CQ15" i="246"/>
  <c r="CP15" i="246"/>
  <c r="FC15" i="246"/>
  <c r="AZ15" i="246"/>
  <c r="BC15" i="246" s="1"/>
  <c r="R15" i="246"/>
  <c r="GU14" i="246"/>
  <c r="GT14" i="246"/>
  <c r="GQ14" i="246"/>
  <c r="GR14" i="246"/>
  <c r="GO14" i="246"/>
  <c r="GS14" i="246" s="1"/>
  <c r="GN14" i="246"/>
  <c r="GG14" i="246"/>
  <c r="GE14" i="246"/>
  <c r="GD14" i="246"/>
  <c r="GC14" i="246"/>
  <c r="GA14" i="246"/>
  <c r="FZ14" i="246"/>
  <c r="FY14" i="246"/>
  <c r="FX14" i="246"/>
  <c r="FW14" i="246"/>
  <c r="FV14" i="246"/>
  <c r="FU14" i="246"/>
  <c r="FT14" i="246"/>
  <c r="FS14" i="246"/>
  <c r="FR14" i="246"/>
  <c r="FQ14" i="246"/>
  <c r="FP14" i="246"/>
  <c r="FO14" i="246"/>
  <c r="FN14" i="246"/>
  <c r="FM14" i="246"/>
  <c r="FL14" i="246"/>
  <c r="FK14" i="246"/>
  <c r="FJ14" i="246"/>
  <c r="FI14" i="246"/>
  <c r="FH14" i="246"/>
  <c r="FE14" i="246"/>
  <c r="FD14" i="246"/>
  <c r="DQ14" i="246"/>
  <c r="DM14" i="246"/>
  <c r="DL14" i="246"/>
  <c r="DK14" i="246"/>
  <c r="DJ14" i="246"/>
  <c r="DI14" i="246"/>
  <c r="DH14" i="246"/>
  <c r="DG14" i="246"/>
  <c r="DF14" i="246"/>
  <c r="DE14" i="246"/>
  <c r="DD14" i="246"/>
  <c r="DC14" i="246"/>
  <c r="DB14" i="246"/>
  <c r="DA14" i="246"/>
  <c r="CZ14" i="246"/>
  <c r="CY14" i="246"/>
  <c r="CX14" i="246"/>
  <c r="CW14" i="246"/>
  <c r="CV14" i="246"/>
  <c r="CU14" i="246"/>
  <c r="CT14" i="246"/>
  <c r="CS14" i="246"/>
  <c r="CR14" i="246"/>
  <c r="CQ14" i="246"/>
  <c r="CP14" i="246"/>
  <c r="FC14" i="246"/>
  <c r="AZ14" i="246"/>
  <c r="BC14" i="246" s="1"/>
  <c r="R14" i="246"/>
  <c r="GU13" i="246"/>
  <c r="GT13" i="246"/>
  <c r="GQ13" i="246"/>
  <c r="GR13" i="246"/>
  <c r="GO13" i="246"/>
  <c r="GS13" i="246" s="1"/>
  <c r="GN13" i="246"/>
  <c r="GG13" i="246"/>
  <c r="GE13" i="246"/>
  <c r="GD13" i="246"/>
  <c r="GC13" i="246"/>
  <c r="GA13" i="246"/>
  <c r="FZ13" i="246"/>
  <c r="FY13" i="246"/>
  <c r="FX13" i="246"/>
  <c r="FW13" i="246"/>
  <c r="FV13" i="246"/>
  <c r="FU13" i="246"/>
  <c r="FT13" i="246"/>
  <c r="FS13" i="246"/>
  <c r="FR13" i="246"/>
  <c r="FQ13" i="246"/>
  <c r="FP13" i="246"/>
  <c r="FO13" i="246"/>
  <c r="FN13" i="246"/>
  <c r="FM13" i="246"/>
  <c r="FL13" i="246"/>
  <c r="FK13" i="246"/>
  <c r="FJ13" i="246"/>
  <c r="FI13" i="246"/>
  <c r="FH13" i="246"/>
  <c r="FE13" i="246"/>
  <c r="FD13" i="246"/>
  <c r="DQ13" i="246"/>
  <c r="DM13" i="246"/>
  <c r="DL13" i="246"/>
  <c r="DK13" i="246"/>
  <c r="DJ13" i="246"/>
  <c r="DI13" i="246"/>
  <c r="DH13" i="246"/>
  <c r="DG13" i="246"/>
  <c r="DF13" i="246"/>
  <c r="DE13" i="246"/>
  <c r="DD13" i="246"/>
  <c r="DC13" i="246"/>
  <c r="DB13" i="246"/>
  <c r="DA13" i="246"/>
  <c r="CZ13" i="246"/>
  <c r="CY13" i="246"/>
  <c r="CX13" i="246"/>
  <c r="CW13" i="246"/>
  <c r="CV13" i="246"/>
  <c r="CU13" i="246"/>
  <c r="CT13" i="246"/>
  <c r="CS13" i="246"/>
  <c r="CR13" i="246"/>
  <c r="CQ13" i="246"/>
  <c r="CP13" i="246"/>
  <c r="FC13" i="246"/>
  <c r="AZ13" i="246"/>
  <c r="BC13" i="246" s="1"/>
  <c r="R13" i="246"/>
  <c r="GU12" i="246"/>
  <c r="GT12" i="246"/>
  <c r="GQ12" i="246"/>
  <c r="GR12" i="246"/>
  <c r="GO12" i="246"/>
  <c r="GS12" i="246" s="1"/>
  <c r="GN12" i="246"/>
  <c r="GG12" i="246"/>
  <c r="GE12" i="246"/>
  <c r="GD12" i="246"/>
  <c r="GC12" i="246"/>
  <c r="GA12" i="246"/>
  <c r="FZ12" i="246"/>
  <c r="FY12" i="246"/>
  <c r="FX12" i="246"/>
  <c r="FW12" i="246"/>
  <c r="FV12" i="246"/>
  <c r="FU12" i="246"/>
  <c r="FT12" i="246"/>
  <c r="FS12" i="246"/>
  <c r="FR12" i="246"/>
  <c r="FQ12" i="246"/>
  <c r="FP12" i="246"/>
  <c r="FO12" i="246"/>
  <c r="FN12" i="246"/>
  <c r="FM12" i="246"/>
  <c r="FL12" i="246"/>
  <c r="FK12" i="246"/>
  <c r="FJ12" i="246"/>
  <c r="FI12" i="246"/>
  <c r="FH12" i="246"/>
  <c r="FE12" i="246"/>
  <c r="FD12" i="246"/>
  <c r="DQ12" i="246"/>
  <c r="DM12" i="246"/>
  <c r="DL12" i="246"/>
  <c r="DK12" i="246"/>
  <c r="DJ12" i="246"/>
  <c r="DI12" i="246"/>
  <c r="DH12" i="246"/>
  <c r="DG12" i="246"/>
  <c r="DF12" i="246"/>
  <c r="DE12" i="246"/>
  <c r="DD12" i="246"/>
  <c r="DC12" i="246"/>
  <c r="DB12" i="246"/>
  <c r="DA12" i="246"/>
  <c r="CZ12" i="246"/>
  <c r="CY12" i="246"/>
  <c r="CX12" i="246"/>
  <c r="CW12" i="246"/>
  <c r="CV12" i="246"/>
  <c r="CU12" i="246"/>
  <c r="CT12" i="246"/>
  <c r="CS12" i="246"/>
  <c r="CR12" i="246"/>
  <c r="CQ12" i="246"/>
  <c r="CP12" i="246"/>
  <c r="FC12" i="246"/>
  <c r="AZ12" i="246"/>
  <c r="BC12" i="246" s="1"/>
  <c r="R12" i="246"/>
  <c r="GU11" i="246"/>
  <c r="GT11" i="246"/>
  <c r="GQ11" i="246"/>
  <c r="GR11" i="246"/>
  <c r="GO11" i="246"/>
  <c r="GS11" i="246" s="1"/>
  <c r="GN11" i="246"/>
  <c r="GG11" i="246"/>
  <c r="GE11" i="246"/>
  <c r="GD11" i="246"/>
  <c r="GC11" i="246"/>
  <c r="GA11" i="246"/>
  <c r="FZ11" i="246"/>
  <c r="FY11" i="246"/>
  <c r="FX11" i="246"/>
  <c r="FW11" i="246"/>
  <c r="FV11" i="246"/>
  <c r="FU11" i="246"/>
  <c r="FT11" i="246"/>
  <c r="FS11" i="246"/>
  <c r="FR11" i="246"/>
  <c r="FQ11" i="246"/>
  <c r="FP11" i="246"/>
  <c r="FO11" i="246"/>
  <c r="FN11" i="246"/>
  <c r="FM11" i="246"/>
  <c r="FL11" i="246"/>
  <c r="FK11" i="246"/>
  <c r="FJ11" i="246"/>
  <c r="FI11" i="246"/>
  <c r="FH11" i="246"/>
  <c r="FE11" i="246"/>
  <c r="FD11" i="246"/>
  <c r="FC11" i="246"/>
  <c r="DQ11" i="246"/>
  <c r="DM11" i="246"/>
  <c r="DL11" i="246"/>
  <c r="DK11" i="246"/>
  <c r="DJ11" i="246"/>
  <c r="DI11" i="246"/>
  <c r="DH11" i="246"/>
  <c r="DG11" i="246"/>
  <c r="DF11" i="246"/>
  <c r="DE11" i="246"/>
  <c r="DD11" i="246"/>
  <c r="DC11" i="246"/>
  <c r="DB11" i="246"/>
  <c r="DA11" i="246"/>
  <c r="CZ11" i="246"/>
  <c r="CY11" i="246"/>
  <c r="CX11" i="246"/>
  <c r="CW11" i="246"/>
  <c r="CV11" i="246"/>
  <c r="CU11" i="246"/>
  <c r="CT11" i="246"/>
  <c r="CS11" i="246"/>
  <c r="CR11" i="246"/>
  <c r="CQ11" i="246"/>
  <c r="CP11" i="246"/>
  <c r="AZ11" i="246"/>
  <c r="BC11" i="246" s="1"/>
  <c r="R11" i="246"/>
  <c r="GU10" i="246"/>
  <c r="GT10" i="246"/>
  <c r="GQ10" i="246"/>
  <c r="GR10" i="246"/>
  <c r="GO10" i="246"/>
  <c r="GS10" i="246" s="1"/>
  <c r="GN10" i="246"/>
  <c r="GG10" i="246"/>
  <c r="GE10" i="246"/>
  <c r="GD10" i="246"/>
  <c r="GC10" i="246"/>
  <c r="GA10" i="246"/>
  <c r="FZ10" i="246"/>
  <c r="FY10" i="246"/>
  <c r="FX10" i="246"/>
  <c r="FW10" i="246"/>
  <c r="FV10" i="246"/>
  <c r="FU10" i="246"/>
  <c r="FT10" i="246"/>
  <c r="FS10" i="246"/>
  <c r="FR10" i="246"/>
  <c r="FQ10" i="246"/>
  <c r="FP10" i="246"/>
  <c r="FO10" i="246"/>
  <c r="FN10" i="246"/>
  <c r="FM10" i="246"/>
  <c r="FL10" i="246"/>
  <c r="FK10" i="246"/>
  <c r="FJ10" i="246"/>
  <c r="FI10" i="246"/>
  <c r="FH10" i="246"/>
  <c r="FE10" i="246"/>
  <c r="FD10" i="246"/>
  <c r="DQ10" i="246"/>
  <c r="DM10" i="246"/>
  <c r="DL10" i="246"/>
  <c r="DK10" i="246"/>
  <c r="DJ10" i="246"/>
  <c r="DI10" i="246"/>
  <c r="DH10" i="246"/>
  <c r="DG10" i="246"/>
  <c r="DF10" i="246"/>
  <c r="DE10" i="246"/>
  <c r="DD10" i="246"/>
  <c r="DC10" i="246"/>
  <c r="DB10" i="246"/>
  <c r="DA10" i="246"/>
  <c r="CZ10" i="246"/>
  <c r="CY10" i="246"/>
  <c r="CX10" i="246"/>
  <c r="CW10" i="246"/>
  <c r="CV10" i="246"/>
  <c r="CU10" i="246"/>
  <c r="CT10" i="246"/>
  <c r="CS10" i="246"/>
  <c r="CR10" i="246"/>
  <c r="CQ10" i="246"/>
  <c r="CP10" i="246"/>
  <c r="FC10" i="246"/>
  <c r="AZ10" i="246"/>
  <c r="BC10" i="246" s="1"/>
  <c r="R10" i="246"/>
  <c r="GU9" i="246"/>
  <c r="GT9" i="246"/>
  <c r="GQ9" i="246"/>
  <c r="GR9" i="246"/>
  <c r="GO9" i="246"/>
  <c r="GS9" i="246" s="1"/>
  <c r="GN9" i="246"/>
  <c r="GG9" i="246"/>
  <c r="GE9" i="246"/>
  <c r="GD9" i="246"/>
  <c r="GC9" i="246"/>
  <c r="GA9" i="246"/>
  <c r="FZ9" i="246"/>
  <c r="FY9" i="246"/>
  <c r="FX9" i="246"/>
  <c r="FW9" i="246"/>
  <c r="FV9" i="246"/>
  <c r="FU9" i="246"/>
  <c r="FT9" i="246"/>
  <c r="FS9" i="246"/>
  <c r="FR9" i="246"/>
  <c r="FQ9" i="246"/>
  <c r="FP9" i="246"/>
  <c r="FO9" i="246"/>
  <c r="FN9" i="246"/>
  <c r="FM9" i="246"/>
  <c r="FL9" i="246"/>
  <c r="FK9" i="246"/>
  <c r="FJ9" i="246"/>
  <c r="FI9" i="246"/>
  <c r="FH9" i="246"/>
  <c r="FE9" i="246"/>
  <c r="FD9" i="246"/>
  <c r="DQ9" i="246"/>
  <c r="DM9" i="246"/>
  <c r="DL9" i="246"/>
  <c r="DK9" i="246"/>
  <c r="DJ9" i="246"/>
  <c r="DI9" i="246"/>
  <c r="DH9" i="246"/>
  <c r="DG9" i="246"/>
  <c r="DF9" i="246"/>
  <c r="DE9" i="246"/>
  <c r="DD9" i="246"/>
  <c r="DC9" i="246"/>
  <c r="DB9" i="246"/>
  <c r="DA9" i="246"/>
  <c r="CZ9" i="246"/>
  <c r="CY9" i="246"/>
  <c r="CX9" i="246"/>
  <c r="CW9" i="246"/>
  <c r="CV9" i="246"/>
  <c r="CU9" i="246"/>
  <c r="CT9" i="246"/>
  <c r="CS9" i="246"/>
  <c r="CR9" i="246"/>
  <c r="CQ9" i="246"/>
  <c r="CP9" i="246"/>
  <c r="FC9" i="246"/>
  <c r="AZ9" i="246"/>
  <c r="BC9" i="246" s="1"/>
  <c r="R9" i="246"/>
  <c r="GU8" i="246"/>
  <c r="GT8" i="246"/>
  <c r="GQ8" i="246"/>
  <c r="GP8" i="246"/>
  <c r="GO8" i="246"/>
  <c r="GS8" i="246" s="1"/>
  <c r="GN8" i="246"/>
  <c r="GE8" i="246"/>
  <c r="GC8" i="246"/>
  <c r="GA8" i="246"/>
  <c r="FZ8" i="246"/>
  <c r="FY8" i="246"/>
  <c r="FX8" i="246"/>
  <c r="FW8" i="246"/>
  <c r="FV8" i="246"/>
  <c r="FU8" i="246"/>
  <c r="FT8" i="246"/>
  <c r="FS8" i="246"/>
  <c r="FR8" i="246"/>
  <c r="FQ8" i="246"/>
  <c r="FP8" i="246"/>
  <c r="FO8" i="246"/>
  <c r="FN8" i="246"/>
  <c r="FM8" i="246"/>
  <c r="FL8" i="246"/>
  <c r="FK8" i="246"/>
  <c r="FJ8" i="246"/>
  <c r="FI8" i="246"/>
  <c r="FH8" i="246"/>
  <c r="FE8" i="246"/>
  <c r="FD8" i="246"/>
  <c r="DQ8" i="246"/>
  <c r="DO26" i="246"/>
  <c r="DM8" i="246"/>
  <c r="DL8" i="246"/>
  <c r="DK8" i="246"/>
  <c r="DJ8" i="246"/>
  <c r="DI8" i="246"/>
  <c r="DH8" i="246"/>
  <c r="DG8" i="246"/>
  <c r="DF8" i="246"/>
  <c r="DE8" i="246"/>
  <c r="DD8" i="246"/>
  <c r="DC8" i="246"/>
  <c r="DB8" i="246"/>
  <c r="DA8" i="246"/>
  <c r="CZ8" i="246"/>
  <c r="CY8" i="246"/>
  <c r="CX8" i="246"/>
  <c r="CW8" i="246"/>
  <c r="CV8" i="246"/>
  <c r="CU8" i="246"/>
  <c r="CT8" i="246"/>
  <c r="CS8" i="246"/>
  <c r="CR8" i="246"/>
  <c r="CQ8" i="246"/>
  <c r="CP8" i="246"/>
  <c r="BZ8" i="246"/>
  <c r="BY26" i="246"/>
  <c r="BB8" i="246"/>
  <c r="FC8" i="246" s="1"/>
  <c r="AZ8" i="246"/>
  <c r="BC8" i="246" s="1"/>
  <c r="R8" i="246"/>
  <c r="AC8" i="24"/>
  <c r="AC9" i="24"/>
  <c r="AC10" i="24"/>
  <c r="AC11" i="24"/>
  <c r="AC12" i="24"/>
  <c r="AC13" i="24"/>
  <c r="AC14" i="24"/>
  <c r="AC15" i="24"/>
  <c r="AC16" i="24"/>
  <c r="AC17" i="24"/>
  <c r="AC18" i="24"/>
  <c r="AC19" i="24"/>
  <c r="AC20" i="24"/>
  <c r="AC21" i="24"/>
  <c r="AC22" i="24"/>
  <c r="AC23" i="24"/>
  <c r="AC24" i="24"/>
  <c r="AC25" i="24"/>
  <c r="AC26" i="24"/>
  <c r="AC27" i="24"/>
  <c r="AC28" i="24"/>
  <c r="AC29" i="24"/>
  <c r="BM10" i="247" l="1"/>
  <c r="BN16" i="247"/>
  <c r="AL27" i="248"/>
  <c r="E17" i="51" s="1"/>
  <c r="AH14" i="248"/>
  <c r="AH18" i="248"/>
  <c r="AH24" i="248"/>
  <c r="AR10" i="250"/>
  <c r="AR12" i="250"/>
  <c r="AS8" i="250"/>
  <c r="AR22" i="250"/>
  <c r="AU23" i="247"/>
  <c r="AV23" i="247" s="1"/>
  <c r="AB13" i="248"/>
  <c r="AP13" i="248" s="1"/>
  <c r="AQ13" i="248" s="1"/>
  <c r="AT23" i="247"/>
  <c r="AH11" i="248"/>
  <c r="AH22" i="248"/>
  <c r="AQ23" i="250"/>
  <c r="AR18" i="250"/>
  <c r="AQ15" i="248"/>
  <c r="GN26" i="246"/>
  <c r="E8" i="51" s="1"/>
  <c r="BX28" i="247"/>
  <c r="CC28" i="247" s="1"/>
  <c r="BP9" i="247"/>
  <c r="BN19" i="247"/>
  <c r="BQ19" i="247" s="1"/>
  <c r="BP25" i="247"/>
  <c r="AB7" i="248"/>
  <c r="AP7" i="248" s="1"/>
  <c r="AQ7" i="248" s="1"/>
  <c r="AB9" i="248"/>
  <c r="AP9" i="248" s="1"/>
  <c r="AH13" i="248"/>
  <c r="AH20" i="248"/>
  <c r="AB22" i="248"/>
  <c r="AP22" i="248" s="1"/>
  <c r="AH26" i="248"/>
  <c r="AR20" i="250"/>
  <c r="BM11" i="247"/>
  <c r="BP11" i="247" s="1"/>
  <c r="BN15" i="247"/>
  <c r="BM21" i="247"/>
  <c r="BP21" i="247" s="1"/>
  <c r="BM23" i="247"/>
  <c r="AH9" i="248"/>
  <c r="AH16" i="248"/>
  <c r="AH21" i="248"/>
  <c r="AQ24" i="248"/>
  <c r="AE27" i="249"/>
  <c r="E18" i="51" s="1"/>
  <c r="GB18" i="246"/>
  <c r="AT10" i="247"/>
  <c r="AU10" i="247" s="1"/>
  <c r="AV10" i="247" s="1"/>
  <c r="BN13" i="247"/>
  <c r="AB11" i="248"/>
  <c r="AP11" i="248" s="1"/>
  <c r="AB17" i="248"/>
  <c r="AP17" i="248" s="1"/>
  <c r="AU11" i="247"/>
  <c r="AV11" i="247" s="1"/>
  <c r="BN24" i="247"/>
  <c r="AH10" i="248"/>
  <c r="AB12" i="248"/>
  <c r="AP12" i="248" s="1"/>
  <c r="AQ12" i="248" s="1"/>
  <c r="AH17" i="248"/>
  <c r="AB19" i="248"/>
  <c r="AP19" i="248" s="1"/>
  <c r="AQ19" i="248" s="1"/>
  <c r="BM27" i="247"/>
  <c r="BQ27" i="247" s="1"/>
  <c r="AQ8" i="248"/>
  <c r="AR7" i="250"/>
  <c r="AR13" i="250"/>
  <c r="AR15" i="250"/>
  <c r="AQ11" i="248"/>
  <c r="BN14" i="247"/>
  <c r="BP27" i="247"/>
  <c r="AR7" i="248"/>
  <c r="AB14" i="248"/>
  <c r="AP14" i="248" s="1"/>
  <c r="AQ14" i="248" s="1"/>
  <c r="AQ23" i="248"/>
  <c r="AH27" i="249"/>
  <c r="G18" i="51" s="1"/>
  <c r="AJ7" i="249"/>
  <c r="AJ27" i="249" s="1"/>
  <c r="H18" i="51" s="1"/>
  <c r="R10" i="51" s="1"/>
  <c r="GB14" i="246"/>
  <c r="BZ26" i="246"/>
  <c r="GF26" i="246"/>
  <c r="GB19" i="246"/>
  <c r="GB20" i="246"/>
  <c r="GB21" i="246"/>
  <c r="GB23" i="246"/>
  <c r="GB24" i="246"/>
  <c r="GB25" i="246"/>
  <c r="GB8" i="246"/>
  <c r="GP26" i="246"/>
  <c r="G8" i="51" s="1"/>
  <c r="GB9" i="246"/>
  <c r="GB22" i="246"/>
  <c r="GB11" i="246"/>
  <c r="GB10" i="246"/>
  <c r="GB12" i="246"/>
  <c r="GB13" i="246"/>
  <c r="GB15" i="246"/>
  <c r="GB16" i="246"/>
  <c r="GB17" i="246"/>
  <c r="BB8" i="247"/>
  <c r="AW8" i="247"/>
  <c r="BA8" i="247"/>
  <c r="AX8" i="247"/>
  <c r="BB24" i="247"/>
  <c r="BA24" i="247"/>
  <c r="AW24" i="247"/>
  <c r="BB16" i="247"/>
  <c r="BA16" i="247"/>
  <c r="AW16" i="247"/>
  <c r="AW22" i="247"/>
  <c r="AX22" i="247" s="1"/>
  <c r="BA22" i="247"/>
  <c r="BB22" i="247"/>
  <c r="AW14" i="247"/>
  <c r="BB14" i="247"/>
  <c r="BA14" i="247"/>
  <c r="BA15" i="247"/>
  <c r="AW15" i="247"/>
  <c r="AX15" i="247" s="1"/>
  <c r="AY15" i="247" s="1"/>
  <c r="BB15" i="247"/>
  <c r="AW13" i="247"/>
  <c r="AX13" i="247" s="1"/>
  <c r="BB13" i="247"/>
  <c r="BA13" i="247"/>
  <c r="AW11" i="247"/>
  <c r="BB11" i="247"/>
  <c r="BA11" i="247"/>
  <c r="BV28" i="247"/>
  <c r="E16" i="51" s="1"/>
  <c r="CB8" i="247"/>
  <c r="BB23" i="247"/>
  <c r="BA23" i="247"/>
  <c r="GO26" i="246"/>
  <c r="BN10" i="247"/>
  <c r="BQ10" i="247" s="1"/>
  <c r="AU12" i="247"/>
  <c r="AV12" i="247" s="1"/>
  <c r="AU19" i="247"/>
  <c r="AV19" i="247" s="1"/>
  <c r="AU20" i="247"/>
  <c r="AV20" i="247" s="1"/>
  <c r="AW23" i="247"/>
  <c r="BM24" i="247"/>
  <c r="BQ24" i="247" s="1"/>
  <c r="AM27" i="248"/>
  <c r="F17" i="51" s="1"/>
  <c r="AS19" i="250"/>
  <c r="AR19" i="250"/>
  <c r="AT9" i="247"/>
  <c r="AU9" i="247" s="1"/>
  <c r="AV9" i="247" s="1"/>
  <c r="BN9" i="247"/>
  <c r="BQ9" i="247" s="1"/>
  <c r="BR9" i="247" s="1"/>
  <c r="BN11" i="247"/>
  <c r="BQ11" i="247" s="1"/>
  <c r="BR11" i="247" s="1"/>
  <c r="BM14" i="247"/>
  <c r="BQ14" i="247" s="1"/>
  <c r="AT17" i="247"/>
  <c r="AU17" i="247" s="1"/>
  <c r="AV17" i="247" s="1"/>
  <c r="AW18" i="247"/>
  <c r="AX18" i="247" s="1"/>
  <c r="BM18" i="247"/>
  <c r="BM20" i="247"/>
  <c r="AT21" i="247"/>
  <c r="AU21" i="247" s="1"/>
  <c r="AV21" i="247" s="1"/>
  <c r="AW26" i="247"/>
  <c r="AX26" i="247" s="1"/>
  <c r="AY26" i="247" s="1"/>
  <c r="BC26" i="247" s="1"/>
  <c r="BA26" i="247"/>
  <c r="BM26" i="247"/>
  <c r="BP26" i="247" s="1"/>
  <c r="AB18" i="248"/>
  <c r="AP18" i="248" s="1"/>
  <c r="AQ18" i="248" s="1"/>
  <c r="AP23" i="250"/>
  <c r="AS11" i="250"/>
  <c r="AR11" i="250"/>
  <c r="BM8" i="247"/>
  <c r="BP8" i="247" s="1"/>
  <c r="BM12" i="247"/>
  <c r="BM13" i="247"/>
  <c r="BQ13" i="247" s="1"/>
  <c r="BP14" i="247"/>
  <c r="BN18" i="247"/>
  <c r="BP19" i="247"/>
  <c r="BN20" i="247"/>
  <c r="BN26" i="247"/>
  <c r="AF27" i="249"/>
  <c r="AL7" i="249"/>
  <c r="BN17" i="247"/>
  <c r="GR8" i="246"/>
  <c r="GR26" i="246" s="1"/>
  <c r="H8" i="51" s="1"/>
  <c r="BN8" i="247"/>
  <c r="BP10" i="247"/>
  <c r="BN12" i="247"/>
  <c r="BM16" i="247"/>
  <c r="BP16" i="247" s="1"/>
  <c r="BM17" i="247"/>
  <c r="BP17" i="247" s="1"/>
  <c r="BP20" i="247"/>
  <c r="BN21" i="247"/>
  <c r="BN22" i="247"/>
  <c r="BM22" i="247"/>
  <c r="BQ22" i="247" s="1"/>
  <c r="BP23" i="247"/>
  <c r="BN23" i="247"/>
  <c r="AT25" i="247"/>
  <c r="AU25" i="247" s="1"/>
  <c r="AV25" i="247" s="1"/>
  <c r="BA18" i="247"/>
  <c r="BW28" i="247"/>
  <c r="F16" i="51" s="1"/>
  <c r="GG8" i="246"/>
  <c r="BM15" i="247"/>
  <c r="BQ15" i="247" s="1"/>
  <c r="BB18" i="247"/>
  <c r="BB26" i="247"/>
  <c r="AT27" i="247"/>
  <c r="AU27" i="247" s="1"/>
  <c r="AV27" i="247" s="1"/>
  <c r="AD23" i="250"/>
  <c r="BN25" i="247"/>
  <c r="BQ25" i="247" s="1"/>
  <c r="AR9" i="250"/>
  <c r="AR17" i="250"/>
  <c r="AK7" i="249"/>
  <c r="AR14" i="250"/>
  <c r="CA9" i="247" l="1"/>
  <c r="BY9" i="247"/>
  <c r="BR14" i="247"/>
  <c r="BR25" i="247"/>
  <c r="CA11" i="247"/>
  <c r="BY11" i="247"/>
  <c r="BQ17" i="247"/>
  <c r="AQ21" i="248"/>
  <c r="BQ20" i="247"/>
  <c r="BR20" i="247" s="1"/>
  <c r="BR10" i="247"/>
  <c r="BY10" i="247" s="1"/>
  <c r="CA10" i="247" s="1"/>
  <c r="AQ16" i="248"/>
  <c r="AQ22" i="248"/>
  <c r="BR19" i="247"/>
  <c r="BQ18" i="247"/>
  <c r="BA10" i="247"/>
  <c r="BB10" i="247"/>
  <c r="AW10" i="247"/>
  <c r="AX10" i="247" s="1"/>
  <c r="BQ16" i="247"/>
  <c r="BR17" i="247"/>
  <c r="AQ9" i="248"/>
  <c r="BP12" i="247"/>
  <c r="BR12" i="247" s="1"/>
  <c r="AO27" i="248"/>
  <c r="AQ10" i="248"/>
  <c r="E6" i="66"/>
  <c r="C177" i="98"/>
  <c r="AY18" i="247"/>
  <c r="BC18" i="247" s="1"/>
  <c r="BQ26" i="247"/>
  <c r="BR26" i="247" s="1"/>
  <c r="BQ21" i="247"/>
  <c r="BR21" i="247" s="1"/>
  <c r="BQ23" i="247"/>
  <c r="BR23" i="247" s="1"/>
  <c r="AL27" i="249"/>
  <c r="F18" i="51"/>
  <c r="BQ12" i="247"/>
  <c r="AQ17" i="248"/>
  <c r="AQ26" i="248"/>
  <c r="AS23" i="250"/>
  <c r="D6" i="66"/>
  <c r="C176" i="98"/>
  <c r="GS26" i="246"/>
  <c r="F8" i="51"/>
  <c r="AX14" i="247"/>
  <c r="AY22" i="247"/>
  <c r="AR23" i="250"/>
  <c r="AY14" i="247"/>
  <c r="BC14" i="247" s="1"/>
  <c r="BR27" i="247"/>
  <c r="AQ20" i="248"/>
  <c r="AY8" i="247"/>
  <c r="BR16" i="247"/>
  <c r="BQ8" i="247"/>
  <c r="BR8" i="247" s="1"/>
  <c r="BY8" i="247" s="1"/>
  <c r="BA21" i="247"/>
  <c r="AW21" i="247"/>
  <c r="BB21" i="247"/>
  <c r="AW9" i="247"/>
  <c r="BB9" i="247"/>
  <c r="BA9" i="247"/>
  <c r="AW27" i="247"/>
  <c r="AX27" i="247" s="1"/>
  <c r="AY27" i="247" s="1"/>
  <c r="BB27" i="247"/>
  <c r="BA27" i="247"/>
  <c r="BB17" i="247"/>
  <c r="AW17" i="247"/>
  <c r="AX17" i="247" s="1"/>
  <c r="BA17" i="247"/>
  <c r="BB25" i="247"/>
  <c r="BA25" i="247"/>
  <c r="AW25" i="247"/>
  <c r="AX25" i="247" s="1"/>
  <c r="AW20" i="247"/>
  <c r="AX20" i="247" s="1"/>
  <c r="AY20" i="247" s="1"/>
  <c r="BB20" i="247"/>
  <c r="BA20" i="247"/>
  <c r="BP18" i="247"/>
  <c r="BP22" i="247"/>
  <c r="AW19" i="247"/>
  <c r="AX19" i="247" s="1"/>
  <c r="AY19" i="247" s="1"/>
  <c r="BB19" i="247"/>
  <c r="BA19" i="247"/>
  <c r="AY13" i="247"/>
  <c r="BC13" i="247" s="1"/>
  <c r="AX16" i="247"/>
  <c r="AY16" i="247" s="1"/>
  <c r="BC16" i="247" s="1"/>
  <c r="BP15" i="247"/>
  <c r="BR15" i="247" s="1"/>
  <c r="BC15" i="247"/>
  <c r="AX24" i="247"/>
  <c r="AY24" i="247" s="1"/>
  <c r="BC24" i="247" s="1"/>
  <c r="BP24" i="247"/>
  <c r="AX23" i="247"/>
  <c r="AY23" i="247" s="1"/>
  <c r="BC23" i="247" s="1"/>
  <c r="AX11" i="247"/>
  <c r="AY11" i="247" s="1"/>
  <c r="BC11" i="247" s="1"/>
  <c r="BC22" i="247"/>
  <c r="BP13" i="247"/>
  <c r="BR13" i="247" s="1"/>
  <c r="BA12" i="247"/>
  <c r="AW12" i="247"/>
  <c r="AX12" i="247" s="1"/>
  <c r="BB12" i="247"/>
  <c r="BY16" i="247" l="1"/>
  <c r="CA16" i="247" s="1"/>
  <c r="BY23" i="247"/>
  <c r="CA23" i="247" s="1"/>
  <c r="BY19" i="247"/>
  <c r="CA19" i="247" s="1"/>
  <c r="BY27" i="247"/>
  <c r="CA27" i="247" s="1"/>
  <c r="BY21" i="247"/>
  <c r="CA21" i="247" s="1"/>
  <c r="BY25" i="247"/>
  <c r="CA25" i="247" s="1"/>
  <c r="BY15" i="247"/>
  <c r="CA15" i="247" s="1"/>
  <c r="BY26" i="247"/>
  <c r="CA26" i="247" s="1"/>
  <c r="BY17" i="247"/>
  <c r="CA17" i="247" s="1"/>
  <c r="BY14" i="247"/>
  <c r="CA14" i="247" s="1"/>
  <c r="BY20" i="247"/>
  <c r="CA20" i="247" s="1"/>
  <c r="BY12" i="247"/>
  <c r="CA12" i="247" s="1"/>
  <c r="BY13" i="247"/>
  <c r="CA13" i="247" s="1"/>
  <c r="BR18" i="247"/>
  <c r="BY18" i="247" s="1"/>
  <c r="CA18" i="247" s="1"/>
  <c r="AQ27" i="248"/>
  <c r="H17" i="51" s="1"/>
  <c r="BR24" i="247"/>
  <c r="BC19" i="247"/>
  <c r="AY10" i="247"/>
  <c r="BC10" i="247" s="1"/>
  <c r="BR22" i="247"/>
  <c r="G17" i="51"/>
  <c r="CA8" i="247"/>
  <c r="AY12" i="247"/>
  <c r="BC12" i="247" s="1"/>
  <c r="AY25" i="247"/>
  <c r="BC25" i="247" s="1"/>
  <c r="AX9" i="247"/>
  <c r="AY9" i="247" s="1"/>
  <c r="BC9" i="247" s="1"/>
  <c r="AX21" i="247"/>
  <c r="AY21" i="247" s="1"/>
  <c r="BC21" i="247" s="1"/>
  <c r="BC20" i="247"/>
  <c r="AY17" i="247"/>
  <c r="BC17" i="247" s="1"/>
  <c r="BC27" i="247"/>
  <c r="BY22" i="247" l="1"/>
  <c r="BY28" i="247" s="1"/>
  <c r="G16" i="51" s="1"/>
  <c r="BY24" i="247"/>
  <c r="CA24" i="247" s="1"/>
  <c r="AH31" i="24"/>
  <c r="M30" i="24"/>
  <c r="M32" i="24" s="1"/>
  <c r="L30" i="24"/>
  <c r="L32" i="24" s="1"/>
  <c r="K30" i="24"/>
  <c r="K32" i="24" s="1"/>
  <c r="J30" i="24"/>
  <c r="J32" i="24" s="1"/>
  <c r="I30" i="24"/>
  <c r="I32" i="24" s="1"/>
  <c r="H30" i="24"/>
  <c r="H32" i="24" s="1"/>
  <c r="E30" i="24"/>
  <c r="AH29" i="24"/>
  <c r="AJ29" i="24" s="1"/>
  <c r="AF29" i="24"/>
  <c r="Z29" i="24"/>
  <c r="Y29" i="24"/>
  <c r="X29" i="24"/>
  <c r="W29" i="24"/>
  <c r="V29" i="24"/>
  <c r="U29" i="24"/>
  <c r="AH28" i="24"/>
  <c r="AJ28" i="24" s="1"/>
  <c r="AF28" i="24"/>
  <c r="Z28" i="24"/>
  <c r="Y28" i="24"/>
  <c r="X28" i="24"/>
  <c r="W28" i="24"/>
  <c r="V28" i="24"/>
  <c r="U28" i="24"/>
  <c r="AH27" i="24"/>
  <c r="AJ27" i="24" s="1"/>
  <c r="AF27" i="24"/>
  <c r="Z27" i="24"/>
  <c r="Y27" i="24"/>
  <c r="X27" i="24"/>
  <c r="W27" i="24"/>
  <c r="V27" i="24"/>
  <c r="U27" i="24"/>
  <c r="AH26" i="24"/>
  <c r="AJ26" i="24" s="1"/>
  <c r="AF26" i="24"/>
  <c r="Z26" i="24"/>
  <c r="Y26" i="24"/>
  <c r="X26" i="24"/>
  <c r="W26" i="24"/>
  <c r="V26" i="24"/>
  <c r="U26" i="24"/>
  <c r="AH25" i="24"/>
  <c r="AJ25" i="24" s="1"/>
  <c r="AF25" i="24"/>
  <c r="Z25" i="24"/>
  <c r="Y25" i="24"/>
  <c r="X25" i="24"/>
  <c r="W25" i="24"/>
  <c r="V25" i="24"/>
  <c r="U25" i="24"/>
  <c r="AH24" i="24"/>
  <c r="AJ24" i="24" s="1"/>
  <c r="AF24" i="24"/>
  <c r="Z24" i="24"/>
  <c r="Y24" i="24"/>
  <c r="X24" i="24"/>
  <c r="W24" i="24"/>
  <c r="V24" i="24"/>
  <c r="U24" i="24"/>
  <c r="AH23" i="24"/>
  <c r="AJ23" i="24" s="1"/>
  <c r="AF23" i="24"/>
  <c r="Z23" i="24"/>
  <c r="Y23" i="24"/>
  <c r="X23" i="24"/>
  <c r="W23" i="24"/>
  <c r="V23" i="24"/>
  <c r="U23" i="24"/>
  <c r="AH22" i="24"/>
  <c r="AJ22" i="24" s="1"/>
  <c r="AF22" i="24"/>
  <c r="Z22" i="24"/>
  <c r="Y22" i="24"/>
  <c r="X22" i="24"/>
  <c r="W22" i="24"/>
  <c r="V22" i="24"/>
  <c r="U22" i="24"/>
  <c r="AH21" i="24"/>
  <c r="AJ21" i="24" s="1"/>
  <c r="AF21" i="24"/>
  <c r="Z21" i="24"/>
  <c r="Y21" i="24"/>
  <c r="X21" i="24"/>
  <c r="W21" i="24"/>
  <c r="V21" i="24"/>
  <c r="U21" i="24"/>
  <c r="AH20" i="24"/>
  <c r="AJ20" i="24" s="1"/>
  <c r="AF20" i="24"/>
  <c r="Z20" i="24"/>
  <c r="Y20" i="24"/>
  <c r="X20" i="24"/>
  <c r="W20" i="24"/>
  <c r="V20" i="24"/>
  <c r="U20" i="24"/>
  <c r="AH19" i="24"/>
  <c r="AJ19" i="24" s="1"/>
  <c r="AF19" i="24"/>
  <c r="Z19" i="24"/>
  <c r="Y19" i="24"/>
  <c r="X19" i="24"/>
  <c r="W19" i="24"/>
  <c r="V19" i="24"/>
  <c r="U19" i="24"/>
  <c r="AH18" i="24"/>
  <c r="AJ18" i="24" s="1"/>
  <c r="AF18" i="24"/>
  <c r="Z18" i="24"/>
  <c r="Y18" i="24"/>
  <c r="X18" i="24"/>
  <c r="W18" i="24"/>
  <c r="V18" i="24"/>
  <c r="U18" i="24"/>
  <c r="AH17" i="24"/>
  <c r="AJ17" i="24" s="1"/>
  <c r="AF17" i="24"/>
  <c r="Z17" i="24"/>
  <c r="Y17" i="24"/>
  <c r="X17" i="24"/>
  <c r="W17" i="24"/>
  <c r="V17" i="24"/>
  <c r="U17" i="24"/>
  <c r="AH16" i="24"/>
  <c r="AJ16" i="24" s="1"/>
  <c r="AF16" i="24"/>
  <c r="Z16" i="24"/>
  <c r="Y16" i="24"/>
  <c r="X16" i="24"/>
  <c r="W16" i="24"/>
  <c r="V16" i="24"/>
  <c r="U16" i="24"/>
  <c r="AH15" i="24"/>
  <c r="AJ15" i="24" s="1"/>
  <c r="AF15" i="24"/>
  <c r="Z15" i="24"/>
  <c r="Y15" i="24"/>
  <c r="X15" i="24"/>
  <c r="W15" i="24"/>
  <c r="V15" i="24"/>
  <c r="U15" i="24"/>
  <c r="AJ14" i="24"/>
  <c r="AH14" i="24"/>
  <c r="AF14" i="24"/>
  <c r="Z14" i="24"/>
  <c r="Y14" i="24"/>
  <c r="X14" i="24"/>
  <c r="W14" i="24"/>
  <c r="V14" i="24"/>
  <c r="U14" i="24"/>
  <c r="AH13" i="24"/>
  <c r="AJ13" i="24" s="1"/>
  <c r="AF13" i="24"/>
  <c r="Z13" i="24"/>
  <c r="Y13" i="24"/>
  <c r="X13" i="24"/>
  <c r="W13" i="24"/>
  <c r="V13" i="24"/>
  <c r="U13" i="24"/>
  <c r="AH12" i="24"/>
  <c r="AJ12" i="24" s="1"/>
  <c r="AF12" i="24"/>
  <c r="Z12" i="24"/>
  <c r="Y12" i="24"/>
  <c r="X12" i="24"/>
  <c r="W12" i="24"/>
  <c r="V12" i="24"/>
  <c r="U12" i="24"/>
  <c r="AH11" i="24"/>
  <c r="AF11" i="24"/>
  <c r="Z11" i="24"/>
  <c r="Y11" i="24"/>
  <c r="X11" i="24"/>
  <c r="W11" i="24"/>
  <c r="V11" i="24"/>
  <c r="U11" i="24"/>
  <c r="AH10" i="24"/>
  <c r="AJ10" i="24" s="1"/>
  <c r="AF10" i="24"/>
  <c r="Z10" i="24"/>
  <c r="Y10" i="24"/>
  <c r="X10" i="24"/>
  <c r="W10" i="24"/>
  <c r="V10" i="24"/>
  <c r="U10" i="24"/>
  <c r="N10" i="24"/>
  <c r="AH9" i="24"/>
  <c r="AJ9" i="24" s="1"/>
  <c r="AF9" i="24"/>
  <c r="Z9" i="24"/>
  <c r="Y9" i="24"/>
  <c r="X9" i="24"/>
  <c r="W9" i="24"/>
  <c r="V9" i="24"/>
  <c r="U9" i="24"/>
  <c r="N9" i="24"/>
  <c r="AH8" i="24"/>
  <c r="AJ8" i="24" s="1"/>
  <c r="AF8" i="24"/>
  <c r="Z8" i="24"/>
  <c r="Y8" i="24"/>
  <c r="X8" i="24"/>
  <c r="W8" i="24"/>
  <c r="V8" i="24"/>
  <c r="U8" i="24"/>
  <c r="N8" i="24"/>
  <c r="Z7" i="24"/>
  <c r="Y7" i="24"/>
  <c r="X7" i="24"/>
  <c r="W7" i="24"/>
  <c r="V7" i="24"/>
  <c r="U7" i="24"/>
  <c r="N11" i="23"/>
  <c r="N12" i="23"/>
  <c r="L11" i="23"/>
  <c r="L12" i="23"/>
  <c r="L13" i="23"/>
  <c r="N13" i="23" s="1"/>
  <c r="I11" i="23"/>
  <c r="M11" i="23" s="1"/>
  <c r="I12" i="23"/>
  <c r="M12" i="23" s="1"/>
  <c r="I13" i="23"/>
  <c r="M13" i="23" s="1"/>
  <c r="L14" i="23"/>
  <c r="N14" i="23" s="1"/>
  <c r="L15" i="23"/>
  <c r="N15" i="23" s="1"/>
  <c r="L16" i="23"/>
  <c r="N16" i="23" s="1"/>
  <c r="I14" i="23"/>
  <c r="M14" i="23" s="1"/>
  <c r="I15" i="23"/>
  <c r="M15" i="23" s="1"/>
  <c r="I16" i="23"/>
  <c r="M16" i="23" s="1"/>
  <c r="E25" i="23"/>
  <c r="C7" i="193" s="1"/>
  <c r="L24" i="23"/>
  <c r="N24" i="23" s="1"/>
  <c r="I24" i="23"/>
  <c r="M24" i="23" s="1"/>
  <c r="L23" i="23"/>
  <c r="N23" i="23" s="1"/>
  <c r="I23" i="23"/>
  <c r="M23" i="23" s="1"/>
  <c r="L22" i="23"/>
  <c r="N22" i="23" s="1"/>
  <c r="I22" i="23"/>
  <c r="M22" i="23" s="1"/>
  <c r="L21" i="23"/>
  <c r="N21" i="23" s="1"/>
  <c r="I21" i="23"/>
  <c r="M21" i="23" s="1"/>
  <c r="L20" i="23"/>
  <c r="N20" i="23" s="1"/>
  <c r="I20" i="23"/>
  <c r="M20" i="23" s="1"/>
  <c r="L19" i="23"/>
  <c r="N19" i="23" s="1"/>
  <c r="I19" i="23"/>
  <c r="M19" i="23" s="1"/>
  <c r="L18" i="23"/>
  <c r="N18" i="23" s="1"/>
  <c r="I18" i="23"/>
  <c r="M18" i="23" s="1"/>
  <c r="L17" i="23"/>
  <c r="N17" i="23" s="1"/>
  <c r="I17" i="23"/>
  <c r="M17" i="23" s="1"/>
  <c r="L10" i="23"/>
  <c r="N10" i="23" s="1"/>
  <c r="I10" i="23"/>
  <c r="M10" i="23" s="1"/>
  <c r="L9" i="23"/>
  <c r="N9" i="23" s="1"/>
  <c r="I9" i="23"/>
  <c r="M9" i="23" s="1"/>
  <c r="L8" i="23"/>
  <c r="N8" i="23" s="1"/>
  <c r="I8" i="23"/>
  <c r="M8" i="23" s="1"/>
  <c r="L7" i="23"/>
  <c r="I7" i="23"/>
  <c r="M7" i="23" s="1"/>
  <c r="K27" i="22"/>
  <c r="C6" i="193" s="1"/>
  <c r="V26" i="22"/>
  <c r="X26" i="22" s="1"/>
  <c r="S26" i="22"/>
  <c r="W26" i="22" s="1"/>
  <c r="V25" i="22"/>
  <c r="X25" i="22" s="1"/>
  <c r="S25" i="22"/>
  <c r="W25" i="22" s="1"/>
  <c r="V24" i="22"/>
  <c r="X24" i="22" s="1"/>
  <c r="S24" i="22"/>
  <c r="W24" i="22" s="1"/>
  <c r="V23" i="22"/>
  <c r="X23" i="22" s="1"/>
  <c r="S23" i="22"/>
  <c r="W23" i="22" s="1"/>
  <c r="V22" i="22"/>
  <c r="X22" i="22" s="1"/>
  <c r="S22" i="22"/>
  <c r="W22" i="22" s="1"/>
  <c r="V21" i="22"/>
  <c r="X21" i="22" s="1"/>
  <c r="S21" i="22"/>
  <c r="W21" i="22" s="1"/>
  <c r="V20" i="22"/>
  <c r="X20" i="22" s="1"/>
  <c r="S20" i="22"/>
  <c r="W20" i="22" s="1"/>
  <c r="V19" i="22"/>
  <c r="X19" i="22" s="1"/>
  <c r="S19" i="22"/>
  <c r="W19" i="22" s="1"/>
  <c r="V18" i="22"/>
  <c r="X18" i="22" s="1"/>
  <c r="S18" i="22"/>
  <c r="W18" i="22" s="1"/>
  <c r="V17" i="22"/>
  <c r="X17" i="22" s="1"/>
  <c r="S17" i="22"/>
  <c r="W17" i="22" s="1"/>
  <c r="V16" i="22"/>
  <c r="X16" i="22" s="1"/>
  <c r="S16" i="22"/>
  <c r="W16" i="22" s="1"/>
  <c r="V15" i="22"/>
  <c r="X15" i="22" s="1"/>
  <c r="S15" i="22"/>
  <c r="W15" i="22" s="1"/>
  <c r="V14" i="22"/>
  <c r="X14" i="22" s="1"/>
  <c r="S14" i="22"/>
  <c r="W14" i="22" s="1"/>
  <c r="V13" i="22"/>
  <c r="X13" i="22" s="1"/>
  <c r="S13" i="22"/>
  <c r="W13" i="22" s="1"/>
  <c r="V12" i="22"/>
  <c r="X12" i="22" s="1"/>
  <c r="S12" i="22"/>
  <c r="W12" i="22" s="1"/>
  <c r="V11" i="22"/>
  <c r="X11" i="22" s="1"/>
  <c r="S11" i="22"/>
  <c r="W11" i="22" s="1"/>
  <c r="V10" i="22"/>
  <c r="X10" i="22" s="1"/>
  <c r="S10" i="22"/>
  <c r="W10" i="22" s="1"/>
  <c r="V9" i="22"/>
  <c r="X9" i="22" s="1"/>
  <c r="S9" i="22"/>
  <c r="W9" i="22" s="1"/>
  <c r="V8" i="22"/>
  <c r="X8" i="22" s="1"/>
  <c r="S8" i="22"/>
  <c r="W8" i="22" s="1"/>
  <c r="V7" i="22"/>
  <c r="X7" i="22" s="1"/>
  <c r="S7" i="22"/>
  <c r="W7" i="22" s="1"/>
  <c r="CA22" i="247" l="1"/>
  <c r="CA28" i="247" s="1"/>
  <c r="H16" i="51" s="1"/>
  <c r="AD14" i="24"/>
  <c r="AD15" i="24"/>
  <c r="W27" i="22"/>
  <c r="C51" i="98" s="1"/>
  <c r="AD8" i="24"/>
  <c r="AD28" i="24"/>
  <c r="N30" i="24"/>
  <c r="AA9" i="24"/>
  <c r="AI9" i="24" s="1"/>
  <c r="AD9" i="24"/>
  <c r="AD16" i="24"/>
  <c r="AD23" i="24"/>
  <c r="AD29" i="24"/>
  <c r="N32" i="24"/>
  <c r="V30" i="24"/>
  <c r="AA22" i="24"/>
  <c r="AI22" i="24" s="1"/>
  <c r="AD22" i="24"/>
  <c r="AA13" i="24"/>
  <c r="AI13" i="24" s="1"/>
  <c r="AD17" i="24"/>
  <c r="AD24" i="24"/>
  <c r="AA21" i="24"/>
  <c r="AI21" i="24" s="1"/>
  <c r="AD21" i="24"/>
  <c r="AD27" i="24"/>
  <c r="AA10" i="24"/>
  <c r="AI10" i="24" s="1"/>
  <c r="AD10" i="24"/>
  <c r="AD11" i="24"/>
  <c r="AA17" i="24"/>
  <c r="AI17" i="24" s="1"/>
  <c r="AD18" i="24"/>
  <c r="AA25" i="24"/>
  <c r="AI25" i="24" s="1"/>
  <c r="AD25" i="24"/>
  <c r="Z30" i="24"/>
  <c r="AD12" i="24"/>
  <c r="AD19" i="24"/>
  <c r="AA29" i="24"/>
  <c r="AI29" i="24" s="1"/>
  <c r="AJ31" i="24"/>
  <c r="C55" i="98"/>
  <c r="AD13" i="24"/>
  <c r="AD20" i="24"/>
  <c r="AD26" i="24"/>
  <c r="Y30" i="24"/>
  <c r="AA14" i="24"/>
  <c r="AI14" i="24" s="1"/>
  <c r="AE30" i="24"/>
  <c r="AA18" i="24"/>
  <c r="AI18" i="24" s="1"/>
  <c r="AA28" i="24"/>
  <c r="AI28" i="24" s="1"/>
  <c r="U30" i="24"/>
  <c r="W30" i="24"/>
  <c r="AA26" i="24"/>
  <c r="AI26" i="24" s="1"/>
  <c r="X30" i="24"/>
  <c r="AH30" i="24"/>
  <c r="AJ30" i="24" s="1"/>
  <c r="AA24" i="24"/>
  <c r="AI24" i="24" s="1"/>
  <c r="AA8" i="24"/>
  <c r="AJ11" i="24"/>
  <c r="AA12" i="24"/>
  <c r="AI12" i="24" s="1"/>
  <c r="AA16" i="24"/>
  <c r="AI16" i="24" s="1"/>
  <c r="AA20" i="24"/>
  <c r="AI20" i="24" s="1"/>
  <c r="AA11" i="24"/>
  <c r="AI11" i="24" s="1"/>
  <c r="AA15" i="24"/>
  <c r="AI15" i="24" s="1"/>
  <c r="AA19" i="24"/>
  <c r="AI19" i="24" s="1"/>
  <c r="AA23" i="24"/>
  <c r="AI23" i="24" s="1"/>
  <c r="AA27" i="24"/>
  <c r="AI27" i="24" s="1"/>
  <c r="E32" i="24"/>
  <c r="C8" i="193" s="1"/>
  <c r="AC30" i="24"/>
  <c r="L25" i="23"/>
  <c r="M25" i="23"/>
  <c r="N7" i="23"/>
  <c r="V27" i="22"/>
  <c r="E6" i="193" l="1"/>
  <c r="X27" i="22"/>
  <c r="C50" i="98"/>
  <c r="D6" i="193"/>
  <c r="C53" i="98"/>
  <c r="E7" i="193"/>
  <c r="N25" i="23"/>
  <c r="C52" i="98"/>
  <c r="D7" i="193"/>
  <c r="AH32" i="24"/>
  <c r="C54" i="98"/>
  <c r="AI8" i="24"/>
  <c r="AI30" i="24" s="1"/>
  <c r="AI32" i="24" s="1"/>
  <c r="AA30" i="24"/>
  <c r="C57" i="98" l="1"/>
  <c r="E8" i="193"/>
  <c r="AJ32" i="24"/>
  <c r="D8" i="193"/>
  <c r="AH31" i="20"/>
  <c r="E71" i="10" s="1"/>
  <c r="M30" i="20"/>
  <c r="M32" i="20" s="1"/>
  <c r="L30" i="20"/>
  <c r="L32" i="20" s="1"/>
  <c r="K30" i="20"/>
  <c r="K32" i="20" s="1"/>
  <c r="J30" i="20"/>
  <c r="J32" i="20" s="1"/>
  <c r="I30" i="20"/>
  <c r="I32" i="20" s="1"/>
  <c r="H30" i="20"/>
  <c r="H32" i="20" s="1"/>
  <c r="E30" i="20"/>
  <c r="E32" i="20" s="1"/>
  <c r="E10" i="11" s="1"/>
  <c r="AH29" i="20"/>
  <c r="AJ29" i="20" s="1"/>
  <c r="AF29" i="20"/>
  <c r="Z29" i="20"/>
  <c r="Y29" i="20"/>
  <c r="X29" i="20"/>
  <c r="W29" i="20"/>
  <c r="V29" i="20"/>
  <c r="U29" i="20"/>
  <c r="N29" i="20"/>
  <c r="AH28" i="20"/>
  <c r="AJ28" i="20" s="1"/>
  <c r="AF28" i="20"/>
  <c r="Z28" i="20"/>
  <c r="Y28" i="20"/>
  <c r="X28" i="20"/>
  <c r="W28" i="20"/>
  <c r="V28" i="20"/>
  <c r="U28" i="20"/>
  <c r="N28" i="20"/>
  <c r="AH27" i="20"/>
  <c r="AJ27" i="20" s="1"/>
  <c r="AF27" i="20"/>
  <c r="Z27" i="20"/>
  <c r="Y27" i="20"/>
  <c r="X27" i="20"/>
  <c r="W27" i="20"/>
  <c r="V27" i="20"/>
  <c r="U27" i="20"/>
  <c r="N27" i="20"/>
  <c r="AH26" i="20"/>
  <c r="AJ26" i="20" s="1"/>
  <c r="AF26" i="20"/>
  <c r="Z26" i="20"/>
  <c r="Y26" i="20"/>
  <c r="X26" i="20"/>
  <c r="W26" i="20"/>
  <c r="V26" i="20"/>
  <c r="U26" i="20"/>
  <c r="N26" i="20"/>
  <c r="AH25" i="20"/>
  <c r="AJ25" i="20" s="1"/>
  <c r="AF25" i="20"/>
  <c r="Z25" i="20"/>
  <c r="Y25" i="20"/>
  <c r="X25" i="20"/>
  <c r="W25" i="20"/>
  <c r="V25" i="20"/>
  <c r="U25" i="20"/>
  <c r="N25" i="20"/>
  <c r="AH24" i="20"/>
  <c r="AJ24" i="20" s="1"/>
  <c r="AF24" i="20"/>
  <c r="Z24" i="20"/>
  <c r="Y24" i="20"/>
  <c r="X24" i="20"/>
  <c r="W24" i="20"/>
  <c r="V24" i="20"/>
  <c r="U24" i="20"/>
  <c r="N24" i="20"/>
  <c r="AH23" i="20"/>
  <c r="AJ23" i="20" s="1"/>
  <c r="AF23" i="20"/>
  <c r="Z23" i="20"/>
  <c r="Y23" i="20"/>
  <c r="X23" i="20"/>
  <c r="W23" i="20"/>
  <c r="V23" i="20"/>
  <c r="U23" i="20"/>
  <c r="N23" i="20"/>
  <c r="AH22" i="20"/>
  <c r="AJ22" i="20" s="1"/>
  <c r="AF22" i="20"/>
  <c r="Z22" i="20"/>
  <c r="Y22" i="20"/>
  <c r="X22" i="20"/>
  <c r="W22" i="20"/>
  <c r="V22" i="20"/>
  <c r="U22" i="20"/>
  <c r="N22" i="20"/>
  <c r="AH21" i="20"/>
  <c r="AJ21" i="20" s="1"/>
  <c r="AF21" i="20"/>
  <c r="Z21" i="20"/>
  <c r="Y21" i="20"/>
  <c r="X21" i="20"/>
  <c r="W21" i="20"/>
  <c r="V21" i="20"/>
  <c r="U21" i="20"/>
  <c r="N21" i="20"/>
  <c r="AH20" i="20"/>
  <c r="AJ20" i="20" s="1"/>
  <c r="AF20" i="20"/>
  <c r="Z20" i="20"/>
  <c r="Y20" i="20"/>
  <c r="X20" i="20"/>
  <c r="W20" i="20"/>
  <c r="V20" i="20"/>
  <c r="U20" i="20"/>
  <c r="N20" i="20"/>
  <c r="AH19" i="20"/>
  <c r="AJ19" i="20" s="1"/>
  <c r="AF19" i="20"/>
  <c r="Z19" i="20"/>
  <c r="Y19" i="20"/>
  <c r="X19" i="20"/>
  <c r="W19" i="20"/>
  <c r="V19" i="20"/>
  <c r="U19" i="20"/>
  <c r="N19" i="20"/>
  <c r="AH18" i="20"/>
  <c r="AJ18" i="20" s="1"/>
  <c r="AF18" i="20"/>
  <c r="Z18" i="20"/>
  <c r="Y18" i="20"/>
  <c r="X18" i="20"/>
  <c r="W18" i="20"/>
  <c r="V18" i="20"/>
  <c r="U18" i="20"/>
  <c r="N18" i="20"/>
  <c r="AH17" i="20"/>
  <c r="AJ17" i="20" s="1"/>
  <c r="AF17" i="20"/>
  <c r="Z17" i="20"/>
  <c r="Y17" i="20"/>
  <c r="X17" i="20"/>
  <c r="W17" i="20"/>
  <c r="V17" i="20"/>
  <c r="U17" i="20"/>
  <c r="N17" i="20"/>
  <c r="AH16" i="20"/>
  <c r="AJ16" i="20" s="1"/>
  <c r="AF16" i="20"/>
  <c r="Z16" i="20"/>
  <c r="Y16" i="20"/>
  <c r="X16" i="20"/>
  <c r="W16" i="20"/>
  <c r="V16" i="20"/>
  <c r="U16" i="20"/>
  <c r="N16" i="20"/>
  <c r="AH15" i="20"/>
  <c r="AJ15" i="20" s="1"/>
  <c r="AF15" i="20"/>
  <c r="Z15" i="20"/>
  <c r="Y15" i="20"/>
  <c r="X15" i="20"/>
  <c r="W15" i="20"/>
  <c r="V15" i="20"/>
  <c r="U15" i="20"/>
  <c r="N15" i="20"/>
  <c r="AH14" i="20"/>
  <c r="AJ14" i="20" s="1"/>
  <c r="AF14" i="20"/>
  <c r="Z14" i="20"/>
  <c r="Y14" i="20"/>
  <c r="X14" i="20"/>
  <c r="W14" i="20"/>
  <c r="V14" i="20"/>
  <c r="U14" i="20"/>
  <c r="N14" i="20"/>
  <c r="AH13" i="20"/>
  <c r="AJ13" i="20" s="1"/>
  <c r="AF13" i="20"/>
  <c r="Z13" i="20"/>
  <c r="Y13" i="20"/>
  <c r="X13" i="20"/>
  <c r="W13" i="20"/>
  <c r="V13" i="20"/>
  <c r="U13" i="20"/>
  <c r="N13" i="20"/>
  <c r="AH12" i="20"/>
  <c r="AJ12" i="20" s="1"/>
  <c r="AF12" i="20"/>
  <c r="Z12" i="20"/>
  <c r="Y12" i="20"/>
  <c r="X12" i="20"/>
  <c r="W12" i="20"/>
  <c r="V12" i="20"/>
  <c r="U12" i="20"/>
  <c r="N12" i="20"/>
  <c r="AH11" i="20"/>
  <c r="AJ11" i="20" s="1"/>
  <c r="AF11" i="20"/>
  <c r="Z11" i="20"/>
  <c r="Y11" i="20"/>
  <c r="X11" i="20"/>
  <c r="W11" i="20"/>
  <c r="V11" i="20"/>
  <c r="U11" i="20"/>
  <c r="N11" i="20"/>
  <c r="AH10" i="20"/>
  <c r="AJ10" i="20" s="1"/>
  <c r="AF10" i="20"/>
  <c r="Z10" i="20"/>
  <c r="Y10" i="20"/>
  <c r="X10" i="20"/>
  <c r="W10" i="20"/>
  <c r="V10" i="20"/>
  <c r="U10" i="20"/>
  <c r="N10" i="20"/>
  <c r="AH9" i="20"/>
  <c r="AJ9" i="20" s="1"/>
  <c r="AF9" i="20"/>
  <c r="Z9" i="20"/>
  <c r="Y9" i="20"/>
  <c r="X9" i="20"/>
  <c r="W9" i="20"/>
  <c r="V9" i="20"/>
  <c r="U9" i="20"/>
  <c r="N9" i="20"/>
  <c r="AH8" i="20"/>
  <c r="AF8" i="20"/>
  <c r="Z8" i="20"/>
  <c r="Y8" i="20"/>
  <c r="X8" i="20"/>
  <c r="W8" i="20"/>
  <c r="V8" i="20"/>
  <c r="U8" i="20"/>
  <c r="N8" i="20"/>
  <c r="Z7" i="20"/>
  <c r="B10" i="243" s="1"/>
  <c r="Y7" i="20"/>
  <c r="B9" i="243" s="1"/>
  <c r="X7" i="20"/>
  <c r="B8" i="243" s="1"/>
  <c r="W7" i="20"/>
  <c r="B7" i="243" s="1"/>
  <c r="V7" i="20"/>
  <c r="B6" i="243" s="1"/>
  <c r="U7" i="20"/>
  <c r="B5" i="243" s="1"/>
  <c r="N28" i="19"/>
  <c r="E9" i="11" s="1"/>
  <c r="T27" i="19"/>
  <c r="V27" i="19" s="1"/>
  <c r="Q27" i="19"/>
  <c r="U27" i="19" s="1"/>
  <c r="T26" i="19"/>
  <c r="V26" i="19" s="1"/>
  <c r="Q26" i="19"/>
  <c r="U26" i="19" s="1"/>
  <c r="T25" i="19"/>
  <c r="V25" i="19" s="1"/>
  <c r="Q25" i="19"/>
  <c r="U25" i="19" s="1"/>
  <c r="T24" i="19"/>
  <c r="V24" i="19" s="1"/>
  <c r="Q24" i="19"/>
  <c r="U24" i="19" s="1"/>
  <c r="T23" i="19"/>
  <c r="V23" i="19" s="1"/>
  <c r="Q23" i="19"/>
  <c r="U23" i="19" s="1"/>
  <c r="T22" i="19"/>
  <c r="V22" i="19" s="1"/>
  <c r="Q22" i="19"/>
  <c r="U22" i="19" s="1"/>
  <c r="T21" i="19"/>
  <c r="V21" i="19" s="1"/>
  <c r="Q21" i="19"/>
  <c r="U21" i="19" s="1"/>
  <c r="T20" i="19"/>
  <c r="V20" i="19" s="1"/>
  <c r="Q20" i="19"/>
  <c r="U20" i="19" s="1"/>
  <c r="T19" i="19"/>
  <c r="V19" i="19" s="1"/>
  <c r="Q19" i="19"/>
  <c r="U19" i="19" s="1"/>
  <c r="T18" i="19"/>
  <c r="V18" i="19" s="1"/>
  <c r="Q18" i="19"/>
  <c r="U18" i="19" s="1"/>
  <c r="T17" i="19"/>
  <c r="V17" i="19" s="1"/>
  <c r="Q17" i="19"/>
  <c r="U17" i="19" s="1"/>
  <c r="T16" i="19"/>
  <c r="V16" i="19" s="1"/>
  <c r="Q16" i="19"/>
  <c r="U16" i="19" s="1"/>
  <c r="T15" i="19"/>
  <c r="V15" i="19" s="1"/>
  <c r="Q15" i="19"/>
  <c r="U15" i="19" s="1"/>
  <c r="T14" i="19"/>
  <c r="V14" i="19" s="1"/>
  <c r="Q14" i="19"/>
  <c r="U14" i="19" s="1"/>
  <c r="T13" i="19"/>
  <c r="V13" i="19" s="1"/>
  <c r="Q13" i="19"/>
  <c r="U13" i="19" s="1"/>
  <c r="T12" i="19"/>
  <c r="V12" i="19" s="1"/>
  <c r="Q12" i="19"/>
  <c r="U12" i="19" s="1"/>
  <c r="T11" i="19"/>
  <c r="V11" i="19" s="1"/>
  <c r="Q11" i="19"/>
  <c r="U11" i="19" s="1"/>
  <c r="T10" i="19"/>
  <c r="V10" i="19" s="1"/>
  <c r="Q10" i="19"/>
  <c r="U10" i="19" s="1"/>
  <c r="T9" i="19"/>
  <c r="V9" i="19" s="1"/>
  <c r="Q9" i="19"/>
  <c r="U9" i="19" s="1"/>
  <c r="T8" i="19"/>
  <c r="V8" i="19" s="1"/>
  <c r="Q8" i="19"/>
  <c r="U8" i="19" s="1"/>
  <c r="T7" i="19"/>
  <c r="Q7" i="19"/>
  <c r="U7" i="19" s="1"/>
  <c r="E28" i="14"/>
  <c r="Q27" i="14"/>
  <c r="S27" i="14" s="1"/>
  <c r="L27" i="14"/>
  <c r="R27" i="14" s="1"/>
  <c r="Q26" i="14"/>
  <c r="S26" i="14" s="1"/>
  <c r="L26" i="14"/>
  <c r="R26" i="14" s="1"/>
  <c r="Q25" i="14"/>
  <c r="S25" i="14" s="1"/>
  <c r="L25" i="14"/>
  <c r="R25" i="14" s="1"/>
  <c r="Q24" i="14"/>
  <c r="S24" i="14" s="1"/>
  <c r="L24" i="14"/>
  <c r="R24" i="14" s="1"/>
  <c r="Q23" i="14"/>
  <c r="S23" i="14" s="1"/>
  <c r="L23" i="14"/>
  <c r="R23" i="14" s="1"/>
  <c r="Q22" i="14"/>
  <c r="S22" i="14" s="1"/>
  <c r="L22" i="14"/>
  <c r="R22" i="14" s="1"/>
  <c r="Q21" i="14"/>
  <c r="S21" i="14" s="1"/>
  <c r="L21" i="14"/>
  <c r="R21" i="14" s="1"/>
  <c r="Q20" i="14"/>
  <c r="S20" i="14" s="1"/>
  <c r="L20" i="14"/>
  <c r="R20" i="14" s="1"/>
  <c r="R19" i="14"/>
  <c r="Q19" i="14"/>
  <c r="S19" i="14" s="1"/>
  <c r="L19" i="14"/>
  <c r="Q18" i="14"/>
  <c r="S18" i="14" s="1"/>
  <c r="L18" i="14"/>
  <c r="R18" i="14" s="1"/>
  <c r="R17" i="14"/>
  <c r="Q17" i="14"/>
  <c r="S17" i="14" s="1"/>
  <c r="L17" i="14"/>
  <c r="Q16" i="14"/>
  <c r="S16" i="14" s="1"/>
  <c r="L16" i="14"/>
  <c r="R16" i="14" s="1"/>
  <c r="Q15" i="14"/>
  <c r="S15" i="14" s="1"/>
  <c r="L15" i="14"/>
  <c r="R15" i="14" s="1"/>
  <c r="Q14" i="14"/>
  <c r="S14" i="14" s="1"/>
  <c r="L14" i="14"/>
  <c r="R14" i="14" s="1"/>
  <c r="Q13" i="14"/>
  <c r="S13" i="14" s="1"/>
  <c r="L13" i="14"/>
  <c r="R13" i="14" s="1"/>
  <c r="Q12" i="14"/>
  <c r="S12" i="14" s="1"/>
  <c r="L12" i="14"/>
  <c r="R12" i="14" s="1"/>
  <c r="Q11" i="14"/>
  <c r="S11" i="14" s="1"/>
  <c r="L11" i="14"/>
  <c r="R11" i="14" s="1"/>
  <c r="Q10" i="14"/>
  <c r="S10" i="14" s="1"/>
  <c r="L10" i="14"/>
  <c r="R10" i="14" s="1"/>
  <c r="Q9" i="14"/>
  <c r="S9" i="14" s="1"/>
  <c r="L9" i="14"/>
  <c r="R9" i="14" s="1"/>
  <c r="Q8" i="14"/>
  <c r="S8" i="14" s="1"/>
  <c r="L8" i="14"/>
  <c r="R8" i="14" s="1"/>
  <c r="Q7" i="14"/>
  <c r="L7" i="14"/>
  <c r="R7" i="14" s="1"/>
  <c r="O28" i="13"/>
  <c r="L28" i="13"/>
  <c r="D28" i="13"/>
  <c r="P27" i="13"/>
  <c r="R27" i="13" s="1"/>
  <c r="K27" i="13"/>
  <c r="Q27" i="13" s="1"/>
  <c r="P26" i="13"/>
  <c r="R26" i="13" s="1"/>
  <c r="K26" i="13"/>
  <c r="Q26" i="13" s="1"/>
  <c r="P25" i="13"/>
  <c r="R25" i="13" s="1"/>
  <c r="K25" i="13"/>
  <c r="Q25" i="13" s="1"/>
  <c r="P24" i="13"/>
  <c r="R24" i="13" s="1"/>
  <c r="K24" i="13"/>
  <c r="Q24" i="13" s="1"/>
  <c r="P23" i="13"/>
  <c r="R23" i="13" s="1"/>
  <c r="K23" i="13"/>
  <c r="Q23" i="13" s="1"/>
  <c r="Q22" i="13"/>
  <c r="P22" i="13"/>
  <c r="R22" i="13" s="1"/>
  <c r="K22" i="13"/>
  <c r="P21" i="13"/>
  <c r="R21" i="13" s="1"/>
  <c r="K21" i="13"/>
  <c r="Q21" i="13" s="1"/>
  <c r="R20" i="13"/>
  <c r="Q20" i="13"/>
  <c r="P20" i="13"/>
  <c r="K20" i="13"/>
  <c r="P19" i="13"/>
  <c r="R19" i="13" s="1"/>
  <c r="K19" i="13"/>
  <c r="Q19" i="13" s="1"/>
  <c r="P18" i="13"/>
  <c r="R18" i="13" s="1"/>
  <c r="K18" i="13"/>
  <c r="Q18" i="13" s="1"/>
  <c r="P17" i="13"/>
  <c r="R17" i="13" s="1"/>
  <c r="K17" i="13"/>
  <c r="Q17" i="13" s="1"/>
  <c r="Q16" i="13"/>
  <c r="P16" i="13"/>
  <c r="R16" i="13" s="1"/>
  <c r="K16" i="13"/>
  <c r="P15" i="13"/>
  <c r="R15" i="13" s="1"/>
  <c r="K15" i="13"/>
  <c r="Q15" i="13" s="1"/>
  <c r="P14" i="13"/>
  <c r="K14" i="13"/>
  <c r="Q14" i="13" s="1"/>
  <c r="P13" i="13"/>
  <c r="R13" i="13" s="1"/>
  <c r="K13" i="13"/>
  <c r="Q13" i="13" s="1"/>
  <c r="Q12" i="13"/>
  <c r="P12" i="13"/>
  <c r="R12" i="13" s="1"/>
  <c r="K12" i="13"/>
  <c r="P11" i="13"/>
  <c r="R11" i="13" s="1"/>
  <c r="K11" i="13"/>
  <c r="Q11" i="13" s="1"/>
  <c r="R10" i="13"/>
  <c r="P10" i="13"/>
  <c r="K10" i="13"/>
  <c r="Q10" i="13" s="1"/>
  <c r="P9" i="13"/>
  <c r="R9" i="13" s="1"/>
  <c r="K9" i="13"/>
  <c r="Q9" i="13" s="1"/>
  <c r="Q8" i="13"/>
  <c r="P8" i="13"/>
  <c r="R8" i="13" s="1"/>
  <c r="K8" i="13"/>
  <c r="P7" i="13"/>
  <c r="R7" i="13" s="1"/>
  <c r="K7" i="13"/>
  <c r="Q7" i="13" s="1"/>
  <c r="C24" i="12"/>
  <c r="J23" i="12"/>
  <c r="L23" i="12" s="1"/>
  <c r="G23" i="12"/>
  <c r="K23" i="12" s="1"/>
  <c r="J22" i="12"/>
  <c r="L22" i="12" s="1"/>
  <c r="G22" i="12"/>
  <c r="K22" i="12" s="1"/>
  <c r="J21" i="12"/>
  <c r="L21" i="12" s="1"/>
  <c r="G21" i="12"/>
  <c r="K21" i="12" s="1"/>
  <c r="J20" i="12"/>
  <c r="L20" i="12" s="1"/>
  <c r="G20" i="12"/>
  <c r="K20" i="12" s="1"/>
  <c r="J19" i="12"/>
  <c r="L19" i="12" s="1"/>
  <c r="G19" i="12"/>
  <c r="K19" i="12" s="1"/>
  <c r="J18" i="12"/>
  <c r="L18" i="12" s="1"/>
  <c r="G18" i="12"/>
  <c r="K18" i="12" s="1"/>
  <c r="J17" i="12"/>
  <c r="L17" i="12" s="1"/>
  <c r="G17" i="12"/>
  <c r="K17" i="12" s="1"/>
  <c r="J16" i="12"/>
  <c r="L16" i="12" s="1"/>
  <c r="G16" i="12"/>
  <c r="K16" i="12" s="1"/>
  <c r="J15" i="12"/>
  <c r="L15" i="12" s="1"/>
  <c r="G15" i="12"/>
  <c r="K15" i="12" s="1"/>
  <c r="J14" i="12"/>
  <c r="L14" i="12" s="1"/>
  <c r="G14" i="12"/>
  <c r="K14" i="12" s="1"/>
  <c r="J13" i="12"/>
  <c r="L13" i="12" s="1"/>
  <c r="G13" i="12"/>
  <c r="K13" i="12" s="1"/>
  <c r="J12" i="12"/>
  <c r="L12" i="12" s="1"/>
  <c r="G12" i="12"/>
  <c r="K12" i="12" s="1"/>
  <c r="J11" i="12"/>
  <c r="L11" i="12" s="1"/>
  <c r="G11" i="12"/>
  <c r="K11" i="12" s="1"/>
  <c r="J10" i="12"/>
  <c r="L10" i="12" s="1"/>
  <c r="G10" i="12"/>
  <c r="K10" i="12" s="1"/>
  <c r="J9" i="12"/>
  <c r="L9" i="12" s="1"/>
  <c r="G9" i="12"/>
  <c r="K9" i="12" s="1"/>
  <c r="J8" i="12"/>
  <c r="L8" i="12" s="1"/>
  <c r="G8" i="12"/>
  <c r="K8" i="12" s="1"/>
  <c r="J7" i="12"/>
  <c r="L7" i="12" s="1"/>
  <c r="G7" i="12"/>
  <c r="K7" i="12" s="1"/>
  <c r="T28" i="19" l="1"/>
  <c r="F9" i="11" s="1"/>
  <c r="AD26" i="20"/>
  <c r="AD13" i="20"/>
  <c r="AA15" i="20"/>
  <c r="AI15" i="20" s="1"/>
  <c r="AD20" i="20"/>
  <c r="Q28" i="14"/>
  <c r="C18" i="98" s="1"/>
  <c r="AD14" i="20"/>
  <c r="AA29" i="20"/>
  <c r="AI29" i="20" s="1"/>
  <c r="AD18" i="20"/>
  <c r="V28" i="19"/>
  <c r="C32" i="98"/>
  <c r="AD19" i="20"/>
  <c r="AD25" i="20"/>
  <c r="AE30" i="20"/>
  <c r="H13" i="243" s="1"/>
  <c r="C13" i="243"/>
  <c r="C9" i="243"/>
  <c r="H9" i="243" s="1"/>
  <c r="C8" i="243"/>
  <c r="H8" i="243" s="1"/>
  <c r="C5" i="243"/>
  <c r="C6" i="243"/>
  <c r="H6" i="243" s="1"/>
  <c r="C10" i="243"/>
  <c r="H10" i="243" s="1"/>
  <c r="C7" i="243"/>
  <c r="H7" i="243" s="1"/>
  <c r="C12" i="243"/>
  <c r="AA17" i="20"/>
  <c r="AI17" i="20" s="1"/>
  <c r="AD12" i="20"/>
  <c r="AD17" i="20"/>
  <c r="AD24" i="20"/>
  <c r="AD8" i="20"/>
  <c r="AD15" i="20"/>
  <c r="AD21" i="20"/>
  <c r="AD27" i="20"/>
  <c r="V30" i="20"/>
  <c r="AD9" i="20"/>
  <c r="AD22" i="20"/>
  <c r="AD28" i="20"/>
  <c r="AD10" i="20"/>
  <c r="AD16" i="20"/>
  <c r="AD11" i="20"/>
  <c r="AD23" i="20"/>
  <c r="AD29" i="20"/>
  <c r="AJ31" i="20"/>
  <c r="C35" i="98"/>
  <c r="Z30" i="20"/>
  <c r="AA22" i="20"/>
  <c r="AI22" i="20" s="1"/>
  <c r="AA23" i="20"/>
  <c r="AI23" i="20" s="1"/>
  <c r="AA25" i="20"/>
  <c r="AI25" i="20" s="1"/>
  <c r="AH30" i="20"/>
  <c r="C34" i="98" s="1"/>
  <c r="U30" i="20"/>
  <c r="AJ8" i="20"/>
  <c r="AA18" i="20"/>
  <c r="AI18" i="20" s="1"/>
  <c r="AA19" i="20"/>
  <c r="AI19" i="20" s="1"/>
  <c r="AA21" i="20"/>
  <c r="AI21" i="20" s="1"/>
  <c r="AA14" i="20"/>
  <c r="AI14" i="20" s="1"/>
  <c r="AA27" i="20"/>
  <c r="AI27" i="20" s="1"/>
  <c r="X30" i="20"/>
  <c r="AA10" i="20"/>
  <c r="AI10" i="20" s="1"/>
  <c r="AA13" i="20"/>
  <c r="AI13" i="20" s="1"/>
  <c r="Y30" i="20"/>
  <c r="AA9" i="20"/>
  <c r="AI9" i="20" s="1"/>
  <c r="AA11" i="20"/>
  <c r="AI11" i="20" s="1"/>
  <c r="AA12" i="20"/>
  <c r="AI12" i="20" s="1"/>
  <c r="AA26" i="20"/>
  <c r="AI26" i="20" s="1"/>
  <c r="W30" i="20"/>
  <c r="AA8" i="20"/>
  <c r="AA16" i="20"/>
  <c r="AI16" i="20" s="1"/>
  <c r="AA20" i="20"/>
  <c r="AI20" i="20" s="1"/>
  <c r="AA24" i="20"/>
  <c r="AI24" i="20" s="1"/>
  <c r="AA28" i="20"/>
  <c r="AI28" i="20" s="1"/>
  <c r="N30" i="20"/>
  <c r="N32" i="20" s="1"/>
  <c r="AC30" i="20"/>
  <c r="H12" i="243" s="1"/>
  <c r="U28" i="19"/>
  <c r="V7" i="19"/>
  <c r="P28" i="13"/>
  <c r="C16" i="98" s="1"/>
  <c r="S28" i="14"/>
  <c r="E6" i="11"/>
  <c r="R28" i="14"/>
  <c r="C19" i="98" s="1"/>
  <c r="S7" i="14"/>
  <c r="Q28" i="13"/>
  <c r="C17" i="98" s="1"/>
  <c r="R14" i="13"/>
  <c r="K24" i="12"/>
  <c r="C15" i="98" s="1"/>
  <c r="J24" i="12"/>
  <c r="C14" i="98" s="1"/>
  <c r="AH32" i="20" l="1"/>
  <c r="AJ32" i="20" s="1"/>
  <c r="C33" i="98"/>
  <c r="G9" i="11"/>
  <c r="H5" i="243"/>
  <c r="H11" i="243" s="1"/>
  <c r="H14" i="243" s="1"/>
  <c r="C11" i="243"/>
  <c r="C14" i="243" s="1"/>
  <c r="AJ30" i="20"/>
  <c r="AA30" i="20"/>
  <c r="AI8" i="20"/>
  <c r="AI30" i="20" s="1"/>
  <c r="R28" i="13"/>
  <c r="G6" i="11"/>
  <c r="L24" i="12"/>
  <c r="F6" i="11"/>
  <c r="F10" i="11" l="1"/>
  <c r="D11" i="243"/>
  <c r="E11" i="243"/>
  <c r="AI31" i="20"/>
  <c r="D26" i="204"/>
  <c r="C26" i="204"/>
  <c r="C36" i="98" l="1"/>
  <c r="F71" i="10"/>
  <c r="AI32" i="20"/>
  <c r="O25" i="49"/>
  <c r="O27" i="49" s="1"/>
  <c r="P25" i="49"/>
  <c r="P27" i="49" s="1"/>
  <c r="M25" i="49"/>
  <c r="M27" i="49" s="1"/>
  <c r="AA8" i="207"/>
  <c r="G10" i="11" l="1"/>
  <c r="H10" i="11" s="1"/>
  <c r="C37" i="98"/>
  <c r="J263" i="98"/>
  <c r="J262" i="98"/>
  <c r="J261" i="98"/>
  <c r="J260" i="98"/>
  <c r="J259" i="98"/>
  <c r="J258" i="98"/>
  <c r="J257" i="98"/>
  <c r="J256" i="98"/>
  <c r="J255" i="98"/>
  <c r="J254" i="98"/>
  <c r="J253" i="98"/>
  <c r="A4" i="111"/>
  <c r="A29" i="95"/>
  <c r="G28" i="95"/>
  <c r="A28" i="95"/>
  <c r="H27" i="95"/>
  <c r="C250" i="98" s="1"/>
  <c r="G27" i="95"/>
  <c r="C249" i="98" s="1"/>
  <c r="E27" i="95"/>
  <c r="A4" i="95"/>
  <c r="A29" i="94"/>
  <c r="F28" i="94"/>
  <c r="A28" i="94"/>
  <c r="G27" i="94"/>
  <c r="C248" i="98" s="1"/>
  <c r="F27" i="94"/>
  <c r="C247" i="98" s="1"/>
  <c r="D27" i="94"/>
  <c r="A4" i="94"/>
  <c r="A3" i="94"/>
  <c r="A28" i="211"/>
  <c r="H27" i="211"/>
  <c r="A27" i="211"/>
  <c r="H26" i="211"/>
  <c r="E11" i="88" s="1"/>
  <c r="E26" i="211"/>
  <c r="G25" i="211"/>
  <c r="G24" i="211"/>
  <c r="G23" i="211"/>
  <c r="G22" i="211"/>
  <c r="G21" i="211"/>
  <c r="G20" i="211"/>
  <c r="G19" i="211"/>
  <c r="G18" i="211"/>
  <c r="G17" i="211"/>
  <c r="G16" i="211"/>
  <c r="G15" i="211"/>
  <c r="G14" i="211"/>
  <c r="G13" i="211"/>
  <c r="G12" i="211"/>
  <c r="G11" i="211"/>
  <c r="G10" i="211"/>
  <c r="G9" i="211"/>
  <c r="G8" i="211"/>
  <c r="G7" i="211"/>
  <c r="G6" i="211"/>
  <c r="A4" i="211"/>
  <c r="A3" i="211"/>
  <c r="A29" i="93"/>
  <c r="G28" i="93"/>
  <c r="A28" i="93"/>
  <c r="H27" i="93"/>
  <c r="C244" i="98" s="1"/>
  <c r="G27" i="93"/>
  <c r="C243" i="98" s="1"/>
  <c r="E27" i="93"/>
  <c r="C10" i="88" s="1"/>
  <c r="C61" i="10" s="1"/>
  <c r="A4" i="93"/>
  <c r="A3" i="93"/>
  <c r="A29" i="91"/>
  <c r="K28" i="91"/>
  <c r="A28" i="91"/>
  <c r="L27" i="91"/>
  <c r="C240" i="98" s="1"/>
  <c r="K27" i="91"/>
  <c r="C239" i="98" s="1"/>
  <c r="G27" i="91"/>
  <c r="C9" i="88" s="1"/>
  <c r="A4" i="91"/>
  <c r="A3" i="91"/>
  <c r="A28" i="210"/>
  <c r="N27" i="210"/>
  <c r="A27" i="210"/>
  <c r="N26" i="210"/>
  <c r="C238" i="98" s="1"/>
  <c r="K26" i="210"/>
  <c r="C8" i="88" s="1"/>
  <c r="M25" i="210"/>
  <c r="O25" i="210" s="1"/>
  <c r="M24" i="210"/>
  <c r="O24" i="210" s="1"/>
  <c r="M23" i="210"/>
  <c r="O23" i="210" s="1"/>
  <c r="M22" i="210"/>
  <c r="O22" i="210" s="1"/>
  <c r="M21" i="210"/>
  <c r="O21" i="210" s="1"/>
  <c r="M20" i="210"/>
  <c r="O20" i="210" s="1"/>
  <c r="M19" i="210"/>
  <c r="O19" i="210" s="1"/>
  <c r="M18" i="210"/>
  <c r="O18" i="210" s="1"/>
  <c r="M17" i="210"/>
  <c r="O17" i="210" s="1"/>
  <c r="M16" i="210"/>
  <c r="O16" i="210" s="1"/>
  <c r="M15" i="210"/>
  <c r="O15" i="210" s="1"/>
  <c r="M14" i="210"/>
  <c r="O14" i="210" s="1"/>
  <c r="M13" i="210"/>
  <c r="O13" i="210" s="1"/>
  <c r="M12" i="210"/>
  <c r="O12" i="210" s="1"/>
  <c r="M11" i="210"/>
  <c r="O11" i="210" s="1"/>
  <c r="M10" i="210"/>
  <c r="O10" i="210" s="1"/>
  <c r="M9" i="210"/>
  <c r="O9" i="210" s="1"/>
  <c r="M8" i="210"/>
  <c r="O8" i="210" s="1"/>
  <c r="M7" i="210"/>
  <c r="O7" i="210" s="1"/>
  <c r="M6" i="210"/>
  <c r="A4" i="210"/>
  <c r="A3" i="210"/>
  <c r="A29" i="90"/>
  <c r="I28" i="90"/>
  <c r="A28" i="90"/>
  <c r="J27" i="90"/>
  <c r="C236" i="98" s="1"/>
  <c r="I27" i="90"/>
  <c r="C235" i="98" s="1"/>
  <c r="G27" i="90"/>
  <c r="C7" i="88" s="1"/>
  <c r="A4" i="90"/>
  <c r="A3" i="90"/>
  <c r="A29" i="89"/>
  <c r="J28" i="89"/>
  <c r="A28" i="89"/>
  <c r="L27" i="89"/>
  <c r="C234" i="98" s="1"/>
  <c r="J27" i="89"/>
  <c r="C233" i="98" s="1"/>
  <c r="H27" i="89"/>
  <c r="C6" i="88" s="1"/>
  <c r="C57" i="10" s="1"/>
  <c r="A4" i="89"/>
  <c r="A3" i="89"/>
  <c r="A31" i="88"/>
  <c r="E30" i="88"/>
  <c r="A30" i="88"/>
  <c r="E13" i="88"/>
  <c r="F64" i="10" s="1"/>
  <c r="D13" i="88"/>
  <c r="C13" i="88"/>
  <c r="A13" i="88"/>
  <c r="E12" i="88"/>
  <c r="D12" i="88"/>
  <c r="F12" i="88" s="1"/>
  <c r="C12" i="88"/>
  <c r="A12" i="88"/>
  <c r="C11" i="88"/>
  <c r="A11" i="88"/>
  <c r="E10" i="88"/>
  <c r="D10" i="88"/>
  <c r="F10" i="88" s="1"/>
  <c r="A10" i="88"/>
  <c r="E9" i="88"/>
  <c r="D9" i="88"/>
  <c r="G9" i="88" s="1"/>
  <c r="A9" i="88"/>
  <c r="E8" i="88"/>
  <c r="A8" i="88"/>
  <c r="F7" i="88"/>
  <c r="E7" i="88"/>
  <c r="D7" i="88"/>
  <c r="G7" i="88" s="1"/>
  <c r="A7" i="88"/>
  <c r="G6" i="88"/>
  <c r="D6" i="88"/>
  <c r="A6" i="88"/>
  <c r="A4" i="88"/>
  <c r="A3" i="88"/>
  <c r="A29" i="87"/>
  <c r="G28" i="87"/>
  <c r="A28" i="87"/>
  <c r="H27" i="87"/>
  <c r="C230" i="98" s="1"/>
  <c r="G27" i="87"/>
  <c r="C229" i="98" s="1"/>
  <c r="E27" i="87"/>
  <c r="C18" i="75" s="1"/>
  <c r="C55" i="10" s="1"/>
  <c r="A4" i="87"/>
  <c r="A3" i="87"/>
  <c r="A29" i="86"/>
  <c r="H28" i="86"/>
  <c r="A28" i="86"/>
  <c r="I27" i="86"/>
  <c r="C228" i="98" s="1"/>
  <c r="H27" i="86"/>
  <c r="C227" i="98" s="1"/>
  <c r="F27" i="86"/>
  <c r="C17" i="75" s="1"/>
  <c r="C54" i="10" s="1"/>
  <c r="A4" i="86"/>
  <c r="A3" i="86"/>
  <c r="A28" i="209"/>
  <c r="H27" i="209"/>
  <c r="A27" i="209"/>
  <c r="H26" i="209"/>
  <c r="E16" i="75" s="1"/>
  <c r="F53" i="10" s="1"/>
  <c r="E26" i="209"/>
  <c r="G25" i="209"/>
  <c r="G24" i="209"/>
  <c r="G23" i="209"/>
  <c r="G22" i="209"/>
  <c r="G21" i="209"/>
  <c r="G20" i="209"/>
  <c r="G19" i="209"/>
  <c r="G18" i="209"/>
  <c r="G17" i="209"/>
  <c r="G16" i="209"/>
  <c r="G15" i="209"/>
  <c r="G14" i="209"/>
  <c r="G13" i="209"/>
  <c r="G12" i="209"/>
  <c r="G11" i="209"/>
  <c r="G10" i="209"/>
  <c r="G9" i="209"/>
  <c r="G8" i="209"/>
  <c r="G7" i="209"/>
  <c r="G6" i="209"/>
  <c r="A4" i="209"/>
  <c r="A3" i="209"/>
  <c r="A29" i="85"/>
  <c r="G28" i="85"/>
  <c r="A28" i="85"/>
  <c r="H27" i="85"/>
  <c r="C224" i="98" s="1"/>
  <c r="G27" i="85"/>
  <c r="C223" i="98" s="1"/>
  <c r="E27" i="85"/>
  <c r="C8" i="208" s="1"/>
  <c r="A4" i="85"/>
  <c r="A3" i="85"/>
  <c r="A29" i="84"/>
  <c r="G28" i="84"/>
  <c r="A28" i="84"/>
  <c r="H27" i="84"/>
  <c r="C222" i="98" s="1"/>
  <c r="G27" i="84"/>
  <c r="C221" i="98" s="1"/>
  <c r="E27" i="84"/>
  <c r="C7" i="208" s="1"/>
  <c r="A4" i="84"/>
  <c r="A3" i="84"/>
  <c r="A29" i="83"/>
  <c r="I28" i="83"/>
  <c r="A28" i="83"/>
  <c r="J27" i="83"/>
  <c r="C220" i="98" s="1"/>
  <c r="I27" i="83"/>
  <c r="G27" i="83"/>
  <c r="C6" i="208" s="1"/>
  <c r="D27" i="83"/>
  <c r="K25" i="83"/>
  <c r="K24" i="83"/>
  <c r="K23" i="83"/>
  <c r="K22" i="83"/>
  <c r="K21" i="83"/>
  <c r="K20" i="83"/>
  <c r="K19" i="83"/>
  <c r="K18" i="83"/>
  <c r="K17" i="83"/>
  <c r="K16" i="83"/>
  <c r="K15" i="83"/>
  <c r="K14" i="83"/>
  <c r="K13" i="83"/>
  <c r="K12" i="83"/>
  <c r="K11" i="83"/>
  <c r="K10" i="83"/>
  <c r="K9" i="83"/>
  <c r="K8" i="83"/>
  <c r="K7" i="83"/>
  <c r="K6" i="83"/>
  <c r="A4" i="83"/>
  <c r="A3" i="83"/>
  <c r="A29" i="208"/>
  <c r="E28" i="208"/>
  <c r="A28" i="208"/>
  <c r="G26" i="208"/>
  <c r="G25" i="208"/>
  <c r="G24" i="208"/>
  <c r="G23" i="208"/>
  <c r="G22" i="208"/>
  <c r="G21" i="208"/>
  <c r="G19" i="208"/>
  <c r="G18" i="208"/>
  <c r="E8" i="208"/>
  <c r="F8" i="208" s="1"/>
  <c r="D8" i="208"/>
  <c r="G8" i="208" s="1"/>
  <c r="D7" i="208"/>
  <c r="G7" i="208" s="1"/>
  <c r="A4" i="208"/>
  <c r="A3" i="208"/>
  <c r="A29" i="82"/>
  <c r="G28" i="82"/>
  <c r="A28" i="82"/>
  <c r="H27" i="82"/>
  <c r="C218" i="98" s="1"/>
  <c r="G27" i="82"/>
  <c r="C217" i="98" s="1"/>
  <c r="E27" i="82"/>
  <c r="A4" i="82"/>
  <c r="A3" i="82"/>
  <c r="A28" i="81"/>
  <c r="F27" i="81"/>
  <c r="A27" i="81"/>
  <c r="G26" i="81"/>
  <c r="C216" i="98" s="1"/>
  <c r="F26" i="81"/>
  <c r="C215" i="98" s="1"/>
  <c r="D26" i="81"/>
  <c r="A4" i="81"/>
  <c r="A3" i="81"/>
  <c r="A29" i="207"/>
  <c r="Z28" i="207"/>
  <c r="A28" i="207"/>
  <c r="Z27" i="207"/>
  <c r="E12" i="75" s="1"/>
  <c r="F49" i="10" s="1"/>
  <c r="Y27" i="207"/>
  <c r="AA27" i="207" s="1"/>
  <c r="W27" i="207"/>
  <c r="C12" i="75" s="1"/>
  <c r="AA26" i="207"/>
  <c r="O26" i="207"/>
  <c r="A26" i="207"/>
  <c r="AA25" i="207"/>
  <c r="O25" i="207"/>
  <c r="A25" i="207"/>
  <c r="AA24" i="207"/>
  <c r="O24" i="207"/>
  <c r="A24" i="207"/>
  <c r="AA23" i="207"/>
  <c r="O23" i="207"/>
  <c r="A23" i="207"/>
  <c r="AA22" i="207"/>
  <c r="O22" i="207"/>
  <c r="A22" i="207"/>
  <c r="AA21" i="207"/>
  <c r="O21" i="207"/>
  <c r="A21" i="207"/>
  <c r="AA20" i="207"/>
  <c r="O20" i="207"/>
  <c r="A20" i="207"/>
  <c r="AA19" i="207"/>
  <c r="O19" i="207"/>
  <c r="A19" i="207"/>
  <c r="AA18" i="207"/>
  <c r="O18" i="207"/>
  <c r="A18" i="207"/>
  <c r="AA17" i="207"/>
  <c r="O17" i="207"/>
  <c r="A17" i="207"/>
  <c r="AA16" i="207"/>
  <c r="O16" i="207"/>
  <c r="A16" i="207"/>
  <c r="AA15" i="207"/>
  <c r="O15" i="207"/>
  <c r="A15" i="207"/>
  <c r="AA14" i="207"/>
  <c r="O14" i="207"/>
  <c r="A14" i="207"/>
  <c r="AA13" i="207"/>
  <c r="O13" i="207"/>
  <c r="A13" i="207"/>
  <c r="AA12" i="207"/>
  <c r="O12" i="207"/>
  <c r="A12" i="207"/>
  <c r="AA11" i="207"/>
  <c r="O11" i="207"/>
  <c r="A11" i="207"/>
  <c r="AA10" i="207"/>
  <c r="O10" i="207"/>
  <c r="A10" i="207"/>
  <c r="AA9" i="207"/>
  <c r="O9" i="207"/>
  <c r="A9" i="207"/>
  <c r="O8" i="207"/>
  <c r="A8" i="207"/>
  <c r="AA7" i="207"/>
  <c r="O7" i="207"/>
  <c r="A7" i="207"/>
  <c r="A4" i="207"/>
  <c r="A3" i="207"/>
  <c r="A29" i="80"/>
  <c r="G28" i="80"/>
  <c r="A28" i="80"/>
  <c r="H27" i="80"/>
  <c r="C212" i="98" s="1"/>
  <c r="G27" i="80"/>
  <c r="D11" i="75" s="1"/>
  <c r="E27" i="80"/>
  <c r="A4" i="80"/>
  <c r="A3" i="80"/>
  <c r="A29" i="79"/>
  <c r="G28" i="79"/>
  <c r="A28" i="79"/>
  <c r="H27" i="79"/>
  <c r="G27" i="79"/>
  <c r="C209" i="98" s="1"/>
  <c r="E27" i="79"/>
  <c r="A4" i="79"/>
  <c r="A3" i="79"/>
  <c r="A29" i="78"/>
  <c r="H28" i="78"/>
  <c r="A28" i="78"/>
  <c r="I27" i="78"/>
  <c r="C208" i="98" s="1"/>
  <c r="H27" i="78"/>
  <c r="C207" i="98" s="1"/>
  <c r="F27" i="78"/>
  <c r="A4" i="78"/>
  <c r="A3" i="78"/>
  <c r="A28" i="206"/>
  <c r="I27" i="206"/>
  <c r="A27" i="206"/>
  <c r="I26" i="206"/>
  <c r="E8" i="75" s="1"/>
  <c r="F26" i="206"/>
  <c r="C8" i="75" s="1"/>
  <c r="C45" i="10" s="1"/>
  <c r="H25" i="206"/>
  <c r="H24" i="206"/>
  <c r="H23" i="206"/>
  <c r="H22" i="206"/>
  <c r="H21" i="206"/>
  <c r="H20" i="206"/>
  <c r="H19" i="206"/>
  <c r="H18" i="206"/>
  <c r="H17" i="206"/>
  <c r="H16" i="206"/>
  <c r="H15" i="206"/>
  <c r="H14" i="206"/>
  <c r="H13" i="206"/>
  <c r="H12" i="206"/>
  <c r="H11" i="206"/>
  <c r="H10" i="206"/>
  <c r="H9" i="206"/>
  <c r="H8" i="206"/>
  <c r="H7" i="206"/>
  <c r="H6" i="206"/>
  <c r="A4" i="206"/>
  <c r="A3" i="206"/>
  <c r="A29" i="77"/>
  <c r="G28" i="77"/>
  <c r="A28" i="77"/>
  <c r="H27" i="77"/>
  <c r="C204" i="98" s="1"/>
  <c r="G27" i="77"/>
  <c r="D7" i="75" s="1"/>
  <c r="E27" i="77"/>
  <c r="C7" i="75" s="1"/>
  <c r="C44" i="10" s="1"/>
  <c r="A4" i="77"/>
  <c r="A3" i="77"/>
  <c r="A29" i="76"/>
  <c r="J28" i="76"/>
  <c r="A28" i="76"/>
  <c r="L27" i="76"/>
  <c r="C202" i="98" s="1"/>
  <c r="J27" i="76"/>
  <c r="C201" i="98" s="1"/>
  <c r="H27" i="76"/>
  <c r="C6" i="75" s="1"/>
  <c r="C43" i="10" s="1"/>
  <c r="A4" i="76"/>
  <c r="A3" i="76"/>
  <c r="A30" i="75"/>
  <c r="E29" i="75"/>
  <c r="A29" i="75"/>
  <c r="G27" i="75"/>
  <c r="G26" i="75"/>
  <c r="G25" i="75"/>
  <c r="G24" i="75"/>
  <c r="G23" i="75"/>
  <c r="G20" i="75"/>
  <c r="G19" i="75"/>
  <c r="E18" i="75"/>
  <c r="D18" i="75"/>
  <c r="G18" i="75" s="1"/>
  <c r="A18" i="75"/>
  <c r="G17" i="75"/>
  <c r="E17" i="75"/>
  <c r="F17" i="75" s="1"/>
  <c r="D17" i="75"/>
  <c r="A17" i="75"/>
  <c r="C16" i="75"/>
  <c r="C53" i="10" s="1"/>
  <c r="A16" i="75"/>
  <c r="A15" i="75"/>
  <c r="A27" i="208" s="1"/>
  <c r="D14" i="75"/>
  <c r="G14" i="75" s="1"/>
  <c r="C14" i="75"/>
  <c r="A14" i="75"/>
  <c r="F13" i="75"/>
  <c r="E13" i="75"/>
  <c r="D13" i="75"/>
  <c r="G13" i="75" s="1"/>
  <c r="C13" i="75"/>
  <c r="A13" i="75"/>
  <c r="A12" i="75"/>
  <c r="C11" i="75"/>
  <c r="A11" i="75"/>
  <c r="G10" i="75"/>
  <c r="D10" i="75"/>
  <c r="C10" i="75"/>
  <c r="A10" i="75"/>
  <c r="G9" i="75"/>
  <c r="D9" i="75"/>
  <c r="C9" i="75"/>
  <c r="A9" i="75"/>
  <c r="A8" i="75"/>
  <c r="E7" i="75"/>
  <c r="A7" i="75"/>
  <c r="E6" i="75"/>
  <c r="A6" i="75"/>
  <c r="A4" i="75"/>
  <c r="A3" i="75"/>
  <c r="A29" i="74"/>
  <c r="G28" i="74"/>
  <c r="A28" i="74"/>
  <c r="G27" i="74"/>
  <c r="F27" i="74"/>
  <c r="D27" i="74"/>
  <c r="H25" i="74"/>
  <c r="H24" i="74"/>
  <c r="H23" i="74"/>
  <c r="H22" i="74"/>
  <c r="H21" i="74"/>
  <c r="H20" i="74"/>
  <c r="H19" i="74"/>
  <c r="H18" i="74"/>
  <c r="H17" i="74"/>
  <c r="H16" i="74"/>
  <c r="H15" i="74"/>
  <c r="H14" i="74"/>
  <c r="H13" i="74"/>
  <c r="H12" i="74"/>
  <c r="H11" i="74"/>
  <c r="H10" i="74"/>
  <c r="H9" i="74"/>
  <c r="H8" i="74"/>
  <c r="H7" i="74"/>
  <c r="H6" i="74"/>
  <c r="A4" i="74"/>
  <c r="A3" i="74"/>
  <c r="A29" i="73"/>
  <c r="F28" i="73"/>
  <c r="A28" i="73"/>
  <c r="G27" i="73"/>
  <c r="C191" i="98" s="1"/>
  <c r="F27" i="73"/>
  <c r="C190" i="98" s="1"/>
  <c r="D27" i="73"/>
  <c r="A4" i="73"/>
  <c r="A3" i="73"/>
  <c r="A29" i="72"/>
  <c r="H28" i="72"/>
  <c r="A28" i="72"/>
  <c r="L27" i="72"/>
  <c r="K27" i="72"/>
  <c r="J27" i="72"/>
  <c r="C189" i="98" s="1"/>
  <c r="H27" i="72"/>
  <c r="C188" i="98" s="1"/>
  <c r="F27" i="72"/>
  <c r="K26" i="72"/>
  <c r="L25" i="72"/>
  <c r="K25" i="72"/>
  <c r="L24" i="72"/>
  <c r="K24" i="72"/>
  <c r="L23" i="72"/>
  <c r="K23" i="72"/>
  <c r="L22" i="72"/>
  <c r="K22" i="72"/>
  <c r="L21" i="72"/>
  <c r="K21" i="72"/>
  <c r="L20" i="72"/>
  <c r="K20" i="72"/>
  <c r="L19" i="72"/>
  <c r="K19" i="72"/>
  <c r="L18" i="72"/>
  <c r="K18" i="72"/>
  <c r="L17" i="72"/>
  <c r="K17" i="72"/>
  <c r="L16" i="72"/>
  <c r="K16" i="72"/>
  <c r="L15" i="72"/>
  <c r="K15" i="72"/>
  <c r="L14" i="72"/>
  <c r="K14" i="72"/>
  <c r="L13" i="72"/>
  <c r="K13" i="72"/>
  <c r="L12" i="72"/>
  <c r="K12" i="72"/>
  <c r="L11" i="72"/>
  <c r="K11" i="72"/>
  <c r="L10" i="72"/>
  <c r="K10" i="72"/>
  <c r="L9" i="72"/>
  <c r="K9" i="72"/>
  <c r="L8" i="72"/>
  <c r="K8" i="72"/>
  <c r="L7" i="72"/>
  <c r="K7" i="72"/>
  <c r="L6" i="72"/>
  <c r="K6" i="72"/>
  <c r="A4" i="72"/>
  <c r="A3" i="72"/>
  <c r="A29" i="71"/>
  <c r="G28" i="71"/>
  <c r="A28" i="71"/>
  <c r="I26" i="71"/>
  <c r="H26" i="71"/>
  <c r="F26" i="71"/>
  <c r="G25" i="71"/>
  <c r="G27" i="71" s="1"/>
  <c r="E22" i="39" s="1"/>
  <c r="F25" i="71"/>
  <c r="F27" i="71" s="1"/>
  <c r="I27" i="71" s="1"/>
  <c r="D25" i="71"/>
  <c r="D27" i="71" s="1"/>
  <c r="C22" i="39" s="1"/>
  <c r="I24" i="71"/>
  <c r="H24" i="71"/>
  <c r="I23" i="71"/>
  <c r="H23" i="71"/>
  <c r="I22" i="71"/>
  <c r="H22" i="71"/>
  <c r="I21" i="71"/>
  <c r="H21" i="71"/>
  <c r="I20" i="71"/>
  <c r="H20" i="71"/>
  <c r="I19" i="71"/>
  <c r="H19" i="71"/>
  <c r="I18" i="71"/>
  <c r="H18" i="71"/>
  <c r="I17" i="71"/>
  <c r="H17" i="71"/>
  <c r="I16" i="71"/>
  <c r="H16" i="71"/>
  <c r="I15" i="71"/>
  <c r="H15" i="71"/>
  <c r="I14" i="71"/>
  <c r="H14" i="71"/>
  <c r="I13" i="71"/>
  <c r="H13" i="71"/>
  <c r="I12" i="71"/>
  <c r="H12" i="71"/>
  <c r="I11" i="71"/>
  <c r="H11" i="71"/>
  <c r="I10" i="71"/>
  <c r="H10" i="71"/>
  <c r="I9" i="71"/>
  <c r="H9" i="71"/>
  <c r="I8" i="71"/>
  <c r="H8" i="71"/>
  <c r="I7" i="71"/>
  <c r="H7" i="71"/>
  <c r="I6" i="71"/>
  <c r="H6" i="71"/>
  <c r="A4" i="71"/>
  <c r="A3" i="71"/>
  <c r="A29" i="70"/>
  <c r="F28" i="70"/>
  <c r="A28" i="70"/>
  <c r="G27" i="70"/>
  <c r="F27" i="70"/>
  <c r="C184" i="98" s="1"/>
  <c r="D27" i="70"/>
  <c r="H26" i="70"/>
  <c r="I25" i="70"/>
  <c r="H25" i="70"/>
  <c r="I24" i="70"/>
  <c r="H24" i="70"/>
  <c r="I23" i="70"/>
  <c r="H23" i="70"/>
  <c r="I22" i="70"/>
  <c r="H22" i="70"/>
  <c r="I21" i="70"/>
  <c r="H21" i="70"/>
  <c r="I20" i="70"/>
  <c r="H20" i="70"/>
  <c r="I19" i="70"/>
  <c r="H19" i="70"/>
  <c r="I18" i="70"/>
  <c r="H18" i="70"/>
  <c r="I17" i="70"/>
  <c r="H17" i="70"/>
  <c r="I16" i="70"/>
  <c r="H16" i="70"/>
  <c r="I15" i="70"/>
  <c r="H15" i="70"/>
  <c r="I14" i="70"/>
  <c r="H14" i="70"/>
  <c r="I13" i="70"/>
  <c r="H13" i="70"/>
  <c r="I12" i="70"/>
  <c r="H12" i="70"/>
  <c r="I11" i="70"/>
  <c r="H11" i="70"/>
  <c r="I10" i="70"/>
  <c r="H10" i="70"/>
  <c r="I9" i="70"/>
  <c r="H9" i="70"/>
  <c r="I8" i="70"/>
  <c r="H8" i="70"/>
  <c r="I7" i="70"/>
  <c r="H7" i="70"/>
  <c r="I6" i="70"/>
  <c r="H6" i="70"/>
  <c r="A4" i="70"/>
  <c r="A3" i="70"/>
  <c r="A29" i="69"/>
  <c r="J28" i="69"/>
  <c r="A28" i="69"/>
  <c r="L27" i="69"/>
  <c r="C182" i="98" s="1"/>
  <c r="J27" i="69"/>
  <c r="N27" i="69" s="1"/>
  <c r="H27" i="69"/>
  <c r="M26" i="69"/>
  <c r="N25" i="69"/>
  <c r="M25" i="69"/>
  <c r="N24" i="69"/>
  <c r="M24" i="69"/>
  <c r="N23" i="69"/>
  <c r="M23" i="69"/>
  <c r="N22" i="69"/>
  <c r="M22" i="69"/>
  <c r="N21" i="69"/>
  <c r="M21" i="69"/>
  <c r="N20" i="69"/>
  <c r="M20" i="69"/>
  <c r="N19" i="69"/>
  <c r="M19" i="69"/>
  <c r="N18" i="69"/>
  <c r="M18" i="69"/>
  <c r="N17" i="69"/>
  <c r="M17" i="69"/>
  <c r="N16" i="69"/>
  <c r="M16" i="69"/>
  <c r="N15" i="69"/>
  <c r="M15" i="69"/>
  <c r="N14" i="69"/>
  <c r="M14" i="69"/>
  <c r="N13" i="69"/>
  <c r="M13" i="69"/>
  <c r="N12" i="69"/>
  <c r="M12" i="69"/>
  <c r="N11" i="69"/>
  <c r="M11" i="69"/>
  <c r="N10" i="69"/>
  <c r="M10" i="69"/>
  <c r="N9" i="69"/>
  <c r="M9" i="69"/>
  <c r="N8" i="69"/>
  <c r="M8" i="69"/>
  <c r="N7" i="69"/>
  <c r="M7" i="69"/>
  <c r="N6" i="69"/>
  <c r="M6" i="69"/>
  <c r="A4" i="69"/>
  <c r="A3" i="69"/>
  <c r="A29" i="68"/>
  <c r="L28" i="68"/>
  <c r="A28" i="68"/>
  <c r="M27" i="68"/>
  <c r="C180" i="98" s="1"/>
  <c r="L27" i="68"/>
  <c r="J27" i="68"/>
  <c r="C7" i="66" s="1"/>
  <c r="O26" i="68"/>
  <c r="N26" i="68"/>
  <c r="O25" i="68"/>
  <c r="N25" i="68"/>
  <c r="O24" i="68"/>
  <c r="N24" i="68"/>
  <c r="O23" i="68"/>
  <c r="N23" i="68"/>
  <c r="O22" i="68"/>
  <c r="N22" i="68"/>
  <c r="O21" i="68"/>
  <c r="N21" i="68"/>
  <c r="O20" i="68"/>
  <c r="N20" i="68"/>
  <c r="O19" i="68"/>
  <c r="N19" i="68"/>
  <c r="O18" i="68"/>
  <c r="N18" i="68"/>
  <c r="O17" i="68"/>
  <c r="N17" i="68"/>
  <c r="O16" i="68"/>
  <c r="N16" i="68"/>
  <c r="O15" i="68"/>
  <c r="N15" i="68"/>
  <c r="O14" i="68"/>
  <c r="N14" i="68"/>
  <c r="O13" i="68"/>
  <c r="N13" i="68"/>
  <c r="O12" i="68"/>
  <c r="N12" i="68"/>
  <c r="O11" i="68"/>
  <c r="N11" i="68"/>
  <c r="O10" i="68"/>
  <c r="N10" i="68"/>
  <c r="O9" i="68"/>
  <c r="N9" i="68"/>
  <c r="O8" i="68"/>
  <c r="N8" i="68"/>
  <c r="O7" i="68"/>
  <c r="N7" i="68"/>
  <c r="O6" i="68"/>
  <c r="N6" i="68"/>
  <c r="A4" i="68"/>
  <c r="A29" i="66"/>
  <c r="E28" i="66"/>
  <c r="F26" i="66"/>
  <c r="D26" i="66"/>
  <c r="G26" i="66" s="1"/>
  <c r="C8" i="66"/>
  <c r="G6" i="66"/>
  <c r="A3" i="68"/>
  <c r="A31" i="205"/>
  <c r="V30" i="205"/>
  <c r="A30" i="205"/>
  <c r="V27" i="205"/>
  <c r="V29" i="205" s="1"/>
  <c r="T27" i="205"/>
  <c r="T29" i="205" s="1"/>
  <c r="M27" i="205"/>
  <c r="L28" i="205" s="1"/>
  <c r="L27" i="205"/>
  <c r="K27" i="205"/>
  <c r="K29" i="205" s="1"/>
  <c r="S26" i="205"/>
  <c r="R26" i="205"/>
  <c r="Q26" i="205"/>
  <c r="W25" i="205"/>
  <c r="S25" i="205"/>
  <c r="R25" i="205"/>
  <c r="Q25" i="205"/>
  <c r="S24" i="205"/>
  <c r="R24" i="205"/>
  <c r="Q24" i="205"/>
  <c r="S23" i="205"/>
  <c r="R23" i="205"/>
  <c r="W23" i="205" s="1"/>
  <c r="Q23" i="205"/>
  <c r="S22" i="205"/>
  <c r="R22" i="205"/>
  <c r="Q22" i="205"/>
  <c r="S21" i="205"/>
  <c r="R21" i="205"/>
  <c r="Q21" i="205"/>
  <c r="S20" i="205"/>
  <c r="R20" i="205"/>
  <c r="Q20" i="205"/>
  <c r="S19" i="205"/>
  <c r="R19" i="205"/>
  <c r="W19" i="205" s="1"/>
  <c r="Q19" i="205"/>
  <c r="S18" i="205"/>
  <c r="R18" i="205"/>
  <c r="Q18" i="205"/>
  <c r="W17" i="205"/>
  <c r="S17" i="205"/>
  <c r="R17" i="205"/>
  <c r="Q17" i="205"/>
  <c r="S16" i="205"/>
  <c r="R16" i="205"/>
  <c r="Q16" i="205"/>
  <c r="S15" i="205"/>
  <c r="W15" i="205" s="1"/>
  <c r="R15" i="205"/>
  <c r="Q15" i="205"/>
  <c r="S14" i="205"/>
  <c r="R14" i="205"/>
  <c r="W14" i="205" s="1"/>
  <c r="Q14" i="205"/>
  <c r="S13" i="205"/>
  <c r="R13" i="205"/>
  <c r="Q13" i="205"/>
  <c r="S12" i="205"/>
  <c r="R12" i="205"/>
  <c r="Q12" i="205"/>
  <c r="S11" i="205"/>
  <c r="R11" i="205"/>
  <c r="W11" i="205" s="1"/>
  <c r="Q11" i="205"/>
  <c r="S10" i="205"/>
  <c r="R10" i="205"/>
  <c r="W10" i="205" s="1"/>
  <c r="Q10" i="205"/>
  <c r="S9" i="205"/>
  <c r="R9" i="205"/>
  <c r="W9" i="205" s="1"/>
  <c r="Q9" i="205"/>
  <c r="S8" i="205"/>
  <c r="R8" i="205"/>
  <c r="Q8" i="205"/>
  <c r="S7" i="205"/>
  <c r="R7" i="205"/>
  <c r="Q7" i="205"/>
  <c r="A4" i="205"/>
  <c r="A3" i="205"/>
  <c r="A29" i="65"/>
  <c r="M28" i="65"/>
  <c r="A28" i="65"/>
  <c r="N26" i="65"/>
  <c r="R26" i="65" s="1"/>
  <c r="O25" i="65"/>
  <c r="O27" i="65" s="1"/>
  <c r="N25" i="65"/>
  <c r="R25" i="65" s="1"/>
  <c r="M25" i="65"/>
  <c r="M27" i="65" s="1"/>
  <c r="J25" i="65"/>
  <c r="J27" i="65" s="1"/>
  <c r="C18" i="39" s="1"/>
  <c r="C33" i="10" s="1"/>
  <c r="I25" i="65"/>
  <c r="I27" i="65" s="1"/>
  <c r="R24" i="65"/>
  <c r="Q24" i="65"/>
  <c r="R23" i="65"/>
  <c r="Q23" i="65"/>
  <c r="R22" i="65"/>
  <c r="Q22" i="65"/>
  <c r="R21" i="65"/>
  <c r="Q21" i="65"/>
  <c r="R20" i="65"/>
  <c r="Q20" i="65"/>
  <c r="R19" i="65"/>
  <c r="Q19" i="65"/>
  <c r="R18" i="65"/>
  <c r="Q18" i="65"/>
  <c r="R17" i="65"/>
  <c r="Q17" i="65"/>
  <c r="R16" i="65"/>
  <c r="Q16" i="65"/>
  <c r="R15" i="65"/>
  <c r="Q15" i="65"/>
  <c r="R14" i="65"/>
  <c r="Q14" i="65"/>
  <c r="R13" i="65"/>
  <c r="Q13" i="65"/>
  <c r="R12" i="65"/>
  <c r="Q12" i="65"/>
  <c r="R11" i="65"/>
  <c r="Q11" i="65"/>
  <c r="R10" i="65"/>
  <c r="Q10" i="65"/>
  <c r="R9" i="65"/>
  <c r="Q9" i="65"/>
  <c r="R8" i="65"/>
  <c r="Q8" i="65"/>
  <c r="R7" i="65"/>
  <c r="Q7" i="65"/>
  <c r="A4" i="65"/>
  <c r="A3" i="65"/>
  <c r="A29" i="64"/>
  <c r="L28" i="64"/>
  <c r="A28" i="64"/>
  <c r="I27" i="64"/>
  <c r="Q26" i="64"/>
  <c r="M26" i="64"/>
  <c r="N25" i="64"/>
  <c r="N27" i="64" s="1"/>
  <c r="M25" i="64"/>
  <c r="Q25" i="64" s="1"/>
  <c r="L25" i="64"/>
  <c r="L27" i="64" s="1"/>
  <c r="I25" i="64"/>
  <c r="H25" i="64"/>
  <c r="H27" i="64" s="1"/>
  <c r="Q24" i="64"/>
  <c r="P24" i="64"/>
  <c r="Q23" i="64"/>
  <c r="P23" i="64"/>
  <c r="Q22" i="64"/>
  <c r="P22" i="64"/>
  <c r="Q21" i="64"/>
  <c r="P21" i="64"/>
  <c r="Q20" i="64"/>
  <c r="P20" i="64"/>
  <c r="Q19" i="64"/>
  <c r="P19" i="64"/>
  <c r="Q18" i="64"/>
  <c r="P18" i="64"/>
  <c r="Q17" i="64"/>
  <c r="P17" i="64"/>
  <c r="Q16" i="64"/>
  <c r="P16" i="64"/>
  <c r="Q15" i="64"/>
  <c r="P15" i="64"/>
  <c r="Q14" i="64"/>
  <c r="P14" i="64"/>
  <c r="Q13" i="64"/>
  <c r="P13" i="64"/>
  <c r="Q12" i="64"/>
  <c r="P12" i="64"/>
  <c r="Q11" i="64"/>
  <c r="P11" i="64"/>
  <c r="Q10" i="64"/>
  <c r="P10" i="64"/>
  <c r="Q9" i="64"/>
  <c r="P9" i="64"/>
  <c r="Q8" i="64"/>
  <c r="P8" i="64"/>
  <c r="Q7" i="64"/>
  <c r="P7" i="64"/>
  <c r="P25" i="64" s="1"/>
  <c r="A4" i="64"/>
  <c r="A3" i="64"/>
  <c r="A29" i="62"/>
  <c r="L28" i="62"/>
  <c r="A28" i="62"/>
  <c r="N27" i="62"/>
  <c r="P26" i="62"/>
  <c r="O26" i="62"/>
  <c r="K26" i="62"/>
  <c r="N25" i="62"/>
  <c r="K25" i="62"/>
  <c r="K27" i="62" s="1"/>
  <c r="O27" i="62" s="1"/>
  <c r="G25" i="62"/>
  <c r="G27" i="62" s="1"/>
  <c r="C8" i="59" s="1"/>
  <c r="C131" i="6" s="1"/>
  <c r="P24" i="62"/>
  <c r="O24" i="62"/>
  <c r="P23" i="62"/>
  <c r="O23" i="62"/>
  <c r="P22" i="62"/>
  <c r="O22" i="62"/>
  <c r="P21" i="62"/>
  <c r="O21" i="62"/>
  <c r="P20" i="62"/>
  <c r="O20" i="62"/>
  <c r="P19" i="62"/>
  <c r="O19" i="62"/>
  <c r="P18" i="62"/>
  <c r="O18" i="62"/>
  <c r="P17" i="62"/>
  <c r="O17" i="62"/>
  <c r="P16" i="62"/>
  <c r="O16" i="62"/>
  <c r="P15" i="62"/>
  <c r="O15" i="62"/>
  <c r="P14" i="62"/>
  <c r="O14" i="62"/>
  <c r="P13" i="62"/>
  <c r="O13" i="62"/>
  <c r="P12" i="62"/>
  <c r="O12" i="62"/>
  <c r="P11" i="62"/>
  <c r="O11" i="62"/>
  <c r="P10" i="62"/>
  <c r="O10" i="62"/>
  <c r="P9" i="62"/>
  <c r="O9" i="62"/>
  <c r="P8" i="62"/>
  <c r="O8" i="62"/>
  <c r="P7" i="62"/>
  <c r="O7" i="62"/>
  <c r="A4" i="62"/>
  <c r="A3" i="62"/>
  <c r="A29" i="61"/>
  <c r="P28" i="61"/>
  <c r="A28" i="61"/>
  <c r="T27" i="61"/>
  <c r="C161" i="98" s="1"/>
  <c r="P27" i="61"/>
  <c r="C160" i="98" s="1"/>
  <c r="K27" i="61"/>
  <c r="C7" i="59" s="1"/>
  <c r="U26" i="61"/>
  <c r="V25" i="61"/>
  <c r="U25" i="61"/>
  <c r="V24" i="61"/>
  <c r="U24" i="61"/>
  <c r="V23" i="61"/>
  <c r="U23" i="61"/>
  <c r="V22" i="61"/>
  <c r="U22" i="61"/>
  <c r="V21" i="61"/>
  <c r="U21" i="61"/>
  <c r="V20" i="61"/>
  <c r="U20" i="61"/>
  <c r="V19" i="61"/>
  <c r="U19" i="61"/>
  <c r="V18" i="61"/>
  <c r="U18" i="61"/>
  <c r="V17" i="61"/>
  <c r="U17" i="61"/>
  <c r="V16" i="61"/>
  <c r="U16" i="61"/>
  <c r="V15" i="61"/>
  <c r="U15" i="61"/>
  <c r="V14" i="61"/>
  <c r="U14" i="61"/>
  <c r="V13" i="61"/>
  <c r="U13" i="61"/>
  <c r="V12" i="61"/>
  <c r="U12" i="61"/>
  <c r="V11" i="61"/>
  <c r="U11" i="61"/>
  <c r="V10" i="61"/>
  <c r="U10" i="61"/>
  <c r="V9" i="61"/>
  <c r="U9" i="61"/>
  <c r="V8" i="61"/>
  <c r="U8" i="61"/>
  <c r="V7" i="61"/>
  <c r="U7" i="61"/>
  <c r="A4" i="61"/>
  <c r="A3" i="61"/>
  <c r="A29" i="60"/>
  <c r="K28" i="60"/>
  <c r="A28" i="60"/>
  <c r="L27" i="60"/>
  <c r="K27" i="60"/>
  <c r="I27" i="60"/>
  <c r="M26" i="60"/>
  <c r="N25" i="60"/>
  <c r="M25" i="60"/>
  <c r="N24" i="60"/>
  <c r="M24" i="60"/>
  <c r="N23" i="60"/>
  <c r="M23" i="60"/>
  <c r="N22" i="60"/>
  <c r="M22" i="60"/>
  <c r="N21" i="60"/>
  <c r="M21" i="60"/>
  <c r="N20" i="60"/>
  <c r="M20" i="60"/>
  <c r="N19" i="60"/>
  <c r="M19" i="60"/>
  <c r="N18" i="60"/>
  <c r="M18" i="60"/>
  <c r="N17" i="60"/>
  <c r="M17" i="60"/>
  <c r="N16" i="60"/>
  <c r="M16" i="60"/>
  <c r="N15" i="60"/>
  <c r="M15" i="60"/>
  <c r="N14" i="60"/>
  <c r="M14" i="60"/>
  <c r="N13" i="60"/>
  <c r="M13" i="60"/>
  <c r="N12" i="60"/>
  <c r="M12" i="60"/>
  <c r="N11" i="60"/>
  <c r="M11" i="60"/>
  <c r="N10" i="60"/>
  <c r="M10" i="60"/>
  <c r="N9" i="60"/>
  <c r="M9" i="60"/>
  <c r="N8" i="60"/>
  <c r="M8" i="60"/>
  <c r="N7" i="60"/>
  <c r="M7" i="60"/>
  <c r="N6" i="60"/>
  <c r="M6" i="60"/>
  <c r="A4" i="60"/>
  <c r="A3" i="60"/>
  <c r="A29" i="59"/>
  <c r="E28" i="59"/>
  <c r="A28" i="59"/>
  <c r="D26" i="59"/>
  <c r="E7" i="59"/>
  <c r="C6" i="59"/>
  <c r="A4" i="59"/>
  <c r="A3" i="59"/>
  <c r="A30" i="58"/>
  <c r="N29" i="58"/>
  <c r="A29" i="58"/>
  <c r="Q28" i="58"/>
  <c r="P28" i="58"/>
  <c r="O28" i="58"/>
  <c r="R28" i="58" s="1"/>
  <c r="N28" i="58"/>
  <c r="K28" i="58"/>
  <c r="D22" i="51" s="1"/>
  <c r="J28" i="58"/>
  <c r="C22" i="51" s="1"/>
  <c r="R26" i="58"/>
  <c r="R25" i="58"/>
  <c r="R24" i="58"/>
  <c r="R23" i="58"/>
  <c r="R22" i="58"/>
  <c r="R21" i="58"/>
  <c r="R20" i="58"/>
  <c r="R19" i="58"/>
  <c r="R18" i="58"/>
  <c r="R17" i="58"/>
  <c r="R16" i="58"/>
  <c r="R15" i="58"/>
  <c r="R14" i="58"/>
  <c r="R13" i="58"/>
  <c r="R12" i="58"/>
  <c r="R11" i="58"/>
  <c r="R10" i="58"/>
  <c r="R9" i="58"/>
  <c r="R8" i="58"/>
  <c r="R7" i="58"/>
  <c r="A4" i="58"/>
  <c r="A3" i="58"/>
  <c r="BC32" i="113"/>
  <c r="BF18" i="113"/>
  <c r="BE18" i="113"/>
  <c r="H19" i="51" s="1"/>
  <c r="BC18" i="113"/>
  <c r="BB18" i="113"/>
  <c r="BA18" i="113"/>
  <c r="AX18" i="113"/>
  <c r="D19" i="51" s="1"/>
  <c r="D14" i="51" s="1"/>
  <c r="AW18" i="113"/>
  <c r="A30" i="220"/>
  <c r="Z29" i="220"/>
  <c r="A29" i="220"/>
  <c r="AD28" i="220"/>
  <c r="AB28" i="220"/>
  <c r="G15" i="51" s="1"/>
  <c r="AA28" i="220"/>
  <c r="AE28" i="220" s="1"/>
  <c r="Z28" i="220"/>
  <c r="Y28" i="220"/>
  <c r="X28" i="220"/>
  <c r="W28" i="220"/>
  <c r="V28" i="220"/>
  <c r="U28" i="220"/>
  <c r="C15" i="51" s="1"/>
  <c r="AE27" i="220"/>
  <c r="AE26" i="220"/>
  <c r="AE25" i="220"/>
  <c r="AE24" i="220"/>
  <c r="AE23" i="220"/>
  <c r="AE22" i="220"/>
  <c r="AE21" i="220"/>
  <c r="AE20" i="220"/>
  <c r="AE19" i="220"/>
  <c r="AE18" i="220"/>
  <c r="AE17" i="220"/>
  <c r="AE16" i="220"/>
  <c r="AE15" i="220"/>
  <c r="AE14" i="220"/>
  <c r="AE13" i="220"/>
  <c r="AE12" i="220"/>
  <c r="AE11" i="220"/>
  <c r="AE10" i="220"/>
  <c r="AE9" i="220"/>
  <c r="AE8" i="220"/>
  <c r="AE7" i="220"/>
  <c r="A4" i="220"/>
  <c r="AX36" i="112"/>
  <c r="AV36" i="112"/>
  <c r="AU36" i="112"/>
  <c r="G11" i="51" s="1"/>
  <c r="AT36" i="112"/>
  <c r="F11" i="51" s="1"/>
  <c r="AS36" i="112"/>
  <c r="E11" i="51" s="1"/>
  <c r="AR36" i="112"/>
  <c r="AQ36" i="112"/>
  <c r="D11" i="51" s="1"/>
  <c r="D7" i="51" s="1"/>
  <c r="AP36" i="112"/>
  <c r="C11" i="51" s="1"/>
  <c r="A4" i="112"/>
  <c r="A3" i="112"/>
  <c r="A29" i="54"/>
  <c r="N28" i="54"/>
  <c r="A28" i="54"/>
  <c r="R27" i="54"/>
  <c r="H10" i="51" s="1"/>
  <c r="J10" i="51" s="1"/>
  <c r="P27" i="54"/>
  <c r="G10" i="51" s="1"/>
  <c r="O27" i="54"/>
  <c r="F10" i="51" s="1"/>
  <c r="L10" i="51" s="1"/>
  <c r="N27" i="54"/>
  <c r="E10" i="51" s="1"/>
  <c r="K27" i="54"/>
  <c r="D10" i="51" s="1"/>
  <c r="J27" i="54"/>
  <c r="C10" i="51" s="1"/>
  <c r="S25" i="54"/>
  <c r="R25" i="54"/>
  <c r="S24" i="54"/>
  <c r="R24" i="54"/>
  <c r="S23" i="54"/>
  <c r="R23" i="54"/>
  <c r="S22" i="54"/>
  <c r="R22" i="54"/>
  <c r="S21" i="54"/>
  <c r="R21" i="54"/>
  <c r="S20" i="54"/>
  <c r="R20" i="54"/>
  <c r="S19" i="54"/>
  <c r="R19" i="54"/>
  <c r="S18" i="54"/>
  <c r="R18" i="54"/>
  <c r="S17" i="54"/>
  <c r="R17" i="54"/>
  <c r="S16" i="54"/>
  <c r="R16" i="54"/>
  <c r="S15" i="54"/>
  <c r="R15" i="54"/>
  <c r="S14" i="54"/>
  <c r="R14" i="54"/>
  <c r="S13" i="54"/>
  <c r="R13" i="54"/>
  <c r="S12" i="54"/>
  <c r="R12" i="54"/>
  <c r="S11" i="54"/>
  <c r="R11" i="54"/>
  <c r="S10" i="54"/>
  <c r="R10" i="54"/>
  <c r="S9" i="54"/>
  <c r="R9" i="54"/>
  <c r="S8" i="54"/>
  <c r="R8" i="54"/>
  <c r="S7" i="54"/>
  <c r="R7" i="54"/>
  <c r="A4" i="54"/>
  <c r="A3" i="54"/>
  <c r="A29" i="53"/>
  <c r="O28" i="53"/>
  <c r="A28" i="53"/>
  <c r="S27" i="53"/>
  <c r="H9" i="51" s="1"/>
  <c r="J9" i="51" s="1"/>
  <c r="Q27" i="53"/>
  <c r="G9" i="51" s="1"/>
  <c r="I9" i="51" s="1"/>
  <c r="P27" i="53"/>
  <c r="F9" i="51" s="1"/>
  <c r="O27" i="53"/>
  <c r="E9" i="51" s="1"/>
  <c r="L27" i="53"/>
  <c r="D9" i="51" s="1"/>
  <c r="K27" i="53"/>
  <c r="C9" i="51" s="1"/>
  <c r="T25" i="53"/>
  <c r="T24" i="53"/>
  <c r="T23" i="53"/>
  <c r="T22" i="53"/>
  <c r="U21" i="53"/>
  <c r="T21" i="53"/>
  <c r="U20" i="53"/>
  <c r="T20" i="53"/>
  <c r="U19" i="53"/>
  <c r="T19" i="53"/>
  <c r="U18" i="53"/>
  <c r="T18" i="53"/>
  <c r="U17" i="53"/>
  <c r="T17" i="53"/>
  <c r="U16" i="53"/>
  <c r="T16" i="53"/>
  <c r="U15" i="53"/>
  <c r="T15" i="53"/>
  <c r="U14" i="53"/>
  <c r="T14" i="53"/>
  <c r="U13" i="53"/>
  <c r="T13" i="53"/>
  <c r="U12" i="53"/>
  <c r="T12" i="53"/>
  <c r="U11" i="53"/>
  <c r="T11" i="53"/>
  <c r="U10" i="53"/>
  <c r="T10" i="53"/>
  <c r="U9" i="53"/>
  <c r="T9" i="53"/>
  <c r="U8" i="53"/>
  <c r="T8" i="53"/>
  <c r="U7" i="53"/>
  <c r="T7" i="53"/>
  <c r="A4" i="53"/>
  <c r="A3" i="53"/>
  <c r="A27" i="51"/>
  <c r="G26" i="51"/>
  <c r="A26" i="51"/>
  <c r="K24" i="51"/>
  <c r="J24" i="51"/>
  <c r="F24" i="51"/>
  <c r="L24" i="51" s="1"/>
  <c r="H22" i="51"/>
  <c r="J22" i="51" s="1"/>
  <c r="G22" i="51"/>
  <c r="F22" i="51"/>
  <c r="L22" i="51" s="1"/>
  <c r="E22" i="51"/>
  <c r="K22" i="51" s="1"/>
  <c r="G19" i="51"/>
  <c r="F19" i="51"/>
  <c r="E19" i="51"/>
  <c r="C19" i="51"/>
  <c r="C14" i="51" s="1"/>
  <c r="L18" i="51"/>
  <c r="T10" i="51" s="1"/>
  <c r="K18" i="51"/>
  <c r="S10" i="51" s="1"/>
  <c r="I18" i="51"/>
  <c r="J18" i="51"/>
  <c r="C153" i="98"/>
  <c r="Q9" i="51"/>
  <c r="L17" i="51"/>
  <c r="T9" i="51" s="1"/>
  <c r="K17" i="51"/>
  <c r="S9" i="51" s="1"/>
  <c r="L16" i="51"/>
  <c r="T8" i="51" s="1"/>
  <c r="R8" i="51"/>
  <c r="I16" i="51"/>
  <c r="C150" i="98"/>
  <c r="K16" i="51"/>
  <c r="S8" i="51" s="1"/>
  <c r="H15" i="51"/>
  <c r="F15" i="51"/>
  <c r="E15" i="51"/>
  <c r="C147" i="98" s="1"/>
  <c r="D15" i="51"/>
  <c r="G14" i="51"/>
  <c r="C146" i="98" s="1"/>
  <c r="L11" i="51"/>
  <c r="K11" i="51"/>
  <c r="J11" i="51"/>
  <c r="I11" i="51"/>
  <c r="Q10" i="51"/>
  <c r="O10" i="51"/>
  <c r="K10" i="51"/>
  <c r="I10" i="51"/>
  <c r="R9" i="51"/>
  <c r="L9" i="51"/>
  <c r="K9" i="51"/>
  <c r="Q8" i="51"/>
  <c r="L8" i="51"/>
  <c r="K8" i="51"/>
  <c r="E7" i="51"/>
  <c r="C139" i="98" s="1"/>
  <c r="A4" i="51"/>
  <c r="A3" i="51"/>
  <c r="A29" i="50"/>
  <c r="O28" i="50"/>
  <c r="A28" i="50"/>
  <c r="P27" i="50"/>
  <c r="E9" i="204" s="1"/>
  <c r="O27" i="50"/>
  <c r="D9" i="204" s="1"/>
  <c r="G9" i="204" s="1"/>
  <c r="M27" i="50"/>
  <c r="A29" i="49"/>
  <c r="O28" i="49"/>
  <c r="A28" i="49"/>
  <c r="A29" i="48"/>
  <c r="N28" i="48"/>
  <c r="A28" i="48"/>
  <c r="O27" i="48"/>
  <c r="N27" i="48"/>
  <c r="L27" i="48"/>
  <c r="A29" i="47"/>
  <c r="T28" i="47"/>
  <c r="A28" i="47"/>
  <c r="Y27" i="47"/>
  <c r="X27" i="47"/>
  <c r="Y25" i="47"/>
  <c r="X25" i="47"/>
  <c r="V25" i="47"/>
  <c r="V27" i="47" s="1"/>
  <c r="U25" i="47"/>
  <c r="U27" i="47" s="1"/>
  <c r="T25" i="47"/>
  <c r="T27" i="47" s="1"/>
  <c r="S25" i="47"/>
  <c r="S27" i="47" s="1"/>
  <c r="R25" i="47"/>
  <c r="R27" i="47" s="1"/>
  <c r="Q25" i="47"/>
  <c r="P25" i="47"/>
  <c r="P27" i="47" s="1"/>
  <c r="Y24" i="47"/>
  <c r="Y23" i="47"/>
  <c r="Y22" i="47"/>
  <c r="Y21" i="47"/>
  <c r="Y20" i="47"/>
  <c r="Y19" i="47"/>
  <c r="Y18" i="47"/>
  <c r="Y17" i="47"/>
  <c r="Y16" i="47"/>
  <c r="Y15" i="47"/>
  <c r="Y14" i="47"/>
  <c r="Y13" i="47"/>
  <c r="Y12" i="47"/>
  <c r="Y11" i="47"/>
  <c r="Y10" i="47"/>
  <c r="Y9" i="47"/>
  <c r="Y8" i="47"/>
  <c r="A5" i="47"/>
  <c r="A29" i="204"/>
  <c r="E28" i="204"/>
  <c r="A28" i="204"/>
  <c r="G26" i="204"/>
  <c r="C9" i="204"/>
  <c r="E8" i="204"/>
  <c r="D8" i="204"/>
  <c r="C8" i="204"/>
  <c r="E7" i="204"/>
  <c r="D7" i="204"/>
  <c r="G7" i="204" s="1"/>
  <c r="C7" i="204"/>
  <c r="E6" i="204"/>
  <c r="A4" i="204"/>
  <c r="A3" i="204"/>
  <c r="A30" i="203"/>
  <c r="J29" i="203"/>
  <c r="A29" i="203"/>
  <c r="J28" i="203"/>
  <c r="I27" i="203"/>
  <c r="K27" i="203" s="1"/>
  <c r="J26" i="203"/>
  <c r="G26" i="203"/>
  <c r="G28" i="203" s="1"/>
  <c r="I25" i="203"/>
  <c r="K25" i="203" s="1"/>
  <c r="A25" i="203"/>
  <c r="K24" i="203"/>
  <c r="I24" i="203"/>
  <c r="A24" i="203"/>
  <c r="I23" i="203"/>
  <c r="K23" i="203" s="1"/>
  <c r="A23" i="203"/>
  <c r="I22" i="203"/>
  <c r="K22" i="203" s="1"/>
  <c r="A22" i="203"/>
  <c r="I21" i="203"/>
  <c r="K21" i="203" s="1"/>
  <c r="A21" i="203"/>
  <c r="K20" i="203"/>
  <c r="I20" i="203"/>
  <c r="A20" i="203"/>
  <c r="I19" i="203"/>
  <c r="K19" i="203" s="1"/>
  <c r="A19" i="203"/>
  <c r="I18" i="203"/>
  <c r="K18" i="203" s="1"/>
  <c r="A18" i="203"/>
  <c r="I17" i="203"/>
  <c r="K17" i="203" s="1"/>
  <c r="A17" i="203"/>
  <c r="I16" i="203"/>
  <c r="K16" i="203" s="1"/>
  <c r="A16" i="203"/>
  <c r="I15" i="203"/>
  <c r="K15" i="203" s="1"/>
  <c r="A15" i="203"/>
  <c r="I14" i="203"/>
  <c r="K14" i="203" s="1"/>
  <c r="A14" i="203"/>
  <c r="I13" i="203"/>
  <c r="K13" i="203" s="1"/>
  <c r="A13" i="203"/>
  <c r="I12" i="203"/>
  <c r="K12" i="203" s="1"/>
  <c r="A12" i="203"/>
  <c r="K11" i="203"/>
  <c r="I11" i="203"/>
  <c r="A11" i="203"/>
  <c r="K10" i="203"/>
  <c r="I10" i="203"/>
  <c r="A10" i="203"/>
  <c r="I9" i="203"/>
  <c r="K9" i="203" s="1"/>
  <c r="A9" i="203"/>
  <c r="K8" i="203"/>
  <c r="I8" i="203"/>
  <c r="A8" i="203"/>
  <c r="I7" i="203"/>
  <c r="K7" i="203" s="1"/>
  <c r="A7" i="203"/>
  <c r="I6" i="203"/>
  <c r="A6" i="203"/>
  <c r="A4" i="203"/>
  <c r="A3" i="203"/>
  <c r="A30" i="202"/>
  <c r="K29" i="202"/>
  <c r="A29" i="202"/>
  <c r="J27" i="202"/>
  <c r="L27" i="202" s="1"/>
  <c r="K26" i="202"/>
  <c r="K28" i="202" s="1"/>
  <c r="H26" i="202"/>
  <c r="H28" i="202" s="1"/>
  <c r="C12" i="39" s="1"/>
  <c r="C27" i="10" s="1"/>
  <c r="L25" i="202"/>
  <c r="J25" i="202"/>
  <c r="A25" i="202"/>
  <c r="J24" i="202"/>
  <c r="L24" i="202" s="1"/>
  <c r="A24" i="202"/>
  <c r="J23" i="202"/>
  <c r="L23" i="202" s="1"/>
  <c r="A23" i="202"/>
  <c r="J22" i="202"/>
  <c r="L22" i="202" s="1"/>
  <c r="A22" i="202"/>
  <c r="L21" i="202"/>
  <c r="J21" i="202"/>
  <c r="A21" i="202"/>
  <c r="J20" i="202"/>
  <c r="L20" i="202" s="1"/>
  <c r="A20" i="202"/>
  <c r="J19" i="202"/>
  <c r="L19" i="202" s="1"/>
  <c r="A19" i="202"/>
  <c r="J18" i="202"/>
  <c r="L18" i="202" s="1"/>
  <c r="A18" i="202"/>
  <c r="J17" i="202"/>
  <c r="L17" i="202" s="1"/>
  <c r="A17" i="202"/>
  <c r="J16" i="202"/>
  <c r="L16" i="202" s="1"/>
  <c r="A16" i="202"/>
  <c r="J15" i="202"/>
  <c r="L15" i="202" s="1"/>
  <c r="A15" i="202"/>
  <c r="J14" i="202"/>
  <c r="L14" i="202" s="1"/>
  <c r="A14" i="202"/>
  <c r="J13" i="202"/>
  <c r="L13" i="202" s="1"/>
  <c r="A13" i="202"/>
  <c r="J12" i="202"/>
  <c r="L12" i="202" s="1"/>
  <c r="A12" i="202"/>
  <c r="L11" i="202"/>
  <c r="J11" i="202"/>
  <c r="A11" i="202"/>
  <c r="J10" i="202"/>
  <c r="L10" i="202" s="1"/>
  <c r="A10" i="202"/>
  <c r="J9" i="202"/>
  <c r="L9" i="202" s="1"/>
  <c r="A9" i="202"/>
  <c r="J8" i="202"/>
  <c r="L8" i="202" s="1"/>
  <c r="A8" i="202"/>
  <c r="J7" i="202"/>
  <c r="L7" i="202" s="1"/>
  <c r="A7" i="202"/>
  <c r="J6" i="202"/>
  <c r="L6" i="202" s="1"/>
  <c r="A6" i="202"/>
  <c r="A4" i="202"/>
  <c r="A3" i="202"/>
  <c r="A29" i="46"/>
  <c r="I28" i="46"/>
  <c r="A28" i="46"/>
  <c r="I26" i="46"/>
  <c r="C125" i="98" s="1"/>
  <c r="J25" i="46"/>
  <c r="J27" i="46" s="1"/>
  <c r="I25" i="46"/>
  <c r="I27" i="46" s="1"/>
  <c r="G25" i="46"/>
  <c r="G27" i="46" s="1"/>
  <c r="C11" i="39" s="1"/>
  <c r="C26" i="10" s="1"/>
  <c r="Q6" i="10" s="1"/>
  <c r="K24" i="46"/>
  <c r="K23" i="46"/>
  <c r="K22" i="46"/>
  <c r="K21" i="46"/>
  <c r="K20" i="46"/>
  <c r="K19" i="46"/>
  <c r="K18" i="46"/>
  <c r="K17" i="46"/>
  <c r="K16" i="46"/>
  <c r="K15" i="46"/>
  <c r="K14" i="46"/>
  <c r="K13" i="46"/>
  <c r="K12" i="46"/>
  <c r="K11" i="46"/>
  <c r="K10" i="46"/>
  <c r="K9" i="46"/>
  <c r="K8" i="46"/>
  <c r="K7" i="46"/>
  <c r="K6" i="46"/>
  <c r="A4" i="46"/>
  <c r="A3" i="46"/>
  <c r="A4" i="47" s="1"/>
  <c r="A4" i="48" s="1"/>
  <c r="A4" i="49" s="1"/>
  <c r="A4" i="50" s="1"/>
  <c r="A29" i="45"/>
  <c r="G28" i="45"/>
  <c r="A28" i="45"/>
  <c r="I26" i="45"/>
  <c r="G25" i="45"/>
  <c r="I25" i="45" s="1"/>
  <c r="H24" i="45"/>
  <c r="G24" i="45"/>
  <c r="C120" i="98" s="1"/>
  <c r="E24" i="45"/>
  <c r="E27" i="45" s="1"/>
  <c r="C10" i="39" s="1"/>
  <c r="C25" i="10" s="1"/>
  <c r="J25" i="10" s="1"/>
  <c r="I23" i="45"/>
  <c r="I22" i="45"/>
  <c r="I21" i="45"/>
  <c r="I20" i="45"/>
  <c r="I19" i="45"/>
  <c r="I18" i="45"/>
  <c r="I17" i="45"/>
  <c r="I16" i="45"/>
  <c r="I15" i="45"/>
  <c r="I14" i="45"/>
  <c r="I13" i="45"/>
  <c r="I12" i="45"/>
  <c r="I11" i="45"/>
  <c r="I10" i="45"/>
  <c r="I9" i="45"/>
  <c r="I8" i="45"/>
  <c r="I7" i="45"/>
  <c r="I6" i="45"/>
  <c r="A4" i="45"/>
  <c r="A3" i="45"/>
  <c r="A30" i="201"/>
  <c r="K29" i="201"/>
  <c r="A29" i="201"/>
  <c r="J27" i="201"/>
  <c r="L27" i="201" s="1"/>
  <c r="M27" i="201" s="1"/>
  <c r="K26" i="201"/>
  <c r="H26" i="201"/>
  <c r="H28" i="201" s="1"/>
  <c r="C9" i="39" s="1"/>
  <c r="C24" i="10" s="1"/>
  <c r="J25" i="201"/>
  <c r="L25" i="201" s="1"/>
  <c r="M25" i="201" s="1"/>
  <c r="A25" i="201"/>
  <c r="J24" i="201"/>
  <c r="L24" i="201" s="1"/>
  <c r="M24" i="201" s="1"/>
  <c r="A24" i="201"/>
  <c r="J23" i="201"/>
  <c r="L23" i="201" s="1"/>
  <c r="M23" i="201" s="1"/>
  <c r="A23" i="201"/>
  <c r="L22" i="201"/>
  <c r="M22" i="201" s="1"/>
  <c r="J22" i="201"/>
  <c r="A22" i="201"/>
  <c r="J21" i="201"/>
  <c r="L21" i="201" s="1"/>
  <c r="M21" i="201" s="1"/>
  <c r="A21" i="201"/>
  <c r="J20" i="201"/>
  <c r="L20" i="201" s="1"/>
  <c r="M20" i="201" s="1"/>
  <c r="A20" i="201"/>
  <c r="J19" i="201"/>
  <c r="L19" i="201" s="1"/>
  <c r="M19" i="201" s="1"/>
  <c r="A19" i="201"/>
  <c r="L18" i="201"/>
  <c r="M18" i="201" s="1"/>
  <c r="J18" i="201"/>
  <c r="A18" i="201"/>
  <c r="J17" i="201"/>
  <c r="L17" i="201" s="1"/>
  <c r="M17" i="201" s="1"/>
  <c r="A17" i="201"/>
  <c r="J16" i="201"/>
  <c r="L16" i="201" s="1"/>
  <c r="M16" i="201" s="1"/>
  <c r="A16" i="201"/>
  <c r="J15" i="201"/>
  <c r="L15" i="201" s="1"/>
  <c r="M15" i="201" s="1"/>
  <c r="A15" i="201"/>
  <c r="L14" i="201"/>
  <c r="M14" i="201" s="1"/>
  <c r="J14" i="201"/>
  <c r="A14" i="201"/>
  <c r="J13" i="201"/>
  <c r="L13" i="201" s="1"/>
  <c r="M13" i="201" s="1"/>
  <c r="A13" i="201"/>
  <c r="J12" i="201"/>
  <c r="L12" i="201" s="1"/>
  <c r="M12" i="201" s="1"/>
  <c r="A12" i="201"/>
  <c r="J11" i="201"/>
  <c r="L11" i="201" s="1"/>
  <c r="M11" i="201" s="1"/>
  <c r="A11" i="201"/>
  <c r="J10" i="201"/>
  <c r="L10" i="201" s="1"/>
  <c r="M10" i="201" s="1"/>
  <c r="A10" i="201"/>
  <c r="J9" i="201"/>
  <c r="L9" i="201" s="1"/>
  <c r="M9" i="201" s="1"/>
  <c r="A9" i="201"/>
  <c r="J8" i="201"/>
  <c r="L8" i="201" s="1"/>
  <c r="M8" i="201" s="1"/>
  <c r="A8" i="201"/>
  <c r="J7" i="201"/>
  <c r="L7" i="201" s="1"/>
  <c r="M7" i="201" s="1"/>
  <c r="A7" i="201"/>
  <c r="J6" i="201"/>
  <c r="L6" i="201" s="1"/>
  <c r="M6" i="201" s="1"/>
  <c r="A6" i="201"/>
  <c r="A4" i="201"/>
  <c r="A3" i="201"/>
  <c r="A30" i="200"/>
  <c r="K29" i="200"/>
  <c r="A29" i="200"/>
  <c r="J27" i="200"/>
  <c r="L27" i="200" s="1"/>
  <c r="M27" i="200" s="1"/>
  <c r="K26" i="200"/>
  <c r="H26" i="200"/>
  <c r="H28" i="200" s="1"/>
  <c r="C8" i="39" s="1"/>
  <c r="C23" i="10" s="1"/>
  <c r="L25" i="200"/>
  <c r="M25" i="200" s="1"/>
  <c r="J25" i="200"/>
  <c r="A25" i="200"/>
  <c r="J24" i="200"/>
  <c r="L24" i="200" s="1"/>
  <c r="M24" i="200" s="1"/>
  <c r="A24" i="200"/>
  <c r="J23" i="200"/>
  <c r="L23" i="200" s="1"/>
  <c r="M23" i="200" s="1"/>
  <c r="A23" i="200"/>
  <c r="J22" i="200"/>
  <c r="L22" i="200" s="1"/>
  <c r="M22" i="200" s="1"/>
  <c r="A22" i="200"/>
  <c r="J21" i="200"/>
  <c r="L21" i="200" s="1"/>
  <c r="M21" i="200" s="1"/>
  <c r="A21" i="200"/>
  <c r="J20" i="200"/>
  <c r="L20" i="200" s="1"/>
  <c r="M20" i="200" s="1"/>
  <c r="A20" i="200"/>
  <c r="J19" i="200"/>
  <c r="L19" i="200" s="1"/>
  <c r="M19" i="200" s="1"/>
  <c r="A19" i="200"/>
  <c r="J18" i="200"/>
  <c r="L18" i="200" s="1"/>
  <c r="M18" i="200" s="1"/>
  <c r="A18" i="200"/>
  <c r="L17" i="200"/>
  <c r="M17" i="200" s="1"/>
  <c r="J17" i="200"/>
  <c r="A17" i="200"/>
  <c r="J16" i="200"/>
  <c r="L16" i="200" s="1"/>
  <c r="M16" i="200" s="1"/>
  <c r="A16" i="200"/>
  <c r="J15" i="200"/>
  <c r="L15" i="200" s="1"/>
  <c r="M15" i="200" s="1"/>
  <c r="A15" i="200"/>
  <c r="J14" i="200"/>
  <c r="L14" i="200" s="1"/>
  <c r="M14" i="200" s="1"/>
  <c r="A14" i="200"/>
  <c r="L13" i="200"/>
  <c r="M13" i="200" s="1"/>
  <c r="J13" i="200"/>
  <c r="A13" i="200"/>
  <c r="J12" i="200"/>
  <c r="L12" i="200" s="1"/>
  <c r="M12" i="200" s="1"/>
  <c r="A12" i="200"/>
  <c r="J11" i="200"/>
  <c r="L11" i="200" s="1"/>
  <c r="M11" i="200" s="1"/>
  <c r="A11" i="200"/>
  <c r="J10" i="200"/>
  <c r="L10" i="200" s="1"/>
  <c r="M10" i="200" s="1"/>
  <c r="A10" i="200"/>
  <c r="J9" i="200"/>
  <c r="L9" i="200" s="1"/>
  <c r="M9" i="200" s="1"/>
  <c r="A9" i="200"/>
  <c r="J8" i="200"/>
  <c r="L8" i="200" s="1"/>
  <c r="M8" i="200" s="1"/>
  <c r="A8" i="200"/>
  <c r="J7" i="200"/>
  <c r="L7" i="200" s="1"/>
  <c r="M7" i="200" s="1"/>
  <c r="A7" i="200"/>
  <c r="J6" i="200"/>
  <c r="L6" i="200" s="1"/>
  <c r="M6" i="200" s="1"/>
  <c r="A6" i="200"/>
  <c r="A4" i="200"/>
  <c r="A3" i="200"/>
  <c r="A29" i="44"/>
  <c r="J28" i="44"/>
  <c r="A28" i="44"/>
  <c r="K27" i="44"/>
  <c r="C115" i="98" s="1"/>
  <c r="J26" i="44"/>
  <c r="K25" i="44"/>
  <c r="J25" i="44"/>
  <c r="L25" i="44" s="1"/>
  <c r="H25" i="44"/>
  <c r="H27" i="44" s="1"/>
  <c r="C7" i="39" s="1"/>
  <c r="L24" i="44"/>
  <c r="L23" i="44"/>
  <c r="L22" i="44"/>
  <c r="L21" i="44"/>
  <c r="L20" i="44"/>
  <c r="L19" i="44"/>
  <c r="L18" i="44"/>
  <c r="L17" i="44"/>
  <c r="L16" i="44"/>
  <c r="L15" i="44"/>
  <c r="L14" i="44"/>
  <c r="L13" i="44"/>
  <c r="L12" i="44"/>
  <c r="L11" i="44"/>
  <c r="L10" i="44"/>
  <c r="L9" i="44"/>
  <c r="L8" i="44"/>
  <c r="L7" i="44"/>
  <c r="L6" i="44"/>
  <c r="A4" i="44"/>
  <c r="A3" i="44"/>
  <c r="A29" i="43"/>
  <c r="J28" i="43"/>
  <c r="A28" i="43"/>
  <c r="K27" i="43"/>
  <c r="C113" i="98" s="1"/>
  <c r="J27" i="43"/>
  <c r="H27" i="43"/>
  <c r="C9" i="40" s="1"/>
  <c r="L25" i="43"/>
  <c r="L24" i="43"/>
  <c r="L23" i="43"/>
  <c r="L22" i="43"/>
  <c r="L21" i="43"/>
  <c r="L20" i="43"/>
  <c r="L19" i="43"/>
  <c r="L18" i="43"/>
  <c r="L17" i="43"/>
  <c r="L16" i="43"/>
  <c r="L15" i="43"/>
  <c r="L14" i="43"/>
  <c r="L13" i="43"/>
  <c r="L12" i="43"/>
  <c r="L11" i="43"/>
  <c r="L10" i="43"/>
  <c r="L9" i="43"/>
  <c r="L8" i="43"/>
  <c r="L7" i="43"/>
  <c r="L6" i="43"/>
  <c r="A4" i="43"/>
  <c r="A3" i="43"/>
  <c r="A29" i="212"/>
  <c r="J28" i="212"/>
  <c r="A28" i="212"/>
  <c r="K27" i="212"/>
  <c r="C110" i="98" s="1"/>
  <c r="J27" i="212"/>
  <c r="L27" i="212" s="1"/>
  <c r="C111" i="98" s="1"/>
  <c r="H27" i="212"/>
  <c r="C8" i="40" s="1"/>
  <c r="L25" i="212"/>
  <c r="L24" i="212"/>
  <c r="L23" i="212"/>
  <c r="L22" i="212"/>
  <c r="L21" i="212"/>
  <c r="L20" i="212"/>
  <c r="L19" i="212"/>
  <c r="L18" i="212"/>
  <c r="L17" i="212"/>
  <c r="L16" i="212"/>
  <c r="L15" i="212"/>
  <c r="L14" i="212"/>
  <c r="L13" i="212"/>
  <c r="L12" i="212"/>
  <c r="L11" i="212"/>
  <c r="L10" i="212"/>
  <c r="L9" i="212"/>
  <c r="L8" i="212"/>
  <c r="L7" i="212"/>
  <c r="L6" i="212"/>
  <c r="A4" i="212"/>
  <c r="A3" i="212"/>
  <c r="A29" i="42"/>
  <c r="J28" i="42"/>
  <c r="A28" i="42"/>
  <c r="K27" i="42"/>
  <c r="J27" i="42"/>
  <c r="C107" i="98" s="1"/>
  <c r="H27" i="42"/>
  <c r="L25" i="42"/>
  <c r="L24" i="42"/>
  <c r="L23" i="42"/>
  <c r="L22" i="42"/>
  <c r="L21" i="42"/>
  <c r="L20" i="42"/>
  <c r="L19" i="42"/>
  <c r="L18" i="42"/>
  <c r="L17" i="42"/>
  <c r="L16" i="42"/>
  <c r="L15" i="42"/>
  <c r="L14" i="42"/>
  <c r="L13" i="42"/>
  <c r="L12" i="42"/>
  <c r="L11" i="42"/>
  <c r="L10" i="42"/>
  <c r="L9" i="42"/>
  <c r="L8" i="42"/>
  <c r="L7" i="42"/>
  <c r="L6" i="42"/>
  <c r="A4" i="42"/>
  <c r="A3" i="42"/>
  <c r="A29" i="41"/>
  <c r="K28" i="41"/>
  <c r="A28" i="41"/>
  <c r="L27" i="41"/>
  <c r="C106" i="98" s="1"/>
  <c r="K27" i="41"/>
  <c r="C105" i="98" s="1"/>
  <c r="I27" i="41"/>
  <c r="C6" i="40" s="1"/>
  <c r="C197" i="6" s="1"/>
  <c r="M25" i="41"/>
  <c r="M24" i="41"/>
  <c r="M23" i="41"/>
  <c r="M22" i="41"/>
  <c r="M21" i="41"/>
  <c r="M20" i="41"/>
  <c r="M19" i="41"/>
  <c r="M18" i="41"/>
  <c r="M17" i="41"/>
  <c r="M16" i="41"/>
  <c r="M15" i="41"/>
  <c r="M14" i="41"/>
  <c r="M13" i="41"/>
  <c r="M12" i="41"/>
  <c r="M11" i="41"/>
  <c r="M10" i="41"/>
  <c r="M9" i="41"/>
  <c r="M8" i="41"/>
  <c r="M7" i="41"/>
  <c r="M6" i="41"/>
  <c r="A4" i="41"/>
  <c r="A3" i="41"/>
  <c r="A30" i="40"/>
  <c r="F29" i="40"/>
  <c r="A29" i="40"/>
  <c r="E27" i="40"/>
  <c r="F8" i="40"/>
  <c r="C7" i="40"/>
  <c r="F6" i="40"/>
  <c r="E6" i="40"/>
  <c r="A4" i="40"/>
  <c r="A3" i="40"/>
  <c r="A32" i="39"/>
  <c r="E31" i="39"/>
  <c r="A31" i="39"/>
  <c r="C25" i="39"/>
  <c r="C40" i="10" s="1"/>
  <c r="A25" i="39"/>
  <c r="E24" i="39"/>
  <c r="F24" i="39" s="1"/>
  <c r="D24" i="39"/>
  <c r="G24" i="39" s="1"/>
  <c r="C24" i="39"/>
  <c r="A24" i="39"/>
  <c r="E23" i="39"/>
  <c r="F23" i="39" s="1"/>
  <c r="D23" i="39"/>
  <c r="G23" i="39" s="1"/>
  <c r="C23" i="39"/>
  <c r="C38" i="10" s="1"/>
  <c r="A23" i="39"/>
  <c r="A22" i="39"/>
  <c r="C21" i="39"/>
  <c r="C36" i="10" s="1"/>
  <c r="A21" i="39"/>
  <c r="A20" i="39"/>
  <c r="A19" i="39"/>
  <c r="A18" i="39"/>
  <c r="C17" i="39"/>
  <c r="A17" i="39"/>
  <c r="A16" i="39"/>
  <c r="A15" i="39"/>
  <c r="A25" i="51" s="1"/>
  <c r="A14" i="39"/>
  <c r="A27" i="204" s="1"/>
  <c r="A25" i="204" s="1"/>
  <c r="E13" i="39"/>
  <c r="C13" i="39"/>
  <c r="A13" i="39"/>
  <c r="A12" i="39"/>
  <c r="A11" i="39"/>
  <c r="A10" i="39"/>
  <c r="A9" i="39"/>
  <c r="A8" i="39"/>
  <c r="E7" i="39"/>
  <c r="A7" i="39"/>
  <c r="A6" i="39"/>
  <c r="A4" i="39"/>
  <c r="A3" i="39"/>
  <c r="A29" i="38"/>
  <c r="G28" i="38"/>
  <c r="A28" i="38"/>
  <c r="H27" i="38"/>
  <c r="C99" i="98" s="1"/>
  <c r="G27" i="38"/>
  <c r="E27" i="38"/>
  <c r="I25" i="38"/>
  <c r="I24" i="38"/>
  <c r="I23" i="38"/>
  <c r="I22" i="38"/>
  <c r="I21" i="38"/>
  <c r="I20" i="38"/>
  <c r="I19" i="38"/>
  <c r="I18" i="38"/>
  <c r="I17" i="38"/>
  <c r="I16" i="38"/>
  <c r="I15" i="38"/>
  <c r="I14" i="38"/>
  <c r="I13" i="38"/>
  <c r="I12" i="38"/>
  <c r="I11" i="38"/>
  <c r="I10" i="38"/>
  <c r="I9" i="38"/>
  <c r="I8" i="38"/>
  <c r="I7" i="38"/>
  <c r="I6" i="38"/>
  <c r="A4" i="38"/>
  <c r="A3" i="38"/>
  <c r="A29" i="37"/>
  <c r="G28" i="37"/>
  <c r="A28" i="37"/>
  <c r="H27" i="37"/>
  <c r="C97" i="98" s="1"/>
  <c r="G27" i="37"/>
  <c r="I27" i="37" s="1"/>
  <c r="E27" i="37"/>
  <c r="I25" i="37"/>
  <c r="I24" i="37"/>
  <c r="I23" i="37"/>
  <c r="I22" i="37"/>
  <c r="I21" i="37"/>
  <c r="I20" i="37"/>
  <c r="I19" i="37"/>
  <c r="I18" i="37"/>
  <c r="I17" i="37"/>
  <c r="I16" i="37"/>
  <c r="I15" i="37"/>
  <c r="I14" i="37"/>
  <c r="I13" i="37"/>
  <c r="I12" i="37"/>
  <c r="I11" i="37"/>
  <c r="I10" i="37"/>
  <c r="I9" i="37"/>
  <c r="I8" i="37"/>
  <c r="I7" i="37"/>
  <c r="I6" i="37"/>
  <c r="A4" i="37"/>
  <c r="A3" i="37"/>
  <c r="A28" i="199"/>
  <c r="H27" i="199"/>
  <c r="A27" i="199"/>
  <c r="H26" i="199"/>
  <c r="C95" i="98" s="1"/>
  <c r="E26" i="199"/>
  <c r="G25" i="199"/>
  <c r="I25" i="199" s="1"/>
  <c r="A25" i="199"/>
  <c r="G24" i="199"/>
  <c r="I24" i="199" s="1"/>
  <c r="A24" i="199"/>
  <c r="G23" i="199"/>
  <c r="I23" i="199" s="1"/>
  <c r="A23" i="199"/>
  <c r="G22" i="199"/>
  <c r="I22" i="199" s="1"/>
  <c r="A22" i="199"/>
  <c r="G21" i="199"/>
  <c r="I21" i="199" s="1"/>
  <c r="A21" i="199"/>
  <c r="G20" i="199"/>
  <c r="I20" i="199" s="1"/>
  <c r="A20" i="199"/>
  <c r="G19" i="199"/>
  <c r="I19" i="199" s="1"/>
  <c r="A19" i="199"/>
  <c r="G18" i="199"/>
  <c r="I18" i="199" s="1"/>
  <c r="A18" i="199"/>
  <c r="G17" i="199"/>
  <c r="I17" i="199" s="1"/>
  <c r="A17" i="199"/>
  <c r="G16" i="199"/>
  <c r="I16" i="199" s="1"/>
  <c r="A16" i="199"/>
  <c r="G15" i="199"/>
  <c r="I15" i="199" s="1"/>
  <c r="A15" i="199"/>
  <c r="I14" i="199"/>
  <c r="G14" i="199"/>
  <c r="A14" i="199"/>
  <c r="G13" i="199"/>
  <c r="I13" i="199" s="1"/>
  <c r="A13" i="199"/>
  <c r="G12" i="199"/>
  <c r="I12" i="199" s="1"/>
  <c r="A12" i="199"/>
  <c r="G11" i="199"/>
  <c r="I11" i="199" s="1"/>
  <c r="A11" i="199"/>
  <c r="G10" i="199"/>
  <c r="I10" i="199" s="1"/>
  <c r="A10" i="199"/>
  <c r="G9" i="199"/>
  <c r="I9" i="199" s="1"/>
  <c r="A9" i="199"/>
  <c r="G8" i="199"/>
  <c r="I8" i="199" s="1"/>
  <c r="A8" i="199"/>
  <c r="I7" i="199"/>
  <c r="G7" i="199"/>
  <c r="A7" i="199"/>
  <c r="G6" i="199"/>
  <c r="I6" i="199" s="1"/>
  <c r="A6" i="199"/>
  <c r="A4" i="199"/>
  <c r="A3" i="199"/>
  <c r="A32" i="198"/>
  <c r="AC31" i="198"/>
  <c r="A31" i="198"/>
  <c r="D30" i="198"/>
  <c r="AC29" i="198"/>
  <c r="AE29" i="198" s="1"/>
  <c r="AD27" i="198"/>
  <c r="AC27" i="198"/>
  <c r="AB27" i="198"/>
  <c r="AA28" i="198" s="1"/>
  <c r="AE28" i="198" s="1"/>
  <c r="AA27" i="198"/>
  <c r="X27" i="198"/>
  <c r="W28" i="198" s="1"/>
  <c r="V27" i="198"/>
  <c r="U27" i="198"/>
  <c r="T27" i="198"/>
  <c r="S27" i="198"/>
  <c r="R27" i="198"/>
  <c r="Q27" i="198"/>
  <c r="P27" i="198"/>
  <c r="N27" i="198"/>
  <c r="M27" i="198"/>
  <c r="L27" i="198"/>
  <c r="K27" i="198"/>
  <c r="J27" i="198"/>
  <c r="AE26" i="198"/>
  <c r="W26" i="198"/>
  <c r="O26" i="198"/>
  <c r="AE25" i="198"/>
  <c r="W25" i="198"/>
  <c r="O25" i="198"/>
  <c r="AE24" i="198"/>
  <c r="W24" i="198"/>
  <c r="O24" i="198"/>
  <c r="AE23" i="198"/>
  <c r="W23" i="198"/>
  <c r="O23" i="198"/>
  <c r="AE22" i="198"/>
  <c r="W22" i="198"/>
  <c r="O22" i="198"/>
  <c r="AE21" i="198"/>
  <c r="W21" i="198"/>
  <c r="O21" i="198"/>
  <c r="AE20" i="198"/>
  <c r="W20" i="198"/>
  <c r="O20" i="198"/>
  <c r="AE19" i="198"/>
  <c r="W19" i="198"/>
  <c r="O19" i="198"/>
  <c r="AE18" i="198"/>
  <c r="W18" i="198"/>
  <c r="O18" i="198"/>
  <c r="AE17" i="198"/>
  <c r="W17" i="198"/>
  <c r="O17" i="198"/>
  <c r="AE16" i="198"/>
  <c r="W16" i="198"/>
  <c r="O16" i="198"/>
  <c r="AE15" i="198"/>
  <c r="W15" i="198"/>
  <c r="O15" i="198"/>
  <c r="AE14" i="198"/>
  <c r="W14" i="198"/>
  <c r="O14" i="198"/>
  <c r="AE13" i="198"/>
  <c r="W13" i="198"/>
  <c r="O13" i="198"/>
  <c r="AE12" i="198"/>
  <c r="W12" i="198"/>
  <c r="O12" i="198"/>
  <c r="AE11" i="198"/>
  <c r="W11" i="198"/>
  <c r="O11" i="198"/>
  <c r="AE10" i="198"/>
  <c r="W10" i="198"/>
  <c r="O10" i="198"/>
  <c r="AE9" i="198"/>
  <c r="W9" i="198"/>
  <c r="O9" i="198"/>
  <c r="AE8" i="198"/>
  <c r="W8" i="198"/>
  <c r="O8" i="198"/>
  <c r="AE7" i="198"/>
  <c r="W7" i="198"/>
  <c r="O7" i="198"/>
  <c r="A4" i="198"/>
  <c r="A3" i="198"/>
  <c r="A31" i="36"/>
  <c r="J30" i="36"/>
  <c r="A30" i="36"/>
  <c r="J29" i="36"/>
  <c r="C90" i="98" s="1"/>
  <c r="K28" i="36"/>
  <c r="J28" i="36"/>
  <c r="I28" i="36"/>
  <c r="J27" i="36"/>
  <c r="I27" i="36"/>
  <c r="G27" i="36"/>
  <c r="G29" i="36" s="1"/>
  <c r="K26" i="36"/>
  <c r="K25" i="36"/>
  <c r="K24" i="36"/>
  <c r="K23" i="36"/>
  <c r="K22" i="36"/>
  <c r="K21" i="36"/>
  <c r="K20" i="36"/>
  <c r="K19" i="36"/>
  <c r="K18" i="36"/>
  <c r="K17" i="36"/>
  <c r="K16" i="36"/>
  <c r="K15" i="36"/>
  <c r="K14" i="36"/>
  <c r="K13" i="36"/>
  <c r="K12" i="36"/>
  <c r="K11" i="36"/>
  <c r="K10" i="36"/>
  <c r="K9" i="36"/>
  <c r="K8" i="36"/>
  <c r="K7" i="36"/>
  <c r="K6" i="36"/>
  <c r="A4" i="36"/>
  <c r="A3" i="36"/>
  <c r="A29" i="35"/>
  <c r="A28" i="35"/>
  <c r="J27" i="35"/>
  <c r="O27" i="35" s="1"/>
  <c r="G27" i="35"/>
  <c r="O26" i="35"/>
  <c r="O25" i="35"/>
  <c r="N25" i="35"/>
  <c r="O24" i="35"/>
  <c r="N24" i="35"/>
  <c r="O23" i="35"/>
  <c r="N23" i="35"/>
  <c r="O22" i="35"/>
  <c r="N22" i="35"/>
  <c r="O21" i="35"/>
  <c r="N21" i="35"/>
  <c r="O20" i="35"/>
  <c r="N20" i="35"/>
  <c r="O19" i="35"/>
  <c r="N19" i="35"/>
  <c r="O18" i="35"/>
  <c r="N18" i="35"/>
  <c r="O17" i="35"/>
  <c r="N17" i="35"/>
  <c r="O16" i="35"/>
  <c r="N16" i="35"/>
  <c r="O15" i="35"/>
  <c r="N15" i="35"/>
  <c r="O14" i="35"/>
  <c r="N14" i="35"/>
  <c r="O13" i="35"/>
  <c r="N13" i="35"/>
  <c r="O12" i="35"/>
  <c r="N12" i="35"/>
  <c r="O11" i="35"/>
  <c r="N11" i="35"/>
  <c r="O10" i="35"/>
  <c r="N10" i="35"/>
  <c r="O9" i="35"/>
  <c r="N9" i="35"/>
  <c r="O8" i="35"/>
  <c r="N8" i="35"/>
  <c r="O7" i="35"/>
  <c r="N7" i="35"/>
  <c r="A4" i="35"/>
  <c r="A3" i="35"/>
  <c r="A29" i="34"/>
  <c r="J28" i="34"/>
  <c r="A28" i="34"/>
  <c r="M27" i="34"/>
  <c r="H27" i="34"/>
  <c r="E27" i="34"/>
  <c r="C16" i="25" s="1"/>
  <c r="M26" i="34"/>
  <c r="M25" i="34"/>
  <c r="L25" i="34"/>
  <c r="M24" i="34"/>
  <c r="L24" i="34"/>
  <c r="M23" i="34"/>
  <c r="L23" i="34"/>
  <c r="M22" i="34"/>
  <c r="L22" i="34"/>
  <c r="M21" i="34"/>
  <c r="L21" i="34"/>
  <c r="M20" i="34"/>
  <c r="L20" i="34"/>
  <c r="M19" i="34"/>
  <c r="L19" i="34"/>
  <c r="M18" i="34"/>
  <c r="L18" i="34"/>
  <c r="M17" i="34"/>
  <c r="L17" i="34"/>
  <c r="M16" i="34"/>
  <c r="L16" i="34"/>
  <c r="M15" i="34"/>
  <c r="L15" i="34"/>
  <c r="M14" i="34"/>
  <c r="L14" i="34"/>
  <c r="M13" i="34"/>
  <c r="L13" i="34"/>
  <c r="M12" i="34"/>
  <c r="L12" i="34"/>
  <c r="M11" i="34"/>
  <c r="L11" i="34"/>
  <c r="M10" i="34"/>
  <c r="L10" i="34"/>
  <c r="M9" i="34"/>
  <c r="L9" i="34"/>
  <c r="M8" i="34"/>
  <c r="L8" i="34"/>
  <c r="M7" i="34"/>
  <c r="L7" i="34"/>
  <c r="A4" i="34"/>
  <c r="A3" i="34"/>
  <c r="A29" i="33"/>
  <c r="J28" i="33"/>
  <c r="A28" i="33"/>
  <c r="J27" i="33"/>
  <c r="C86" i="98" s="1"/>
  <c r="G27" i="33"/>
  <c r="C15" i="25" s="1"/>
  <c r="O25" i="33"/>
  <c r="N25" i="33"/>
  <c r="O24" i="33"/>
  <c r="N24" i="33"/>
  <c r="O23" i="33"/>
  <c r="N23" i="33"/>
  <c r="O22" i="33"/>
  <c r="N22" i="33"/>
  <c r="O21" i="33"/>
  <c r="N21" i="33"/>
  <c r="O20" i="33"/>
  <c r="N20" i="33"/>
  <c r="O19" i="33"/>
  <c r="N19" i="33"/>
  <c r="O18" i="33"/>
  <c r="N18" i="33"/>
  <c r="O17" i="33"/>
  <c r="N17" i="33"/>
  <c r="O16" i="33"/>
  <c r="N16" i="33"/>
  <c r="O15" i="33"/>
  <c r="N15" i="33"/>
  <c r="O14" i="33"/>
  <c r="N14" i="33"/>
  <c r="O13" i="33"/>
  <c r="N13" i="33"/>
  <c r="O12" i="33"/>
  <c r="N12" i="33"/>
  <c r="O11" i="33"/>
  <c r="N11" i="33"/>
  <c r="O10" i="33"/>
  <c r="N10" i="33"/>
  <c r="O9" i="33"/>
  <c r="N9" i="33"/>
  <c r="O8" i="33"/>
  <c r="N8" i="33"/>
  <c r="O7" i="33"/>
  <c r="N7" i="33"/>
  <c r="A4" i="33"/>
  <c r="A3" i="33"/>
  <c r="A31" i="32"/>
  <c r="K30" i="32"/>
  <c r="A30" i="32"/>
  <c r="K28" i="32"/>
  <c r="N27" i="32"/>
  <c r="E14" i="25" s="1"/>
  <c r="K27" i="32"/>
  <c r="D14" i="25" s="1"/>
  <c r="G27" i="32"/>
  <c r="G29" i="32" s="1"/>
  <c r="O25" i="32"/>
  <c r="F25" i="32"/>
  <c r="O24" i="32"/>
  <c r="F24" i="32"/>
  <c r="O23" i="32"/>
  <c r="F23" i="32"/>
  <c r="O22" i="32"/>
  <c r="F22" i="32"/>
  <c r="O21" i="32"/>
  <c r="F21" i="32"/>
  <c r="O20" i="32"/>
  <c r="F20" i="32"/>
  <c r="O19" i="32"/>
  <c r="F19" i="32"/>
  <c r="O18" i="32"/>
  <c r="F18" i="32"/>
  <c r="O17" i="32"/>
  <c r="F17" i="32"/>
  <c r="O16" i="32"/>
  <c r="F16" i="32"/>
  <c r="O15" i="32"/>
  <c r="F15" i="32"/>
  <c r="O14" i="32"/>
  <c r="F14" i="32"/>
  <c r="O13" i="32"/>
  <c r="F13" i="32"/>
  <c r="O12" i="32"/>
  <c r="F12" i="32"/>
  <c r="O11" i="32"/>
  <c r="F11" i="32"/>
  <c r="O10" i="32"/>
  <c r="F10" i="32"/>
  <c r="O9" i="32"/>
  <c r="F9" i="32"/>
  <c r="O8" i="32"/>
  <c r="F8" i="32"/>
  <c r="O7" i="32"/>
  <c r="F7" i="32"/>
  <c r="A4" i="32"/>
  <c r="A3" i="32"/>
  <c r="AZ27" i="153"/>
  <c r="E13" i="25" s="1"/>
  <c r="F13" i="25" s="1"/>
  <c r="AW27" i="153"/>
  <c r="C80" i="98" s="1"/>
  <c r="AS27" i="153"/>
  <c r="C13" i="25" s="1"/>
  <c r="BA26" i="153"/>
  <c r="BA25" i="153"/>
  <c r="BA24" i="153"/>
  <c r="BA23" i="153"/>
  <c r="BA22" i="153"/>
  <c r="BA21" i="153"/>
  <c r="BA20" i="153"/>
  <c r="BA19" i="153"/>
  <c r="BA18" i="153"/>
  <c r="BA17" i="153"/>
  <c r="BA16" i="153"/>
  <c r="BA15" i="153"/>
  <c r="BA14" i="153"/>
  <c r="BA13" i="153"/>
  <c r="BA12" i="153"/>
  <c r="BA11" i="153"/>
  <c r="BA10" i="153"/>
  <c r="BA9" i="153"/>
  <c r="BA8" i="153"/>
  <c r="BA7" i="153"/>
  <c r="A31" i="31"/>
  <c r="A29" i="153" s="1"/>
  <c r="J30" i="31"/>
  <c r="AW28" i="153" s="1"/>
  <c r="A30" i="31"/>
  <c r="A28" i="153" s="1"/>
  <c r="M29" i="31"/>
  <c r="C78" i="98" s="1"/>
  <c r="J28" i="31"/>
  <c r="M28" i="31" s="1"/>
  <c r="M27" i="31"/>
  <c r="J27" i="31"/>
  <c r="F27" i="31"/>
  <c r="F29" i="31" s="1"/>
  <c r="N25" i="31"/>
  <c r="E25" i="31"/>
  <c r="N24" i="31"/>
  <c r="E24" i="31"/>
  <c r="N23" i="31"/>
  <c r="E23" i="31"/>
  <c r="N22" i="31"/>
  <c r="E22" i="31"/>
  <c r="N21" i="31"/>
  <c r="E21" i="31"/>
  <c r="N20" i="31"/>
  <c r="E20" i="31"/>
  <c r="N19" i="31"/>
  <c r="E19" i="31"/>
  <c r="N18" i="31"/>
  <c r="E18" i="31"/>
  <c r="N17" i="31"/>
  <c r="E17" i="31"/>
  <c r="N16" i="31"/>
  <c r="E16" i="31"/>
  <c r="N15" i="31"/>
  <c r="E15" i="31"/>
  <c r="N14" i="31"/>
  <c r="E14" i="31"/>
  <c r="N13" i="31"/>
  <c r="E13" i="31"/>
  <c r="N12" i="31"/>
  <c r="E12" i="31"/>
  <c r="N11" i="31"/>
  <c r="E11" i="31"/>
  <c r="N10" i="31"/>
  <c r="E10" i="31"/>
  <c r="N9" i="31"/>
  <c r="E9" i="31"/>
  <c r="N8" i="31"/>
  <c r="E8" i="31"/>
  <c r="N7" i="31"/>
  <c r="E7" i="31"/>
  <c r="A4" i="31"/>
  <c r="A4" i="153" s="1"/>
  <c r="A3" i="31"/>
  <c r="AX27" i="152"/>
  <c r="C75" i="98" s="1"/>
  <c r="AU27" i="152"/>
  <c r="D11" i="25" s="1"/>
  <c r="G11" i="25" s="1"/>
  <c r="AQ27" i="152"/>
  <c r="C11" i="25" s="1"/>
  <c r="AY26" i="152"/>
  <c r="AY25" i="152"/>
  <c r="AY24" i="152"/>
  <c r="AY23" i="152"/>
  <c r="AY22" i="152"/>
  <c r="AY21" i="152"/>
  <c r="AY20" i="152"/>
  <c r="AY19" i="152"/>
  <c r="AY18" i="152"/>
  <c r="AY17" i="152"/>
  <c r="AY16" i="152"/>
  <c r="AY15" i="152"/>
  <c r="AY14" i="152"/>
  <c r="AY13" i="152"/>
  <c r="AY12" i="152"/>
  <c r="AY11" i="152"/>
  <c r="AY10" i="152"/>
  <c r="AY9" i="152"/>
  <c r="AY8" i="152"/>
  <c r="AY7" i="152"/>
  <c r="A31" i="30"/>
  <c r="A29" i="152" s="1"/>
  <c r="J30" i="30"/>
  <c r="AU28" i="152" s="1"/>
  <c r="A30" i="30"/>
  <c r="A28" i="152" s="1"/>
  <c r="F29" i="30"/>
  <c r="J28" i="30"/>
  <c r="M28" i="30" s="1"/>
  <c r="M27" i="30"/>
  <c r="J27" i="30"/>
  <c r="J29" i="30" s="1"/>
  <c r="F27" i="30"/>
  <c r="N25" i="30"/>
  <c r="E25" i="30"/>
  <c r="N24" i="30"/>
  <c r="E24" i="30"/>
  <c r="N23" i="30"/>
  <c r="E23" i="30"/>
  <c r="N22" i="30"/>
  <c r="E22" i="30"/>
  <c r="N21" i="30"/>
  <c r="E21" i="30"/>
  <c r="N20" i="30"/>
  <c r="E20" i="30"/>
  <c r="N19" i="30"/>
  <c r="E19" i="30"/>
  <c r="N18" i="30"/>
  <c r="E18" i="30"/>
  <c r="N17" i="30"/>
  <c r="E17" i="30"/>
  <c r="N16" i="30"/>
  <c r="E16" i="30"/>
  <c r="N15" i="30"/>
  <c r="E15" i="30"/>
  <c r="N14" i="30"/>
  <c r="E14" i="30"/>
  <c r="N13" i="30"/>
  <c r="E13" i="30"/>
  <c r="N12" i="30"/>
  <c r="E12" i="30"/>
  <c r="N11" i="30"/>
  <c r="E11" i="30"/>
  <c r="N10" i="30"/>
  <c r="E10" i="30"/>
  <c r="N9" i="30"/>
  <c r="E9" i="30"/>
  <c r="N8" i="30"/>
  <c r="E8" i="30"/>
  <c r="N7" i="30"/>
  <c r="E7" i="30"/>
  <c r="A4" i="30"/>
  <c r="A4" i="152" s="1"/>
  <c r="A3" i="30"/>
  <c r="A29" i="29"/>
  <c r="K28" i="29"/>
  <c r="A28" i="29"/>
  <c r="N27" i="29"/>
  <c r="C70" i="98" s="1"/>
  <c r="K27" i="29"/>
  <c r="G27" i="29"/>
  <c r="C9" i="25" s="1"/>
  <c r="O25" i="29"/>
  <c r="F25" i="29"/>
  <c r="O24" i="29"/>
  <c r="F24" i="29"/>
  <c r="O23" i="29"/>
  <c r="F23" i="29"/>
  <c r="O22" i="29"/>
  <c r="F22" i="29"/>
  <c r="O21" i="29"/>
  <c r="F21" i="29"/>
  <c r="O20" i="29"/>
  <c r="F20" i="29"/>
  <c r="O19" i="29"/>
  <c r="F19" i="29"/>
  <c r="O18" i="29"/>
  <c r="F18" i="29"/>
  <c r="O17" i="29"/>
  <c r="F17" i="29"/>
  <c r="O16" i="29"/>
  <c r="F16" i="29"/>
  <c r="O15" i="29"/>
  <c r="F15" i="29"/>
  <c r="O14" i="29"/>
  <c r="F14" i="29"/>
  <c r="O13" i="29"/>
  <c r="F13" i="29"/>
  <c r="O12" i="29"/>
  <c r="F12" i="29"/>
  <c r="O11" i="29"/>
  <c r="F11" i="29"/>
  <c r="O10" i="29"/>
  <c r="F10" i="29"/>
  <c r="O9" i="29"/>
  <c r="F9" i="29"/>
  <c r="O8" i="29"/>
  <c r="F8" i="29"/>
  <c r="O7" i="29"/>
  <c r="F7" i="29"/>
  <c r="A4" i="29"/>
  <c r="A3" i="29"/>
  <c r="A29" i="28"/>
  <c r="J28" i="28"/>
  <c r="A28" i="28"/>
  <c r="M27" i="28"/>
  <c r="C68" i="98" s="1"/>
  <c r="J27" i="28"/>
  <c r="C67" i="98" s="1"/>
  <c r="F27" i="28"/>
  <c r="C8" i="25" s="1"/>
  <c r="N25" i="28"/>
  <c r="E25" i="28"/>
  <c r="N24" i="28"/>
  <c r="E24" i="28"/>
  <c r="N23" i="28"/>
  <c r="E23" i="28"/>
  <c r="N22" i="28"/>
  <c r="E22" i="28"/>
  <c r="N21" i="28"/>
  <c r="E21" i="28"/>
  <c r="N20" i="28"/>
  <c r="E20" i="28"/>
  <c r="N19" i="28"/>
  <c r="E19" i="28"/>
  <c r="N18" i="28"/>
  <c r="E18" i="28"/>
  <c r="N17" i="28"/>
  <c r="E17" i="28"/>
  <c r="N16" i="28"/>
  <c r="E16" i="28"/>
  <c r="N15" i="28"/>
  <c r="E15" i="28"/>
  <c r="N14" i="28"/>
  <c r="E14" i="28"/>
  <c r="N13" i="28"/>
  <c r="E13" i="28"/>
  <c r="N12" i="28"/>
  <c r="E12" i="28"/>
  <c r="N11" i="28"/>
  <c r="E11" i="28"/>
  <c r="N10" i="28"/>
  <c r="E10" i="28"/>
  <c r="N9" i="28"/>
  <c r="E9" i="28"/>
  <c r="N8" i="28"/>
  <c r="E8" i="28"/>
  <c r="N7" i="28"/>
  <c r="E7" i="28"/>
  <c r="A4" i="28"/>
  <c r="A3" i="28"/>
  <c r="A31" i="27"/>
  <c r="A30" i="27"/>
  <c r="J28" i="27"/>
  <c r="M28" i="27" s="1"/>
  <c r="M27" i="27"/>
  <c r="J27" i="27"/>
  <c r="D7" i="25" s="1"/>
  <c r="F27" i="27"/>
  <c r="F29" i="27" s="1"/>
  <c r="N25" i="27"/>
  <c r="E25" i="27"/>
  <c r="N24" i="27"/>
  <c r="E24" i="27"/>
  <c r="N23" i="27"/>
  <c r="E23" i="27"/>
  <c r="N22" i="27"/>
  <c r="E22" i="27"/>
  <c r="N21" i="27"/>
  <c r="E21" i="27"/>
  <c r="N20" i="27"/>
  <c r="E20" i="27"/>
  <c r="N19" i="27"/>
  <c r="E19" i="27"/>
  <c r="N18" i="27"/>
  <c r="E18" i="27"/>
  <c r="N17" i="27"/>
  <c r="E17" i="27"/>
  <c r="N16" i="27"/>
  <c r="E16" i="27"/>
  <c r="N15" i="27"/>
  <c r="E15" i="27"/>
  <c r="N14" i="27"/>
  <c r="E14" i="27"/>
  <c r="N13" i="27"/>
  <c r="E13" i="27"/>
  <c r="N12" i="27"/>
  <c r="E12" i="27"/>
  <c r="N11" i="27"/>
  <c r="E11" i="27"/>
  <c r="N10" i="27"/>
  <c r="E10" i="27"/>
  <c r="N9" i="27"/>
  <c r="E9" i="27"/>
  <c r="N8" i="27"/>
  <c r="E8" i="27"/>
  <c r="N7" i="27"/>
  <c r="E7" i="27"/>
  <c r="A4" i="27"/>
  <c r="A3" i="27"/>
  <c r="A29" i="26"/>
  <c r="J28" i="26"/>
  <c r="A28" i="26"/>
  <c r="M27" i="26"/>
  <c r="C64" i="98" s="1"/>
  <c r="J27" i="26"/>
  <c r="N27" i="26" s="1"/>
  <c r="F27" i="26"/>
  <c r="N25" i="26"/>
  <c r="E25" i="26"/>
  <c r="N24" i="26"/>
  <c r="E24" i="26"/>
  <c r="N23" i="26"/>
  <c r="E23" i="26"/>
  <c r="N22" i="26"/>
  <c r="E22" i="26"/>
  <c r="N21" i="26"/>
  <c r="E21" i="26"/>
  <c r="N20" i="26"/>
  <c r="E20" i="26"/>
  <c r="N19" i="26"/>
  <c r="E19" i="26"/>
  <c r="N18" i="26"/>
  <c r="E18" i="26"/>
  <c r="N17" i="26"/>
  <c r="E17" i="26"/>
  <c r="N16" i="26"/>
  <c r="E16" i="26"/>
  <c r="N15" i="26"/>
  <c r="E15" i="26"/>
  <c r="N14" i="26"/>
  <c r="E14" i="26"/>
  <c r="N13" i="26"/>
  <c r="E13" i="26"/>
  <c r="N12" i="26"/>
  <c r="E12" i="26"/>
  <c r="N11" i="26"/>
  <c r="E11" i="26"/>
  <c r="N10" i="26"/>
  <c r="E10" i="26"/>
  <c r="N9" i="26"/>
  <c r="E9" i="26"/>
  <c r="N8" i="26"/>
  <c r="E8" i="26"/>
  <c r="N7" i="26"/>
  <c r="E7" i="26"/>
  <c r="A4" i="26"/>
  <c r="A3" i="26"/>
  <c r="A31" i="25"/>
  <c r="E30" i="25"/>
  <c r="A30" i="25"/>
  <c r="D28" i="25"/>
  <c r="C60" i="98" s="1"/>
  <c r="C28" i="25"/>
  <c r="C75" i="10" s="1"/>
  <c r="E18" i="25"/>
  <c r="C18" i="25"/>
  <c r="C17" i="25"/>
  <c r="D16" i="25"/>
  <c r="K261" i="98" s="1"/>
  <c r="D15" i="25"/>
  <c r="K260" i="98" s="1"/>
  <c r="C14" i="25"/>
  <c r="D13" i="25"/>
  <c r="G13" i="25" s="1"/>
  <c r="G12" i="25"/>
  <c r="F12" i="25"/>
  <c r="E12" i="25"/>
  <c r="D12" i="25"/>
  <c r="K258" i="98" s="1"/>
  <c r="C10" i="25"/>
  <c r="E9" i="25"/>
  <c r="G8" i="25"/>
  <c r="D8" i="25"/>
  <c r="K255" i="98" s="1"/>
  <c r="E7" i="25"/>
  <c r="F7" i="25" s="1"/>
  <c r="C6" i="25"/>
  <c r="A4" i="25"/>
  <c r="A3" i="25"/>
  <c r="A34" i="24"/>
  <c r="AI33" i="24"/>
  <c r="A33" i="24"/>
  <c r="C27" i="193"/>
  <c r="E13" i="11" s="1"/>
  <c r="C14" i="10" s="1"/>
  <c r="A4" i="24"/>
  <c r="A3" i="24"/>
  <c r="A27" i="23"/>
  <c r="M26" i="23"/>
  <c r="A26" i="23"/>
  <c r="A4" i="23"/>
  <c r="A3" i="23"/>
  <c r="A29" i="22"/>
  <c r="W28" i="22"/>
  <c r="A28" i="22"/>
  <c r="A4" i="22"/>
  <c r="A3" i="22"/>
  <c r="A29" i="193"/>
  <c r="E28" i="193"/>
  <c r="A28" i="193"/>
  <c r="F7" i="193"/>
  <c r="G7" i="193"/>
  <c r="A4" i="193"/>
  <c r="A3" i="193"/>
  <c r="A29" i="21"/>
  <c r="I28" i="21"/>
  <c r="A28" i="21"/>
  <c r="J26" i="21"/>
  <c r="C48" i="98" s="1"/>
  <c r="I25" i="21"/>
  <c r="C47" i="98" s="1"/>
  <c r="S24" i="21"/>
  <c r="R24" i="21"/>
  <c r="Q24" i="21"/>
  <c r="P24" i="21"/>
  <c r="O24" i="21"/>
  <c r="N24" i="21"/>
  <c r="J24" i="21"/>
  <c r="J27" i="21" s="1"/>
  <c r="I24" i="21"/>
  <c r="K24" i="21" s="1"/>
  <c r="F24" i="21"/>
  <c r="F27" i="21" s="1"/>
  <c r="E12" i="11" s="1"/>
  <c r="C13" i="10" s="1"/>
  <c r="T23" i="21"/>
  <c r="K23" i="21"/>
  <c r="T22" i="21"/>
  <c r="K22" i="21"/>
  <c r="T21" i="21"/>
  <c r="K21" i="21"/>
  <c r="T20" i="21"/>
  <c r="K20" i="21"/>
  <c r="T19" i="21"/>
  <c r="K19" i="21"/>
  <c r="T18" i="21"/>
  <c r="K18" i="21"/>
  <c r="T17" i="21"/>
  <c r="K17" i="21"/>
  <c r="T16" i="21"/>
  <c r="K16" i="21"/>
  <c r="T15" i="21"/>
  <c r="K15" i="21"/>
  <c r="T14" i="21"/>
  <c r="K14" i="21"/>
  <c r="T13" i="21"/>
  <c r="K13" i="21"/>
  <c r="T12" i="21"/>
  <c r="K12" i="21"/>
  <c r="T11" i="21"/>
  <c r="K11" i="21"/>
  <c r="T10" i="21"/>
  <c r="K10" i="21"/>
  <c r="T9" i="21"/>
  <c r="K9" i="21"/>
  <c r="T8" i="21"/>
  <c r="K8" i="21"/>
  <c r="T7" i="21"/>
  <c r="K7" i="21"/>
  <c r="T6" i="21"/>
  <c r="K6" i="21"/>
  <c r="A4" i="21"/>
  <c r="A3" i="21"/>
  <c r="A31" i="191"/>
  <c r="P30" i="191"/>
  <c r="A30" i="191"/>
  <c r="R28" i="191"/>
  <c r="Q28" i="191"/>
  <c r="P27" i="191"/>
  <c r="R27" i="191" s="1"/>
  <c r="Q26" i="191"/>
  <c r="N26" i="191"/>
  <c r="N29" i="191" s="1"/>
  <c r="L26" i="191"/>
  <c r="L29" i="191" s="1"/>
  <c r="K26" i="191"/>
  <c r="K29" i="191" s="1"/>
  <c r="J26" i="191"/>
  <c r="J29" i="191" s="1"/>
  <c r="I26" i="191"/>
  <c r="I29" i="191" s="1"/>
  <c r="H26" i="191"/>
  <c r="H29" i="191" s="1"/>
  <c r="G26" i="191"/>
  <c r="G29" i="191" s="1"/>
  <c r="F26" i="191"/>
  <c r="F29" i="191" s="1"/>
  <c r="C7" i="192" s="1"/>
  <c r="P25" i="191"/>
  <c r="R25" i="191" s="1"/>
  <c r="M25" i="191"/>
  <c r="P24" i="191"/>
  <c r="R24" i="191" s="1"/>
  <c r="M24" i="191"/>
  <c r="P23" i="191"/>
  <c r="R23" i="191" s="1"/>
  <c r="M23" i="191"/>
  <c r="P22" i="191"/>
  <c r="R22" i="191" s="1"/>
  <c r="M22" i="191"/>
  <c r="P21" i="191"/>
  <c r="R21" i="191" s="1"/>
  <c r="M21" i="191"/>
  <c r="P20" i="191"/>
  <c r="R20" i="191" s="1"/>
  <c r="M20" i="191"/>
  <c r="P19" i="191"/>
  <c r="R19" i="191" s="1"/>
  <c r="M19" i="191"/>
  <c r="P18" i="191"/>
  <c r="R18" i="191" s="1"/>
  <c r="M18" i="191"/>
  <c r="P17" i="191"/>
  <c r="R17" i="191" s="1"/>
  <c r="M17" i="191"/>
  <c r="R16" i="191"/>
  <c r="P16" i="191"/>
  <c r="M16" i="191"/>
  <c r="P15" i="191"/>
  <c r="R15" i="191" s="1"/>
  <c r="M15" i="191"/>
  <c r="P14" i="191"/>
  <c r="R14" i="191" s="1"/>
  <c r="M14" i="191"/>
  <c r="P13" i="191"/>
  <c r="R13" i="191" s="1"/>
  <c r="M13" i="191"/>
  <c r="P12" i="191"/>
  <c r="R12" i="191" s="1"/>
  <c r="M12" i="191"/>
  <c r="P11" i="191"/>
  <c r="R11" i="191" s="1"/>
  <c r="M11" i="191"/>
  <c r="P10" i="191"/>
  <c r="R10" i="191" s="1"/>
  <c r="M10" i="191"/>
  <c r="P9" i="191"/>
  <c r="R9" i="191" s="1"/>
  <c r="M9" i="191"/>
  <c r="P8" i="191"/>
  <c r="R8" i="191" s="1"/>
  <c r="M8" i="191"/>
  <c r="R7" i="191"/>
  <c r="P7" i="191"/>
  <c r="M7" i="191"/>
  <c r="P6" i="191"/>
  <c r="M6" i="191"/>
  <c r="A4" i="191"/>
  <c r="A3" i="191"/>
  <c r="A29" i="190"/>
  <c r="H28" i="190"/>
  <c r="A28" i="190"/>
  <c r="I27" i="190"/>
  <c r="C43" i="98" s="1"/>
  <c r="H27" i="190"/>
  <c r="F27" i="190"/>
  <c r="J26" i="190"/>
  <c r="J25" i="190"/>
  <c r="J24" i="190"/>
  <c r="J23" i="190"/>
  <c r="J22" i="190"/>
  <c r="J21" i="190"/>
  <c r="J20" i="190"/>
  <c r="J19" i="190"/>
  <c r="J18" i="190"/>
  <c r="J17" i="190"/>
  <c r="J16" i="190"/>
  <c r="J15" i="190"/>
  <c r="J14" i="190"/>
  <c r="J13" i="190"/>
  <c r="J12" i="190"/>
  <c r="J11" i="190"/>
  <c r="J10" i="190"/>
  <c r="J9" i="190"/>
  <c r="J8" i="190"/>
  <c r="J7" i="190"/>
  <c r="J6" i="190"/>
  <c r="A4" i="190"/>
  <c r="A3" i="190"/>
  <c r="A29" i="192"/>
  <c r="E28" i="192"/>
  <c r="A28" i="192"/>
  <c r="C6" i="192"/>
  <c r="A4" i="192"/>
  <c r="A3" i="192"/>
  <c r="A34" i="20"/>
  <c r="AI33" i="20"/>
  <c r="A33" i="20"/>
  <c r="A4" i="20"/>
  <c r="A3" i="20"/>
  <c r="A30" i="19"/>
  <c r="U29" i="19"/>
  <c r="A29" i="19"/>
  <c r="C10" i="10"/>
  <c r="A4" i="19"/>
  <c r="A3" i="19"/>
  <c r="A29" i="189"/>
  <c r="I28" i="189"/>
  <c r="A28" i="189"/>
  <c r="J27" i="189"/>
  <c r="C31" i="98" s="1"/>
  <c r="I27" i="189"/>
  <c r="C30" i="98" s="1"/>
  <c r="G27" i="189"/>
  <c r="E8" i="11" s="1"/>
  <c r="C9" i="10" s="1"/>
  <c r="K25" i="189"/>
  <c r="K24" i="189"/>
  <c r="K23" i="189"/>
  <c r="K22" i="189"/>
  <c r="K21" i="189"/>
  <c r="K20" i="189"/>
  <c r="K19" i="189"/>
  <c r="K18" i="189"/>
  <c r="K17" i="189"/>
  <c r="K16" i="189"/>
  <c r="K15" i="189"/>
  <c r="K14" i="189"/>
  <c r="K13" i="189"/>
  <c r="K12" i="189"/>
  <c r="K11" i="189"/>
  <c r="K10" i="189"/>
  <c r="K9" i="189"/>
  <c r="K8" i="189"/>
  <c r="K7" i="189"/>
  <c r="K6" i="189"/>
  <c r="A4" i="189"/>
  <c r="A3" i="189"/>
  <c r="A29" i="18"/>
  <c r="J28" i="18"/>
  <c r="A28" i="18"/>
  <c r="L27" i="18"/>
  <c r="C29" i="98" s="1"/>
  <c r="J27" i="18"/>
  <c r="H27" i="18"/>
  <c r="C8" i="15" s="1"/>
  <c r="M25" i="18"/>
  <c r="M24" i="18"/>
  <c r="M23" i="18"/>
  <c r="M22" i="18"/>
  <c r="M21" i="18"/>
  <c r="M20" i="18"/>
  <c r="M19" i="18"/>
  <c r="M18" i="18"/>
  <c r="M17" i="18"/>
  <c r="M16" i="18"/>
  <c r="M15" i="18"/>
  <c r="M14" i="18"/>
  <c r="M13" i="18"/>
  <c r="M12" i="18"/>
  <c r="M11" i="18"/>
  <c r="M10" i="18"/>
  <c r="M9" i="18"/>
  <c r="M8" i="18"/>
  <c r="M7" i="18"/>
  <c r="M6" i="18"/>
  <c r="A4" i="18"/>
  <c r="A3" i="18"/>
  <c r="A29" i="17"/>
  <c r="J28" i="17"/>
  <c r="A28" i="17"/>
  <c r="K27" i="17"/>
  <c r="E7" i="15" s="1"/>
  <c r="J27" i="17"/>
  <c r="C26" i="98" s="1"/>
  <c r="H27" i="17"/>
  <c r="L25" i="17"/>
  <c r="L24" i="17"/>
  <c r="L23" i="17"/>
  <c r="L22" i="17"/>
  <c r="L21" i="17"/>
  <c r="L20" i="17"/>
  <c r="L19" i="17"/>
  <c r="L18" i="17"/>
  <c r="L17" i="17"/>
  <c r="L16" i="17"/>
  <c r="L15" i="17"/>
  <c r="L14" i="17"/>
  <c r="L13" i="17"/>
  <c r="L12" i="17"/>
  <c r="L11" i="17"/>
  <c r="L10" i="17"/>
  <c r="L9" i="17"/>
  <c r="L8" i="17"/>
  <c r="L7" i="17"/>
  <c r="L6" i="17"/>
  <c r="A4" i="17"/>
  <c r="A3" i="17"/>
  <c r="A29" i="16"/>
  <c r="I28" i="16"/>
  <c r="A28" i="16"/>
  <c r="K27" i="16"/>
  <c r="C25" i="98" s="1"/>
  <c r="I27" i="16"/>
  <c r="C24" i="98" s="1"/>
  <c r="G27" i="16"/>
  <c r="C6" i="15" s="1"/>
  <c r="C27" i="15" s="1"/>
  <c r="E7" i="11" s="1"/>
  <c r="C8" i="10" s="1"/>
  <c r="L25" i="16"/>
  <c r="L24" i="16"/>
  <c r="L23" i="16"/>
  <c r="L22" i="16"/>
  <c r="L21" i="16"/>
  <c r="L20" i="16"/>
  <c r="L19" i="16"/>
  <c r="L18" i="16"/>
  <c r="L17" i="16"/>
  <c r="L16" i="16"/>
  <c r="L15" i="16"/>
  <c r="L14" i="16"/>
  <c r="L13" i="16"/>
  <c r="L12" i="16"/>
  <c r="L11" i="16"/>
  <c r="L10" i="16"/>
  <c r="L9" i="16"/>
  <c r="L8" i="16"/>
  <c r="L7" i="16"/>
  <c r="L6" i="16"/>
  <c r="A4" i="16"/>
  <c r="A3" i="16"/>
  <c r="A29" i="15"/>
  <c r="E28" i="15"/>
  <c r="A28" i="15"/>
  <c r="C7" i="15"/>
  <c r="D6" i="15"/>
  <c r="G6" i="15" s="1"/>
  <c r="A4" i="15"/>
  <c r="A3" i="15"/>
  <c r="A30" i="14"/>
  <c r="R29" i="14"/>
  <c r="A29" i="14"/>
  <c r="A4" i="14"/>
  <c r="A3" i="14"/>
  <c r="A30" i="13"/>
  <c r="Q29" i="13"/>
  <c r="A29" i="13"/>
  <c r="C7" i="10"/>
  <c r="A4" i="13"/>
  <c r="A3" i="13"/>
  <c r="A26" i="12"/>
  <c r="K25" i="12"/>
  <c r="A25" i="12"/>
  <c r="A4" i="12"/>
  <c r="A3" i="12"/>
  <c r="A31" i="11"/>
  <c r="G30" i="11"/>
  <c r="A30" i="11"/>
  <c r="I27" i="11"/>
  <c r="I26" i="11"/>
  <c r="I25" i="11"/>
  <c r="I24" i="11"/>
  <c r="I23" i="11"/>
  <c r="I22" i="11"/>
  <c r="I21" i="11"/>
  <c r="I20" i="11"/>
  <c r="I19" i="11"/>
  <c r="I18" i="11"/>
  <c r="F18" i="11"/>
  <c r="E19" i="10" s="1"/>
  <c r="E18" i="11"/>
  <c r="C19" i="10" s="1"/>
  <c r="E17" i="11"/>
  <c r="C18" i="10" s="1"/>
  <c r="E16" i="11"/>
  <c r="A4" i="11"/>
  <c r="A3" i="11"/>
  <c r="I89" i="10"/>
  <c r="L88" i="10"/>
  <c r="J88" i="10"/>
  <c r="H88" i="10"/>
  <c r="G88" i="10"/>
  <c r="D88" i="10"/>
  <c r="F87" i="10"/>
  <c r="G87" i="10" s="1"/>
  <c r="E87" i="10"/>
  <c r="C87" i="10"/>
  <c r="L87" i="10" s="1"/>
  <c r="F86" i="10"/>
  <c r="E86" i="10"/>
  <c r="D86" i="10" s="1"/>
  <c r="C86" i="10"/>
  <c r="L86" i="10" s="1"/>
  <c r="J85" i="10"/>
  <c r="H85" i="10"/>
  <c r="F85" i="10"/>
  <c r="G85" i="10" s="1"/>
  <c r="E85" i="10"/>
  <c r="D85" i="10" s="1"/>
  <c r="C85" i="10"/>
  <c r="L85" i="10" s="1"/>
  <c r="L84" i="10"/>
  <c r="J84" i="10"/>
  <c r="H84" i="10"/>
  <c r="G84" i="10"/>
  <c r="D84" i="10"/>
  <c r="L83" i="10"/>
  <c r="F83" i="10"/>
  <c r="E83" i="10"/>
  <c r="C83" i="10"/>
  <c r="J83" i="10" s="1"/>
  <c r="F82" i="10"/>
  <c r="E82" i="10"/>
  <c r="C82" i="10"/>
  <c r="J82" i="10" s="1"/>
  <c r="L81" i="10"/>
  <c r="F81" i="10"/>
  <c r="E81" i="10"/>
  <c r="C81" i="10"/>
  <c r="J81" i="10" s="1"/>
  <c r="F80" i="10"/>
  <c r="E80" i="10"/>
  <c r="C80" i="10"/>
  <c r="J80" i="10" s="1"/>
  <c r="L79" i="10"/>
  <c r="F79" i="10"/>
  <c r="E79" i="10"/>
  <c r="C79" i="10"/>
  <c r="J79" i="10" s="1"/>
  <c r="F78" i="10"/>
  <c r="E78" i="10"/>
  <c r="C78" i="10"/>
  <c r="J78" i="10" s="1"/>
  <c r="L77" i="10"/>
  <c r="F77" i="10"/>
  <c r="E77" i="10"/>
  <c r="C77" i="10"/>
  <c r="J77" i="10" s="1"/>
  <c r="F76" i="10"/>
  <c r="C76" i="10"/>
  <c r="J76" i="10" s="1"/>
  <c r="F75" i="10"/>
  <c r="E75" i="10"/>
  <c r="F74" i="10"/>
  <c r="E74" i="10"/>
  <c r="C74" i="10"/>
  <c r="J74" i="10" s="1"/>
  <c r="H73" i="10"/>
  <c r="J73" i="10"/>
  <c r="L72" i="10"/>
  <c r="E72" i="10"/>
  <c r="C72" i="10"/>
  <c r="J72" i="10" s="1"/>
  <c r="L71" i="10"/>
  <c r="K70" i="10"/>
  <c r="K89" i="10" s="1"/>
  <c r="I70" i="10"/>
  <c r="A66" i="10"/>
  <c r="A65" i="10"/>
  <c r="I64" i="10"/>
  <c r="J64" i="10" s="1"/>
  <c r="C64" i="10"/>
  <c r="A64" i="10"/>
  <c r="I63" i="10"/>
  <c r="F63" i="10"/>
  <c r="C63" i="10"/>
  <c r="A63" i="10"/>
  <c r="I62" i="10"/>
  <c r="C62" i="10"/>
  <c r="A62" i="10"/>
  <c r="I61" i="10"/>
  <c r="F61" i="10"/>
  <c r="A61" i="10"/>
  <c r="I60" i="10"/>
  <c r="H60" i="10"/>
  <c r="F60" i="10"/>
  <c r="G60" i="10" s="1"/>
  <c r="E60" i="10"/>
  <c r="L60" i="10" s="1"/>
  <c r="C60" i="10"/>
  <c r="A60" i="10"/>
  <c r="I59" i="10"/>
  <c r="F59" i="10"/>
  <c r="A59" i="10"/>
  <c r="L58" i="10"/>
  <c r="I58" i="10"/>
  <c r="F58" i="10"/>
  <c r="G58" i="10" s="1"/>
  <c r="E58" i="10"/>
  <c r="H58" i="10" s="1"/>
  <c r="C58" i="10"/>
  <c r="D58" i="10" s="1"/>
  <c r="A58" i="10"/>
  <c r="I57" i="10"/>
  <c r="E57" i="10"/>
  <c r="D57" i="10" s="1"/>
  <c r="A57" i="10"/>
  <c r="A56" i="10"/>
  <c r="I55" i="10"/>
  <c r="F55" i="10"/>
  <c r="A55" i="10"/>
  <c r="I54" i="10"/>
  <c r="F54" i="10"/>
  <c r="E54" i="10"/>
  <c r="L54" i="10" s="1"/>
  <c r="A54" i="10"/>
  <c r="I53" i="10"/>
  <c r="A53" i="10"/>
  <c r="I52" i="10"/>
  <c r="A52" i="10"/>
  <c r="I51" i="10"/>
  <c r="E51" i="10"/>
  <c r="C51" i="10"/>
  <c r="A51" i="10"/>
  <c r="I50" i="10"/>
  <c r="H50" i="10"/>
  <c r="G50" i="10"/>
  <c r="F50" i="10"/>
  <c r="E50" i="10"/>
  <c r="L50" i="10" s="1"/>
  <c r="C50" i="10"/>
  <c r="D50" i="10" s="1"/>
  <c r="A50" i="10"/>
  <c r="I49" i="10"/>
  <c r="A49" i="10"/>
  <c r="I48" i="10"/>
  <c r="C48" i="10"/>
  <c r="A48" i="10"/>
  <c r="I47" i="10"/>
  <c r="E47" i="10"/>
  <c r="C47" i="10"/>
  <c r="A47" i="10"/>
  <c r="I46" i="10"/>
  <c r="H46" i="10"/>
  <c r="E46" i="10"/>
  <c r="L46" i="10" s="1"/>
  <c r="C46" i="10"/>
  <c r="A46" i="10"/>
  <c r="I45" i="10"/>
  <c r="A45" i="10"/>
  <c r="I44" i="10"/>
  <c r="F44" i="10"/>
  <c r="A44" i="10"/>
  <c r="I43" i="10"/>
  <c r="F43" i="10"/>
  <c r="A43" i="10"/>
  <c r="I42" i="10"/>
  <c r="A42" i="10"/>
  <c r="A41" i="10"/>
  <c r="I40" i="10"/>
  <c r="A40" i="10"/>
  <c r="I39" i="10"/>
  <c r="E39" i="10"/>
  <c r="D39" i="10" s="1"/>
  <c r="C39" i="10"/>
  <c r="A39" i="10"/>
  <c r="I38" i="10"/>
  <c r="H38" i="10"/>
  <c r="E38" i="10"/>
  <c r="A38" i="10"/>
  <c r="I37" i="10"/>
  <c r="C37" i="10"/>
  <c r="A37" i="10"/>
  <c r="I36" i="10"/>
  <c r="A36" i="10"/>
  <c r="I35" i="10"/>
  <c r="A35" i="10"/>
  <c r="I34" i="10"/>
  <c r="A34" i="10"/>
  <c r="I33" i="10"/>
  <c r="A33" i="10"/>
  <c r="I32" i="10"/>
  <c r="C32" i="10"/>
  <c r="A32" i="10"/>
  <c r="I31" i="10"/>
  <c r="A31" i="10"/>
  <c r="I30" i="10"/>
  <c r="A30" i="10"/>
  <c r="I29" i="10"/>
  <c r="A29" i="10"/>
  <c r="I28" i="10"/>
  <c r="F28" i="10"/>
  <c r="C28" i="10"/>
  <c r="A28" i="10"/>
  <c r="I27" i="10"/>
  <c r="A27" i="10"/>
  <c r="I26" i="10"/>
  <c r="A26" i="10"/>
  <c r="I25" i="10"/>
  <c r="A25" i="10"/>
  <c r="I24" i="10"/>
  <c r="A24" i="10"/>
  <c r="I23" i="10"/>
  <c r="A23" i="10"/>
  <c r="I22" i="10"/>
  <c r="F22" i="10"/>
  <c r="C22" i="10"/>
  <c r="A22" i="10"/>
  <c r="I21" i="10"/>
  <c r="A21" i="10"/>
  <c r="I20" i="10"/>
  <c r="A20" i="10"/>
  <c r="L19" i="10"/>
  <c r="I19" i="10"/>
  <c r="A19" i="10"/>
  <c r="I18" i="10"/>
  <c r="A18" i="10"/>
  <c r="I17" i="10"/>
  <c r="C17" i="10"/>
  <c r="A17" i="10"/>
  <c r="I16" i="10"/>
  <c r="A16" i="10"/>
  <c r="I15" i="10"/>
  <c r="A15" i="10"/>
  <c r="I14" i="10"/>
  <c r="A14" i="10"/>
  <c r="I13" i="10"/>
  <c r="A13" i="10"/>
  <c r="I12" i="10"/>
  <c r="A12" i="10"/>
  <c r="I11" i="10"/>
  <c r="A11" i="10"/>
  <c r="I10" i="10"/>
  <c r="A10" i="10"/>
  <c r="I9" i="10"/>
  <c r="A9" i="10"/>
  <c r="I8" i="10"/>
  <c r="A8" i="10"/>
  <c r="I7" i="10"/>
  <c r="A7" i="10"/>
  <c r="A6" i="10"/>
  <c r="A4" i="10"/>
  <c r="A3" i="10"/>
  <c r="E14" i="9"/>
  <c r="D14" i="9"/>
  <c r="G14" i="9" s="1"/>
  <c r="C14" i="9"/>
  <c r="A4" i="9"/>
  <c r="A3" i="9"/>
  <c r="B8" i="7"/>
  <c r="A3" i="7"/>
  <c r="A2" i="7"/>
  <c r="C328" i="6"/>
  <c r="C327" i="6"/>
  <c r="C326" i="6"/>
  <c r="C325" i="6"/>
  <c r="C324" i="6"/>
  <c r="C323" i="6"/>
  <c r="C322" i="6"/>
  <c r="C321" i="6"/>
  <c r="C320" i="6"/>
  <c r="C319" i="6"/>
  <c r="C318" i="6"/>
  <c r="C317" i="6"/>
  <c r="C316" i="6"/>
  <c r="C315" i="6"/>
  <c r="C314" i="6"/>
  <c r="C313" i="6"/>
  <c r="C296" i="6"/>
  <c r="C295" i="6"/>
  <c r="C294" i="6"/>
  <c r="C293" i="6"/>
  <c r="C292" i="6"/>
  <c r="C291" i="6"/>
  <c r="C290" i="6"/>
  <c r="C289" i="6"/>
  <c r="C288" i="6"/>
  <c r="C284" i="6"/>
  <c r="C283" i="6"/>
  <c r="C282" i="6"/>
  <c r="C281" i="6"/>
  <c r="C280" i="6"/>
  <c r="C279" i="6"/>
  <c r="C278" i="6"/>
  <c r="C277" i="6"/>
  <c r="C276" i="6"/>
  <c r="C275" i="6"/>
  <c r="C274" i="6"/>
  <c r="C273" i="6"/>
  <c r="C269" i="6"/>
  <c r="C267" i="6"/>
  <c r="C266" i="6"/>
  <c r="C265" i="6"/>
  <c r="C264" i="6"/>
  <c r="C263" i="6"/>
  <c r="C262" i="6"/>
  <c r="C261" i="6"/>
  <c r="C260" i="6"/>
  <c r="C259" i="6"/>
  <c r="C258" i="6"/>
  <c r="C255" i="6"/>
  <c r="C254" i="6"/>
  <c r="C253" i="6"/>
  <c r="C252" i="6"/>
  <c r="C245" i="6"/>
  <c r="C244" i="6"/>
  <c r="C243" i="6"/>
  <c r="C242" i="6"/>
  <c r="C241" i="6"/>
  <c r="C240" i="6"/>
  <c r="C239" i="6"/>
  <c r="C238" i="6"/>
  <c r="C237" i="6"/>
  <c r="C236" i="6"/>
  <c r="C235" i="6"/>
  <c r="C234" i="6"/>
  <c r="C233" i="6"/>
  <c r="C232" i="6"/>
  <c r="C231" i="6"/>
  <c r="C230" i="6"/>
  <c r="C229" i="6"/>
  <c r="C228" i="6"/>
  <c r="C227" i="6"/>
  <c r="C226" i="6"/>
  <c r="C225" i="6"/>
  <c r="C223" i="6"/>
  <c r="C222" i="6"/>
  <c r="C221" i="6"/>
  <c r="C220" i="6"/>
  <c r="C219" i="6"/>
  <c r="C218" i="6"/>
  <c r="C217" i="6"/>
  <c r="C216" i="6"/>
  <c r="C215" i="6"/>
  <c r="C214" i="6"/>
  <c r="C213" i="6"/>
  <c r="C212" i="6"/>
  <c r="C211" i="6"/>
  <c r="C210" i="6"/>
  <c r="C209" i="6"/>
  <c r="C208" i="6"/>
  <c r="C207" i="6"/>
  <c r="C196" i="6"/>
  <c r="C195" i="6"/>
  <c r="C194" i="6"/>
  <c r="C193" i="6"/>
  <c r="C192" i="6"/>
  <c r="C191" i="6"/>
  <c r="C190" i="6"/>
  <c r="C189" i="6"/>
  <c r="C188" i="6"/>
  <c r="C187" i="6"/>
  <c r="C185" i="6"/>
  <c r="C184" i="6"/>
  <c r="C183" i="6"/>
  <c r="C182" i="6"/>
  <c r="C180" i="6"/>
  <c r="C178" i="6"/>
  <c r="C177" i="6"/>
  <c r="C176" i="6"/>
  <c r="C175" i="6"/>
  <c r="C174" i="6"/>
  <c r="C173" i="6"/>
  <c r="C172" i="6"/>
  <c r="C171" i="6"/>
  <c r="C170" i="6"/>
  <c r="C169" i="6"/>
  <c r="C168" i="6"/>
  <c r="C167" i="6"/>
  <c r="C166" i="6"/>
  <c r="C165" i="6"/>
  <c r="C164" i="6"/>
  <c r="C157" i="6"/>
  <c r="C156" i="6"/>
  <c r="C155" i="6"/>
  <c r="C154" i="6"/>
  <c r="C153" i="6"/>
  <c r="C152" i="6"/>
  <c r="C151" i="6"/>
  <c r="C150" i="6"/>
  <c r="C149" i="6"/>
  <c r="C148" i="6"/>
  <c r="C147" i="6"/>
  <c r="C146" i="6"/>
  <c r="C145" i="6"/>
  <c r="C144" i="6"/>
  <c r="C143" i="6"/>
  <c r="C142" i="6"/>
  <c r="C141" i="6"/>
  <c r="C140" i="6"/>
  <c r="C139" i="6"/>
  <c r="C138" i="6"/>
  <c r="C137" i="6"/>
  <c r="C130" i="6"/>
  <c r="C129" i="6"/>
  <c r="C128" i="6"/>
  <c r="C127" i="6"/>
  <c r="C126" i="6"/>
  <c r="C125" i="6"/>
  <c r="C124" i="6"/>
  <c r="C123" i="6"/>
  <c r="C122" i="6"/>
  <c r="C121" i="6"/>
  <c r="C120" i="6"/>
  <c r="C119" i="6"/>
  <c r="C118" i="6"/>
  <c r="C117" i="6"/>
  <c r="C116" i="6"/>
  <c r="C114" i="6"/>
  <c r="C113" i="6"/>
  <c r="C112" i="6"/>
  <c r="C111" i="6"/>
  <c r="C110" i="6"/>
  <c r="C108" i="6"/>
  <c r="C107" i="6"/>
  <c r="C106" i="6"/>
  <c r="C105" i="6"/>
  <c r="C104" i="6"/>
  <c r="C95" i="6"/>
  <c r="C94" i="6"/>
  <c r="C93" i="6"/>
  <c r="C92" i="6"/>
  <c r="C91" i="6"/>
  <c r="C90" i="6"/>
  <c r="C89" i="6"/>
  <c r="C88" i="6"/>
  <c r="C87" i="6"/>
  <c r="C86" i="6"/>
  <c r="C85" i="6"/>
  <c r="C84" i="6"/>
  <c r="C83" i="6"/>
  <c r="C82" i="6"/>
  <c r="C81" i="6"/>
  <c r="C80" i="6"/>
  <c r="C79" i="6"/>
  <c r="C78" i="6"/>
  <c r="C77" i="6"/>
  <c r="C76" i="6"/>
  <c r="C75" i="6"/>
  <c r="C74" i="6"/>
  <c r="C73" i="6"/>
  <c r="C72" i="6"/>
  <c r="C71" i="6"/>
  <c r="C70" i="6"/>
  <c r="C69" i="6"/>
  <c r="C63" i="6"/>
  <c r="C62" i="6"/>
  <c r="C61" i="6"/>
  <c r="C60" i="6"/>
  <c r="C59" i="6"/>
  <c r="C58" i="6"/>
  <c r="C57" i="6"/>
  <c r="C56" i="6"/>
  <c r="C55" i="6"/>
  <c r="C54" i="6"/>
  <c r="C53" i="6"/>
  <c r="C52" i="6"/>
  <c r="C51" i="6"/>
  <c r="C50" i="6"/>
  <c r="C49" i="6"/>
  <c r="C48" i="6"/>
  <c r="C47" i="6"/>
  <c r="C46" i="6"/>
  <c r="C45" i="6"/>
  <c r="C44" i="6"/>
  <c r="C43" i="6"/>
  <c r="C42" i="6"/>
  <c r="C41" i="6"/>
  <c r="C40" i="6"/>
  <c r="C39" i="6"/>
  <c r="C38" i="6"/>
  <c r="C37" i="6"/>
  <c r="C36" i="6"/>
  <c r="C35" i="6"/>
  <c r="C34" i="6"/>
  <c r="C33" i="6"/>
  <c r="C32" i="6"/>
  <c r="C31" i="6"/>
  <c r="C30" i="6"/>
  <c r="C29" i="6"/>
  <c r="C28" i="6"/>
  <c r="C22" i="6"/>
  <c r="C21" i="6"/>
  <c r="C20" i="6"/>
  <c r="C19" i="6"/>
  <c r="C18" i="6"/>
  <c r="C17" i="6"/>
  <c r="C16" i="6"/>
  <c r="C15" i="6"/>
  <c r="C14" i="6"/>
  <c r="C13" i="6"/>
  <c r="C12" i="6"/>
  <c r="C11" i="6"/>
  <c r="C10" i="6"/>
  <c r="C9" i="6"/>
  <c r="C8" i="6"/>
  <c r="C7" i="6"/>
  <c r="C6" i="6"/>
  <c r="C5" i="6"/>
  <c r="C4" i="6"/>
  <c r="C3" i="6"/>
  <c r="C2" i="6"/>
  <c r="I45" i="5"/>
  <c r="F45" i="5"/>
  <c r="C43" i="5"/>
  <c r="B43" i="5"/>
  <c r="G39" i="5" s="1"/>
  <c r="B42" i="5"/>
  <c r="I41" i="5"/>
  <c r="I66" i="10" s="1"/>
  <c r="B41" i="5"/>
  <c r="B40" i="5"/>
  <c r="B39" i="5"/>
  <c r="B38" i="5"/>
  <c r="B37" i="5"/>
  <c r="B36" i="5"/>
  <c r="B35" i="5"/>
  <c r="B34" i="5"/>
  <c r="B33" i="5"/>
  <c r="B32" i="5"/>
  <c r="B31" i="5"/>
  <c r="I30" i="5"/>
  <c r="I56" i="10" s="1"/>
  <c r="B30" i="5"/>
  <c r="B29" i="5"/>
  <c r="B28" i="5"/>
  <c r="B27" i="5"/>
  <c r="B26" i="5"/>
  <c r="B25" i="5"/>
  <c r="B24" i="5"/>
  <c r="B23" i="5"/>
  <c r="B22" i="5"/>
  <c r="B21" i="5"/>
  <c r="H20" i="5"/>
  <c r="H31" i="5" s="1"/>
  <c r="H43" i="5" s="1"/>
  <c r="D43" i="5"/>
  <c r="I41" i="10" s="1"/>
  <c r="B20" i="5"/>
  <c r="B19" i="5"/>
  <c r="B18" i="5"/>
  <c r="B17" i="5"/>
  <c r="B16" i="5"/>
  <c r="B15" i="5"/>
  <c r="B14" i="5"/>
  <c r="B13" i="5"/>
  <c r="B12" i="5"/>
  <c r="B11" i="5"/>
  <c r="B10" i="5"/>
  <c r="B9" i="5"/>
  <c r="B8" i="5"/>
  <c r="B7" i="5"/>
  <c r="B6" i="5"/>
  <c r="A4" i="5"/>
  <c r="A3" i="5"/>
  <c r="B41" i="4"/>
  <c r="G39" i="4"/>
  <c r="G38" i="4"/>
  <c r="J37" i="4"/>
  <c r="C5" i="4"/>
  <c r="A3" i="4"/>
  <c r="O27" i="32" l="1"/>
  <c r="K29" i="32"/>
  <c r="F14" i="25"/>
  <c r="E64" i="10"/>
  <c r="D64" i="10" s="1"/>
  <c r="C71" i="98"/>
  <c r="N29" i="30"/>
  <c r="G7" i="75"/>
  <c r="E44" i="10"/>
  <c r="G44" i="10"/>
  <c r="A22" i="51"/>
  <c r="A9" i="51"/>
  <c r="L27" i="17"/>
  <c r="F39" i="10"/>
  <c r="G39" i="10" s="1"/>
  <c r="J46" i="10"/>
  <c r="E61" i="10"/>
  <c r="G86" i="10"/>
  <c r="L27" i="16"/>
  <c r="I27" i="21"/>
  <c r="F12" i="11" s="1"/>
  <c r="D17" i="25"/>
  <c r="N27" i="28"/>
  <c r="M27" i="41"/>
  <c r="D6" i="204"/>
  <c r="G6" i="204" s="1"/>
  <c r="E7" i="66"/>
  <c r="G10" i="88"/>
  <c r="G12" i="88"/>
  <c r="AY27" i="152"/>
  <c r="L27" i="42"/>
  <c r="D38" i="10"/>
  <c r="H39" i="10"/>
  <c r="D46" i="10"/>
  <c r="D60" i="10"/>
  <c r="G61" i="10"/>
  <c r="E63" i="10"/>
  <c r="G74" i="10"/>
  <c r="H86" i="10"/>
  <c r="D7" i="15"/>
  <c r="G7" i="15" s="1"/>
  <c r="D22" i="39"/>
  <c r="H26" i="45"/>
  <c r="D8" i="59"/>
  <c r="G8" i="59" s="1"/>
  <c r="W20" i="205"/>
  <c r="O27" i="207"/>
  <c r="C74" i="98"/>
  <c r="C76" i="98" s="1"/>
  <c r="N27" i="35"/>
  <c r="E17" i="25" s="1"/>
  <c r="F17" i="25" s="1"/>
  <c r="J36" i="10"/>
  <c r="F38" i="10"/>
  <c r="G38" i="10" s="1"/>
  <c r="J39" i="10"/>
  <c r="D54" i="10"/>
  <c r="E55" i="10"/>
  <c r="L74" i="10"/>
  <c r="J86" i="10"/>
  <c r="E8" i="25"/>
  <c r="C224" i="6"/>
  <c r="F9" i="40"/>
  <c r="F7" i="51"/>
  <c r="L7" i="51" s="1"/>
  <c r="E8" i="66"/>
  <c r="E14" i="75"/>
  <c r="F51" i="10" s="1"/>
  <c r="G51" i="10" s="1"/>
  <c r="C203" i="98"/>
  <c r="H7" i="51"/>
  <c r="C142" i="98" s="1"/>
  <c r="W13" i="205"/>
  <c r="E7" i="208"/>
  <c r="F9" i="88"/>
  <c r="C196" i="98"/>
  <c r="C109" i="98"/>
  <c r="J38" i="10"/>
  <c r="G75" i="10"/>
  <c r="D87" i="10"/>
  <c r="F17" i="11"/>
  <c r="I17" i="11" s="1"/>
  <c r="W21" i="205"/>
  <c r="W26" i="205"/>
  <c r="C121" i="98"/>
  <c r="J37" i="10"/>
  <c r="H54" i="10"/>
  <c r="H87" i="10"/>
  <c r="C7" i="25"/>
  <c r="G16" i="25"/>
  <c r="BA27" i="153"/>
  <c r="N28" i="32"/>
  <c r="N29" i="32" s="1"/>
  <c r="C84" i="98" s="1"/>
  <c r="N27" i="33"/>
  <c r="C87" i="98" s="1"/>
  <c r="C88" i="98" s="1"/>
  <c r="O27" i="33"/>
  <c r="L27" i="34"/>
  <c r="E16" i="25" s="1"/>
  <c r="F16" i="25" s="1"/>
  <c r="D21" i="39"/>
  <c r="E7" i="40"/>
  <c r="H7" i="40" s="1"/>
  <c r="K25" i="46"/>
  <c r="S27" i="54"/>
  <c r="Q25" i="65"/>
  <c r="H25" i="71"/>
  <c r="F18" i="75"/>
  <c r="D61" i="10"/>
  <c r="G54" i="10"/>
  <c r="C179" i="6"/>
  <c r="L76" i="10"/>
  <c r="L78" i="10"/>
  <c r="L80" i="10"/>
  <c r="L82" i="10"/>
  <c r="J87" i="10"/>
  <c r="E11" i="25"/>
  <c r="I22" i="51"/>
  <c r="C7" i="51"/>
  <c r="O25" i="62"/>
  <c r="M27" i="64"/>
  <c r="D17" i="39" s="1"/>
  <c r="W22" i="205"/>
  <c r="L29" i="205"/>
  <c r="C19" i="39" s="1"/>
  <c r="C34" i="10" s="1"/>
  <c r="H27" i="70"/>
  <c r="E6" i="88"/>
  <c r="C27" i="98"/>
  <c r="J50" i="10"/>
  <c r="E6" i="59"/>
  <c r="C158" i="98"/>
  <c r="C27" i="208"/>
  <c r="C15" i="75" s="1"/>
  <c r="C52" i="10" s="1"/>
  <c r="G26" i="209"/>
  <c r="H27" i="40"/>
  <c r="G27" i="40"/>
  <c r="D51" i="10"/>
  <c r="L51" i="10"/>
  <c r="H51" i="10"/>
  <c r="E76" i="10"/>
  <c r="D78" i="10"/>
  <c r="H78" i="10"/>
  <c r="D80" i="10"/>
  <c r="H80" i="10"/>
  <c r="D82" i="10"/>
  <c r="H82" i="10"/>
  <c r="C42" i="98"/>
  <c r="D6" i="192"/>
  <c r="G6" i="192" s="1"/>
  <c r="J27" i="190"/>
  <c r="K254" i="98"/>
  <c r="G7" i="25"/>
  <c r="C164" i="98"/>
  <c r="E8" i="59"/>
  <c r="F8" i="59" s="1"/>
  <c r="P27" i="64"/>
  <c r="C115" i="6"/>
  <c r="C285" i="6"/>
  <c r="G76" i="10"/>
  <c r="G78" i="10"/>
  <c r="G80" i="10"/>
  <c r="G82" i="10"/>
  <c r="K27" i="36"/>
  <c r="I29" i="36"/>
  <c r="D18" i="25"/>
  <c r="F18" i="25" s="1"/>
  <c r="G6" i="40"/>
  <c r="L57" i="10"/>
  <c r="H57" i="10"/>
  <c r="D74" i="10"/>
  <c r="H74" i="10"/>
  <c r="H19" i="10"/>
  <c r="D19" i="10"/>
  <c r="E15" i="25"/>
  <c r="F15" i="25" s="1"/>
  <c r="F22" i="39"/>
  <c r="F37" i="10"/>
  <c r="C28" i="98"/>
  <c r="C21" i="98" s="1"/>
  <c r="D8" i="15"/>
  <c r="C286" i="6" s="1"/>
  <c r="M27" i="18"/>
  <c r="D47" i="10"/>
  <c r="L47" i="10"/>
  <c r="H47" i="10"/>
  <c r="D77" i="10"/>
  <c r="H77" i="10"/>
  <c r="D79" i="10"/>
  <c r="H79" i="10"/>
  <c r="D81" i="10"/>
  <c r="H81" i="10"/>
  <c r="D83" i="10"/>
  <c r="H83" i="10"/>
  <c r="L75" i="10"/>
  <c r="J75" i="10"/>
  <c r="M29" i="30"/>
  <c r="C72" i="98" s="1"/>
  <c r="C73" i="98" s="1"/>
  <c r="E10" i="25"/>
  <c r="L19" i="51"/>
  <c r="F14" i="51"/>
  <c r="C145" i="98" s="1"/>
  <c r="D44" i="10"/>
  <c r="H72" i="10"/>
  <c r="G72" i="10"/>
  <c r="D75" i="10"/>
  <c r="H75" i="10"/>
  <c r="G77" i="10"/>
  <c r="G79" i="10"/>
  <c r="G81" i="10"/>
  <c r="G83" i="10"/>
  <c r="C186" i="6"/>
  <c r="L26" i="44"/>
  <c r="F11" i="25"/>
  <c r="C132" i="98"/>
  <c r="F7" i="208"/>
  <c r="J8" i="10"/>
  <c r="E18" i="10"/>
  <c r="J26" i="10"/>
  <c r="J32" i="10"/>
  <c r="L39" i="10"/>
  <c r="J40" i="10"/>
  <c r="J54" i="10"/>
  <c r="J60" i="10"/>
  <c r="F8" i="11"/>
  <c r="G17" i="11"/>
  <c r="E6" i="15"/>
  <c r="E6" i="192"/>
  <c r="F6" i="192" s="1"/>
  <c r="D6" i="25"/>
  <c r="C12" i="25"/>
  <c r="C27" i="25" s="1"/>
  <c r="G15" i="25"/>
  <c r="M29" i="27"/>
  <c r="C66" i="98" s="1"/>
  <c r="C108" i="98"/>
  <c r="F7" i="40"/>
  <c r="G7" i="40" s="1"/>
  <c r="E9" i="40"/>
  <c r="H9" i="40" s="1"/>
  <c r="C112" i="98"/>
  <c r="C102" i="98" s="1"/>
  <c r="L27" i="43"/>
  <c r="C163" i="98"/>
  <c r="P27" i="62"/>
  <c r="C25" i="66"/>
  <c r="E25" i="39"/>
  <c r="C193" i="98"/>
  <c r="C162" i="98"/>
  <c r="C69" i="98"/>
  <c r="O27" i="29"/>
  <c r="C219" i="98"/>
  <c r="D6" i="208"/>
  <c r="K27" i="83"/>
  <c r="M26" i="210"/>
  <c r="J9" i="10"/>
  <c r="J22" i="10"/>
  <c r="J27" i="10"/>
  <c r="J33" i="10"/>
  <c r="J55" i="10"/>
  <c r="J61" i="10"/>
  <c r="G8" i="11"/>
  <c r="C27" i="192"/>
  <c r="E11" i="11" s="1"/>
  <c r="C12" i="10" s="1"/>
  <c r="Q29" i="191"/>
  <c r="C45" i="98" s="1"/>
  <c r="E6" i="25"/>
  <c r="C248" i="6" s="1"/>
  <c r="N27" i="27"/>
  <c r="C26" i="40"/>
  <c r="I26" i="203"/>
  <c r="I28" i="203" s="1"/>
  <c r="K6" i="203"/>
  <c r="J19" i="51"/>
  <c r="D7" i="66"/>
  <c r="F7" i="66" s="1"/>
  <c r="O27" i="68"/>
  <c r="N27" i="68"/>
  <c r="H27" i="71"/>
  <c r="E9" i="75"/>
  <c r="F13" i="88"/>
  <c r="G13" i="88" s="1"/>
  <c r="D25" i="39"/>
  <c r="C192" i="98"/>
  <c r="H27" i="74"/>
  <c r="J28" i="10"/>
  <c r="J47" i="10"/>
  <c r="J51" i="10"/>
  <c r="E8" i="15"/>
  <c r="F8" i="15" s="1"/>
  <c r="K259" i="98"/>
  <c r="G14" i="25"/>
  <c r="J29" i="31"/>
  <c r="N27" i="31"/>
  <c r="W27" i="198"/>
  <c r="C98" i="98"/>
  <c r="I27" i="38"/>
  <c r="K27" i="46"/>
  <c r="D11" i="39"/>
  <c r="E12" i="39"/>
  <c r="K26" i="203"/>
  <c r="C167" i="98"/>
  <c r="Q27" i="64"/>
  <c r="C179" i="98"/>
  <c r="J57" i="10"/>
  <c r="J29" i="27"/>
  <c r="C83" i="98"/>
  <c r="O29" i="32"/>
  <c r="J27" i="44"/>
  <c r="E11" i="39"/>
  <c r="C127" i="98"/>
  <c r="C126" i="98"/>
  <c r="C25" i="59"/>
  <c r="C210" i="98"/>
  <c r="E10" i="75"/>
  <c r="C81" i="98"/>
  <c r="C82" i="98" s="1"/>
  <c r="P26" i="191"/>
  <c r="P29" i="191" s="1"/>
  <c r="J18" i="10"/>
  <c r="J43" i="10"/>
  <c r="J58" i="10"/>
  <c r="T24" i="21"/>
  <c r="G28" i="25"/>
  <c r="F28" i="25"/>
  <c r="C6" i="204"/>
  <c r="Q27" i="47"/>
  <c r="C148" i="98"/>
  <c r="L15" i="51"/>
  <c r="G26" i="59"/>
  <c r="F26" i="59"/>
  <c r="V27" i="61"/>
  <c r="U27" i="61"/>
  <c r="D7" i="59"/>
  <c r="G7" i="59" s="1"/>
  <c r="R27" i="205"/>
  <c r="C185" i="98"/>
  <c r="C186" i="98" s="1"/>
  <c r="E21" i="39"/>
  <c r="F7" i="75"/>
  <c r="J19" i="10"/>
  <c r="J44" i="10"/>
  <c r="J48" i="10"/>
  <c r="J63" i="10"/>
  <c r="G16" i="11"/>
  <c r="G18" i="11"/>
  <c r="K27" i="189"/>
  <c r="D9" i="25"/>
  <c r="F9" i="25" s="1"/>
  <c r="D10" i="25"/>
  <c r="N27" i="30"/>
  <c r="A9" i="204"/>
  <c r="A7" i="204"/>
  <c r="A8" i="204"/>
  <c r="A6" i="204"/>
  <c r="H6" i="40"/>
  <c r="H27" i="45"/>
  <c r="K28" i="203"/>
  <c r="J15" i="51"/>
  <c r="K19" i="51"/>
  <c r="I19" i="51"/>
  <c r="A18" i="51"/>
  <c r="A10" i="51"/>
  <c r="A19" i="51"/>
  <c r="A11" i="51"/>
  <c r="A24" i="51"/>
  <c r="A15" i="51"/>
  <c r="A23" i="51"/>
  <c r="A17" i="51"/>
  <c r="A16" i="51"/>
  <c r="A8" i="51"/>
  <c r="C23" i="51"/>
  <c r="C25" i="51" s="1"/>
  <c r="D6" i="59"/>
  <c r="C157" i="98"/>
  <c r="N27" i="60"/>
  <c r="M27" i="60"/>
  <c r="N27" i="65"/>
  <c r="A8" i="208"/>
  <c r="A6" i="208"/>
  <c r="A7" i="208"/>
  <c r="C129" i="98"/>
  <c r="E8" i="40"/>
  <c r="E26" i="40" s="1"/>
  <c r="J26" i="202"/>
  <c r="P25" i="62"/>
  <c r="W18" i="205"/>
  <c r="D8" i="66"/>
  <c r="I27" i="70"/>
  <c r="I25" i="71"/>
  <c r="D6" i="75"/>
  <c r="G26" i="211"/>
  <c r="D11" i="88" s="1"/>
  <c r="C131" i="98"/>
  <c r="F8" i="25"/>
  <c r="G27" i="45"/>
  <c r="K26" i="46"/>
  <c r="W16" i="205"/>
  <c r="H26" i="206"/>
  <c r="C124" i="98"/>
  <c r="C181" i="98"/>
  <c r="C183" i="98" s="1"/>
  <c r="S27" i="205"/>
  <c r="R28" i="205" s="1"/>
  <c r="W28" i="205" s="1"/>
  <c r="C96" i="98"/>
  <c r="I24" i="45"/>
  <c r="I15" i="51"/>
  <c r="W7" i="205"/>
  <c r="W12" i="205"/>
  <c r="E6" i="208"/>
  <c r="AC30" i="198"/>
  <c r="C93" i="98" s="1"/>
  <c r="Q27" i="205"/>
  <c r="Q29" i="205" s="1"/>
  <c r="M27" i="69"/>
  <c r="J26" i="201"/>
  <c r="J28" i="201" s="1"/>
  <c r="T27" i="53"/>
  <c r="AY36" i="112"/>
  <c r="W8" i="205"/>
  <c r="W24" i="205"/>
  <c r="C211" i="98"/>
  <c r="I31" i="5"/>
  <c r="I43" i="5" s="1"/>
  <c r="I44" i="5" s="1"/>
  <c r="J62" i="10"/>
  <c r="J53" i="10"/>
  <c r="J45" i="10"/>
  <c r="J34" i="10"/>
  <c r="J24" i="10"/>
  <c r="J17" i="10"/>
  <c r="J12" i="10"/>
  <c r="J14" i="10"/>
  <c r="J7" i="10"/>
  <c r="I6" i="10"/>
  <c r="J13" i="10"/>
  <c r="F6" i="25"/>
  <c r="E27" i="25"/>
  <c r="C63" i="98"/>
  <c r="C25" i="6"/>
  <c r="F62" i="10"/>
  <c r="C246" i="98"/>
  <c r="E29" i="88"/>
  <c r="C29" i="88"/>
  <c r="C59" i="10"/>
  <c r="C23" i="6"/>
  <c r="C226" i="98"/>
  <c r="C214" i="98"/>
  <c r="G11" i="75"/>
  <c r="E48" i="10"/>
  <c r="E11" i="75"/>
  <c r="F45" i="10"/>
  <c r="C206" i="98"/>
  <c r="E19" i="39"/>
  <c r="F34" i="10" s="1"/>
  <c r="C172" i="98"/>
  <c r="W27" i="205"/>
  <c r="B5" i="7"/>
  <c r="B19" i="7" s="1"/>
  <c r="B22" i="7" s="1"/>
  <c r="B24" i="7" s="1"/>
  <c r="G12" i="11"/>
  <c r="C49" i="98"/>
  <c r="E13" i="10"/>
  <c r="I12" i="11"/>
  <c r="C46" i="98"/>
  <c r="D72" i="10"/>
  <c r="R6" i="191"/>
  <c r="M26" i="191"/>
  <c r="M29" i="191" s="1"/>
  <c r="K15" i="51"/>
  <c r="C118" i="98"/>
  <c r="D9" i="39"/>
  <c r="K28" i="201"/>
  <c r="J23" i="10"/>
  <c r="J26" i="200"/>
  <c r="J28" i="200" s="1"/>
  <c r="K28" i="200"/>
  <c r="G26" i="199"/>
  <c r="F17" i="10"/>
  <c r="H44" i="5"/>
  <c r="C245" i="98"/>
  <c r="C237" i="98"/>
  <c r="D8" i="88"/>
  <c r="O26" i="210"/>
  <c r="O6" i="210"/>
  <c r="D16" i="75"/>
  <c r="C225" i="98"/>
  <c r="D8" i="75"/>
  <c r="C205" i="98"/>
  <c r="R29" i="205"/>
  <c r="O27" i="198"/>
  <c r="W30" i="198"/>
  <c r="E15" i="11" s="1"/>
  <c r="C16" i="10" s="1"/>
  <c r="J16" i="10" s="1"/>
  <c r="C178" i="98"/>
  <c r="C149" i="98"/>
  <c r="I8" i="51"/>
  <c r="I7" i="51" s="1"/>
  <c r="H14" i="51"/>
  <c r="P7" i="51"/>
  <c r="J8" i="51"/>
  <c r="J7" i="51" s="1"/>
  <c r="O8" i="51"/>
  <c r="J16" i="51"/>
  <c r="C140" i="98"/>
  <c r="E14" i="51"/>
  <c r="K14" i="51" s="1"/>
  <c r="S7" i="51" s="1"/>
  <c r="C27" i="66"/>
  <c r="C20" i="39" s="1"/>
  <c r="C35" i="10" s="1"/>
  <c r="C101" i="6"/>
  <c r="C158" i="6"/>
  <c r="D23" i="51"/>
  <c r="G7" i="51"/>
  <c r="Q7" i="51"/>
  <c r="P8" i="51"/>
  <c r="O9" i="51"/>
  <c r="F14" i="9"/>
  <c r="P9" i="51"/>
  <c r="I17" i="51"/>
  <c r="I14" i="51" s="1"/>
  <c r="E23" i="51"/>
  <c r="F6" i="66"/>
  <c r="C151" i="98"/>
  <c r="C159" i="6"/>
  <c r="P10" i="51"/>
  <c r="J17" i="51"/>
  <c r="F23" i="51"/>
  <c r="C152" i="98"/>
  <c r="C96" i="6"/>
  <c r="L14" i="51"/>
  <c r="T7" i="51" s="1"/>
  <c r="K7" i="51"/>
  <c r="C154" i="98"/>
  <c r="C257" i="6"/>
  <c r="C256" i="6"/>
  <c r="F70" i="10"/>
  <c r="F89" i="10" s="1"/>
  <c r="L73" i="10"/>
  <c r="L70" i="10" s="1"/>
  <c r="L89" i="10" s="1"/>
  <c r="F6" i="193"/>
  <c r="G6" i="193"/>
  <c r="E27" i="193"/>
  <c r="G13" i="11" s="1"/>
  <c r="J71" i="10"/>
  <c r="J70" i="10" s="1"/>
  <c r="J89" i="10" s="1"/>
  <c r="C70" i="10"/>
  <c r="C89" i="10" s="1"/>
  <c r="F11" i="10"/>
  <c r="C272" i="6"/>
  <c r="E10" i="10"/>
  <c r="D10" i="10" s="1"/>
  <c r="I9" i="11"/>
  <c r="F10" i="10"/>
  <c r="H9" i="11"/>
  <c r="J10" i="10"/>
  <c r="E7" i="10"/>
  <c r="H6" i="11"/>
  <c r="I6" i="11" s="1"/>
  <c r="F7" i="10"/>
  <c r="J52" i="10"/>
  <c r="C28" i="75"/>
  <c r="F8" i="204"/>
  <c r="F9" i="204"/>
  <c r="F7" i="204"/>
  <c r="F6" i="204"/>
  <c r="C25" i="204"/>
  <c r="C27" i="204" s="1"/>
  <c r="C14" i="39" s="1"/>
  <c r="D25" i="204"/>
  <c r="G25" i="204" s="1"/>
  <c r="F26" i="204"/>
  <c r="C268" i="6"/>
  <c r="C270" i="6"/>
  <c r="C11" i="10"/>
  <c r="G12" i="5"/>
  <c r="G30" i="5"/>
  <c r="G40" i="5"/>
  <c r="G15" i="5"/>
  <c r="G9" i="5"/>
  <c r="G13" i="5"/>
  <c r="G17" i="5"/>
  <c r="G20" i="5"/>
  <c r="G27" i="5"/>
  <c r="G33" i="5"/>
  <c r="G37" i="5"/>
  <c r="G41" i="5"/>
  <c r="G43" i="5"/>
  <c r="G16" i="5"/>
  <c r="G22" i="5"/>
  <c r="G32" i="5"/>
  <c r="G23" i="5"/>
  <c r="G8" i="5"/>
  <c r="G26" i="5"/>
  <c r="G36" i="5"/>
  <c r="G6" i="5"/>
  <c r="G10" i="5"/>
  <c r="G14" i="5"/>
  <c r="G18" i="5"/>
  <c r="G24" i="5"/>
  <c r="G28" i="5"/>
  <c r="G31" i="5"/>
  <c r="G34" i="5"/>
  <c r="G38" i="5"/>
  <c r="G44" i="5"/>
  <c r="G7" i="5"/>
  <c r="G11" i="5"/>
  <c r="G19" i="5"/>
  <c r="G21" i="5"/>
  <c r="G25" i="5"/>
  <c r="G29" i="5"/>
  <c r="G35" i="5"/>
  <c r="G8" i="204"/>
  <c r="E25" i="204"/>
  <c r="C64" i="6"/>
  <c r="D12" i="75"/>
  <c r="C213" i="98"/>
  <c r="C49" i="10"/>
  <c r="AA30" i="198"/>
  <c r="F15" i="11" s="1"/>
  <c r="AE27" i="198"/>
  <c r="G15" i="11"/>
  <c r="L64" i="10" l="1"/>
  <c r="G64" i="10"/>
  <c r="H64" i="10" s="1"/>
  <c r="C85" i="98"/>
  <c r="C195" i="98"/>
  <c r="C194" i="98" s="1"/>
  <c r="G37" i="10"/>
  <c r="E25" i="66"/>
  <c r="C98" i="6"/>
  <c r="C246" i="6"/>
  <c r="Q27" i="65"/>
  <c r="C109" i="6"/>
  <c r="C122" i="98"/>
  <c r="C181" i="6"/>
  <c r="H61" i="10"/>
  <c r="L61" i="10"/>
  <c r="G17" i="39"/>
  <c r="E32" i="10"/>
  <c r="G22" i="39"/>
  <c r="E37" i="10"/>
  <c r="L44" i="10"/>
  <c r="H44" i="10"/>
  <c r="H55" i="10"/>
  <c r="L55" i="10"/>
  <c r="R26" i="191"/>
  <c r="E7" i="192"/>
  <c r="F56" i="10"/>
  <c r="C232" i="98" s="1"/>
  <c r="G21" i="39"/>
  <c r="E36" i="10"/>
  <c r="K262" i="98"/>
  <c r="G17" i="25"/>
  <c r="F7" i="15"/>
  <c r="F14" i="75"/>
  <c r="F57" i="10"/>
  <c r="G57" i="10" s="1"/>
  <c r="F6" i="88"/>
  <c r="D63" i="10"/>
  <c r="L63" i="10"/>
  <c r="H63" i="10"/>
  <c r="G63" i="10"/>
  <c r="G55" i="10"/>
  <c r="D55" i="10"/>
  <c r="H26" i="40"/>
  <c r="E28" i="40"/>
  <c r="C201" i="6"/>
  <c r="F36" i="10"/>
  <c r="G36" i="10" s="1"/>
  <c r="F21" i="39"/>
  <c r="C65" i="98"/>
  <c r="N29" i="27"/>
  <c r="E26" i="10"/>
  <c r="G11" i="39"/>
  <c r="E40" i="10"/>
  <c r="G25" i="39"/>
  <c r="F7" i="59"/>
  <c r="C199" i="6"/>
  <c r="C92" i="98"/>
  <c r="G8" i="66"/>
  <c r="F8" i="66"/>
  <c r="F25" i="66" s="1"/>
  <c r="F19" i="10"/>
  <c r="G19" i="10" s="1"/>
  <c r="H18" i="11"/>
  <c r="C27" i="59"/>
  <c r="C16" i="39" s="1"/>
  <c r="C31" i="10" s="1"/>
  <c r="C134" i="6"/>
  <c r="H8" i="11"/>
  <c r="F9" i="10"/>
  <c r="K253" i="98"/>
  <c r="D27" i="25"/>
  <c r="C247" i="6"/>
  <c r="G6" i="25"/>
  <c r="F10" i="25"/>
  <c r="F27" i="25" s="1"/>
  <c r="F29" i="25" s="1"/>
  <c r="I27" i="45"/>
  <c r="D10" i="39"/>
  <c r="C169" i="98"/>
  <c r="D18" i="39"/>
  <c r="R27" i="65"/>
  <c r="L26" i="201"/>
  <c r="M26" i="201" s="1"/>
  <c r="D13" i="39"/>
  <c r="C130" i="98"/>
  <c r="G8" i="15"/>
  <c r="D27" i="15"/>
  <c r="F26" i="40"/>
  <c r="F46" i="10"/>
  <c r="G46" i="10" s="1"/>
  <c r="F9" i="75"/>
  <c r="C28" i="40"/>
  <c r="C6" i="39" s="1"/>
  <c r="C21" i="10" s="1"/>
  <c r="C200" i="6"/>
  <c r="E27" i="15"/>
  <c r="F6" i="15"/>
  <c r="F27" i="15" s="1"/>
  <c r="C287" i="6"/>
  <c r="K263" i="98"/>
  <c r="G18" i="25"/>
  <c r="L26" i="202"/>
  <c r="J28" i="202"/>
  <c r="F11" i="39"/>
  <c r="F26" i="10"/>
  <c r="F40" i="10"/>
  <c r="G40" i="10" s="1"/>
  <c r="F25" i="39"/>
  <c r="H17" i="11"/>
  <c r="F18" i="10"/>
  <c r="G18" i="10" s="1"/>
  <c r="K29" i="36"/>
  <c r="C89" i="98"/>
  <c r="C91" i="98" s="1"/>
  <c r="F6" i="208"/>
  <c r="F27" i="208" s="1"/>
  <c r="E27" i="208"/>
  <c r="E15" i="75" s="1"/>
  <c r="C66" i="6" s="1"/>
  <c r="H8" i="40"/>
  <c r="G8" i="40"/>
  <c r="G26" i="40" s="1"/>
  <c r="G28" i="40" s="1"/>
  <c r="C198" i="6"/>
  <c r="C114" i="98"/>
  <c r="L27" i="44"/>
  <c r="D7" i="39"/>
  <c r="G6" i="208"/>
  <c r="D27" i="208"/>
  <c r="E9" i="10"/>
  <c r="I8" i="11"/>
  <c r="L18" i="10"/>
  <c r="H18" i="10"/>
  <c r="D18" i="10"/>
  <c r="G9" i="40"/>
  <c r="D76" i="10"/>
  <c r="H76" i="10"/>
  <c r="G6" i="75"/>
  <c r="F6" i="75"/>
  <c r="E43" i="10"/>
  <c r="D25" i="59"/>
  <c r="C132" i="6"/>
  <c r="G6" i="59"/>
  <c r="C123" i="98"/>
  <c r="E10" i="39"/>
  <c r="K257" i="98"/>
  <c r="G10" i="25"/>
  <c r="F10" i="75"/>
  <c r="F47" i="10"/>
  <c r="G47" i="10" s="1"/>
  <c r="C159" i="98"/>
  <c r="K256" i="98"/>
  <c r="G9" i="25"/>
  <c r="F27" i="10"/>
  <c r="C77" i="98"/>
  <c r="C79" i="98" s="1"/>
  <c r="N29" i="31"/>
  <c r="D25" i="66"/>
  <c r="C97" i="6"/>
  <c r="G7" i="66"/>
  <c r="C100" i="6" s="1"/>
  <c r="C168" i="98"/>
  <c r="E17" i="39"/>
  <c r="E25" i="59"/>
  <c r="C133" i="6"/>
  <c r="F6" i="59"/>
  <c r="F25" i="59" s="1"/>
  <c r="F27" i="59" s="1"/>
  <c r="I65" i="10"/>
  <c r="E29" i="25"/>
  <c r="G14" i="11" s="1"/>
  <c r="C251" i="6"/>
  <c r="C249" i="6"/>
  <c r="C29" i="25"/>
  <c r="E14" i="11" s="1"/>
  <c r="C56" i="10"/>
  <c r="J59" i="10"/>
  <c r="E28" i="75"/>
  <c r="F11" i="75"/>
  <c r="F48" i="10"/>
  <c r="H48" i="10"/>
  <c r="L48" i="10"/>
  <c r="D48" i="10"/>
  <c r="D27" i="204"/>
  <c r="D14" i="39" s="1"/>
  <c r="L13" i="10"/>
  <c r="D13" i="10"/>
  <c r="H13" i="10"/>
  <c r="H12" i="11"/>
  <c r="F13" i="10"/>
  <c r="G13" i="10" s="1"/>
  <c r="E27" i="192"/>
  <c r="C44" i="98"/>
  <c r="C39" i="98" s="1"/>
  <c r="D7" i="192"/>
  <c r="R29" i="191"/>
  <c r="C119" i="98"/>
  <c r="L28" i="201"/>
  <c r="M28" i="201" s="1"/>
  <c r="E9" i="39"/>
  <c r="E24" i="10"/>
  <c r="G9" i="39"/>
  <c r="C117" i="98"/>
  <c r="L28" i="200"/>
  <c r="M28" i="200" s="1"/>
  <c r="E8" i="39"/>
  <c r="C116" i="98"/>
  <c r="D8" i="39"/>
  <c r="L26" i="200"/>
  <c r="M26" i="200" s="1"/>
  <c r="I26" i="199"/>
  <c r="C94" i="98"/>
  <c r="F16" i="11"/>
  <c r="G11" i="88"/>
  <c r="F11" i="88"/>
  <c r="E62" i="10"/>
  <c r="F8" i="88"/>
  <c r="C24" i="6"/>
  <c r="D29" i="88"/>
  <c r="G8" i="88"/>
  <c r="E59" i="10"/>
  <c r="G16" i="75"/>
  <c r="F16" i="75"/>
  <c r="E53" i="10"/>
  <c r="G8" i="75"/>
  <c r="F8" i="75"/>
  <c r="E45" i="10"/>
  <c r="W29" i="205"/>
  <c r="D19" i="39"/>
  <c r="C171" i="98"/>
  <c r="R7" i="51"/>
  <c r="C160" i="6"/>
  <c r="I23" i="51"/>
  <c r="I25" i="51" s="1"/>
  <c r="J14" i="51"/>
  <c r="J23" i="51" s="1"/>
  <c r="J25" i="51" s="1"/>
  <c r="H23" i="51"/>
  <c r="C143" i="98"/>
  <c r="C144" i="98"/>
  <c r="O7" i="51"/>
  <c r="C161" i="6"/>
  <c r="D25" i="51"/>
  <c r="C15" i="39" s="1"/>
  <c r="C30" i="10" s="1"/>
  <c r="G23" i="51"/>
  <c r="G25" i="51" s="1"/>
  <c r="C138" i="98" s="1"/>
  <c r="C141" i="98"/>
  <c r="C162" i="6"/>
  <c r="F25" i="51"/>
  <c r="L23" i="51"/>
  <c r="C99" i="6"/>
  <c r="Q10" i="10"/>
  <c r="J35" i="10"/>
  <c r="E25" i="51"/>
  <c r="K23" i="51"/>
  <c r="F8" i="193"/>
  <c r="F27" i="193" s="1"/>
  <c r="F14" i="10"/>
  <c r="H71" i="10"/>
  <c r="D71" i="10"/>
  <c r="D70" i="10" s="1"/>
  <c r="D89" i="10" s="1"/>
  <c r="E70" i="10"/>
  <c r="G71" i="10"/>
  <c r="G70" i="10" s="1"/>
  <c r="G89" i="10" s="1"/>
  <c r="G10" i="10"/>
  <c r="H10" i="10"/>
  <c r="L10" i="10"/>
  <c r="C11" i="98"/>
  <c r="D7" i="10"/>
  <c r="L7" i="10"/>
  <c r="G7" i="10"/>
  <c r="H7" i="10" s="1"/>
  <c r="C13" i="98"/>
  <c r="C12" i="98"/>
  <c r="C29" i="10"/>
  <c r="Q7" i="10" s="1"/>
  <c r="C271" i="6"/>
  <c r="J11" i="10"/>
  <c r="E27" i="204"/>
  <c r="E14" i="39" s="1"/>
  <c r="F25" i="204"/>
  <c r="F27" i="204" s="1"/>
  <c r="G12" i="75"/>
  <c r="E49" i="10"/>
  <c r="F12" i="75"/>
  <c r="C42" i="10"/>
  <c r="J49" i="10"/>
  <c r="AE30" i="198"/>
  <c r="I15" i="11"/>
  <c r="E16" i="10"/>
  <c r="F16" i="10"/>
  <c r="H15" i="11"/>
  <c r="E18" i="9" l="1"/>
  <c r="S14" i="10"/>
  <c r="H36" i="10"/>
  <c r="D36" i="10"/>
  <c r="H37" i="10"/>
  <c r="D37" i="10"/>
  <c r="E18" i="39"/>
  <c r="F33" i="10" s="1"/>
  <c r="C170" i="98"/>
  <c r="L32" i="10"/>
  <c r="H32" i="10"/>
  <c r="D32" i="10"/>
  <c r="C103" i="6"/>
  <c r="E27" i="66"/>
  <c r="F28" i="40"/>
  <c r="C202" i="6"/>
  <c r="K252" i="98"/>
  <c r="C58" i="98"/>
  <c r="R6" i="10"/>
  <c r="D26" i="10"/>
  <c r="L26" i="10"/>
  <c r="H26" i="10"/>
  <c r="L43" i="10"/>
  <c r="H43" i="10"/>
  <c r="G43" i="10"/>
  <c r="D43" i="10"/>
  <c r="E27" i="59"/>
  <c r="E16" i="39" s="1"/>
  <c r="C136" i="6"/>
  <c r="D9" i="10"/>
  <c r="L9" i="10"/>
  <c r="H9" i="10"/>
  <c r="C20" i="98"/>
  <c r="C8" i="98" s="1"/>
  <c r="F7" i="11"/>
  <c r="G27" i="15"/>
  <c r="G10" i="39"/>
  <c r="E25" i="10"/>
  <c r="G9" i="10"/>
  <c r="C59" i="98"/>
  <c r="D29" i="25"/>
  <c r="G27" i="25"/>
  <c r="C250" i="6"/>
  <c r="F17" i="39"/>
  <c r="F32" i="10"/>
  <c r="G32" i="10" s="1"/>
  <c r="F10" i="39"/>
  <c r="F25" i="10"/>
  <c r="G27" i="208"/>
  <c r="D15" i="75"/>
  <c r="F15" i="75"/>
  <c r="F52" i="10"/>
  <c r="F42" i="10" s="1"/>
  <c r="S6" i="10"/>
  <c r="G26" i="10"/>
  <c r="C22" i="98"/>
  <c r="G7" i="11"/>
  <c r="G7" i="39"/>
  <c r="E22" i="10"/>
  <c r="F7" i="39"/>
  <c r="Q9" i="10"/>
  <c r="J31" i="10"/>
  <c r="C128" i="98"/>
  <c r="D12" i="39"/>
  <c r="L28" i="202"/>
  <c r="Q11" i="10"/>
  <c r="J21" i="10"/>
  <c r="G13" i="39"/>
  <c r="F13" i="39"/>
  <c r="E28" i="10"/>
  <c r="G25" i="66"/>
  <c r="C102" i="6"/>
  <c r="D27" i="66"/>
  <c r="D27" i="59"/>
  <c r="G25" i="59"/>
  <c r="C135" i="6"/>
  <c r="D40" i="10"/>
  <c r="L40" i="10"/>
  <c r="H40" i="10"/>
  <c r="H28" i="40"/>
  <c r="D6" i="39"/>
  <c r="C101" i="98"/>
  <c r="E33" i="10"/>
  <c r="F18" i="39"/>
  <c r="G18" i="39"/>
  <c r="C15" i="10"/>
  <c r="E29" i="11"/>
  <c r="C300" i="6"/>
  <c r="F15" i="10"/>
  <c r="C62" i="98"/>
  <c r="C297" i="6"/>
  <c r="C27" i="6"/>
  <c r="Q14" i="10"/>
  <c r="C18" i="9"/>
  <c r="J56" i="10"/>
  <c r="G48" i="10"/>
  <c r="G27" i="204"/>
  <c r="D27" i="192"/>
  <c r="G7" i="192"/>
  <c r="C40" i="98"/>
  <c r="G11" i="11"/>
  <c r="F7" i="192"/>
  <c r="F27" i="192" s="1"/>
  <c r="H24" i="10"/>
  <c r="L24" i="10"/>
  <c r="D24" i="10"/>
  <c r="F9" i="39"/>
  <c r="F24" i="10"/>
  <c r="G24" i="10" s="1"/>
  <c r="E23" i="10"/>
  <c r="G8" i="39"/>
  <c r="F23" i="10"/>
  <c r="F8" i="39"/>
  <c r="I16" i="11"/>
  <c r="E17" i="10"/>
  <c r="H16" i="11"/>
  <c r="L62" i="10"/>
  <c r="D62" i="10"/>
  <c r="H62" i="10"/>
  <c r="G62" i="10"/>
  <c r="H59" i="10"/>
  <c r="G59" i="10"/>
  <c r="L59" i="10"/>
  <c r="D59" i="10"/>
  <c r="E56" i="10"/>
  <c r="F29" i="88"/>
  <c r="G29" i="88" s="1"/>
  <c r="C26" i="6"/>
  <c r="L53" i="10"/>
  <c r="D53" i="10"/>
  <c r="H53" i="10"/>
  <c r="G53" i="10"/>
  <c r="H45" i="10"/>
  <c r="G45" i="10"/>
  <c r="L45" i="10"/>
  <c r="D45" i="10"/>
  <c r="E34" i="10"/>
  <c r="G19" i="39"/>
  <c r="F19" i="39"/>
  <c r="C203" i="6"/>
  <c r="H25" i="51"/>
  <c r="E15" i="39" s="1"/>
  <c r="F30" i="10" s="1"/>
  <c r="S8" i="10" s="1"/>
  <c r="C163" i="6"/>
  <c r="Q8" i="10"/>
  <c r="J30" i="10"/>
  <c r="D15" i="39"/>
  <c r="L25" i="51"/>
  <c r="C137" i="98"/>
  <c r="K25" i="51"/>
  <c r="C30" i="39"/>
  <c r="G8" i="193"/>
  <c r="D27" i="193"/>
  <c r="H70" i="10"/>
  <c r="E89" i="10"/>
  <c r="H89" i="10" s="1"/>
  <c r="J29" i="10"/>
  <c r="C20" i="10"/>
  <c r="Q5" i="10" s="1"/>
  <c r="C134" i="98"/>
  <c r="F14" i="39"/>
  <c r="F29" i="10"/>
  <c r="C133" i="98"/>
  <c r="G14" i="39"/>
  <c r="E29" i="10"/>
  <c r="G49" i="10"/>
  <c r="H49" i="10" s="1"/>
  <c r="L49" i="10"/>
  <c r="D49" i="10"/>
  <c r="C67" i="6"/>
  <c r="F28" i="75"/>
  <c r="C305" i="6"/>
  <c r="Q13" i="10"/>
  <c r="J42" i="10"/>
  <c r="C65" i="10"/>
  <c r="H16" i="10"/>
  <c r="L16" i="10"/>
  <c r="D16" i="10"/>
  <c r="G16" i="10"/>
  <c r="C174" i="98" l="1"/>
  <c r="E20" i="39"/>
  <c r="F35" i="10" s="1"/>
  <c r="T6" i="10"/>
  <c r="Q31" i="10"/>
  <c r="C17" i="9" s="1"/>
  <c r="C19" i="9" s="1"/>
  <c r="C23" i="98"/>
  <c r="H25" i="10"/>
  <c r="D25" i="10"/>
  <c r="L25" i="10"/>
  <c r="D28" i="10"/>
  <c r="L28" i="10"/>
  <c r="H28" i="10"/>
  <c r="G28" i="10"/>
  <c r="C156" i="98"/>
  <c r="F31" i="10"/>
  <c r="E8" i="10"/>
  <c r="I7" i="11"/>
  <c r="D33" i="10"/>
  <c r="L33" i="10"/>
  <c r="H33" i="10"/>
  <c r="G33" i="10"/>
  <c r="D22" i="10"/>
  <c r="L22" i="10"/>
  <c r="H22" i="10"/>
  <c r="G22" i="10"/>
  <c r="D28" i="75"/>
  <c r="G15" i="75"/>
  <c r="C68" i="6" s="1"/>
  <c r="E52" i="10"/>
  <c r="C65" i="6"/>
  <c r="G12" i="39"/>
  <c r="E27" i="10"/>
  <c r="F12" i="39"/>
  <c r="D16" i="39"/>
  <c r="F16" i="39" s="1"/>
  <c r="G27" i="59"/>
  <c r="F14" i="11"/>
  <c r="G29" i="25"/>
  <c r="G28" i="75"/>
  <c r="G6" i="39"/>
  <c r="E21" i="10"/>
  <c r="C173" i="98"/>
  <c r="D20" i="39"/>
  <c r="G27" i="66"/>
  <c r="F27" i="66"/>
  <c r="H7" i="11"/>
  <c r="F8" i="10"/>
  <c r="G8" i="10" s="1"/>
  <c r="G25" i="10"/>
  <c r="E6" i="39"/>
  <c r="E30" i="39" s="1"/>
  <c r="C103" i="98"/>
  <c r="C104" i="98" s="1"/>
  <c r="J15" i="10"/>
  <c r="C6" i="10"/>
  <c r="D56" i="10"/>
  <c r="F65" i="10"/>
  <c r="S13" i="10"/>
  <c r="S31" i="10" s="1"/>
  <c r="E17" i="9" s="1"/>
  <c r="E19" i="9" s="1"/>
  <c r="C200" i="98"/>
  <c r="C307" i="6"/>
  <c r="F12" i="10"/>
  <c r="G29" i="11"/>
  <c r="C10" i="98" s="1"/>
  <c r="C299" i="6"/>
  <c r="G27" i="192"/>
  <c r="F11" i="11"/>
  <c r="C38" i="98"/>
  <c r="C41" i="98" s="1"/>
  <c r="L23" i="10"/>
  <c r="D23" i="10"/>
  <c r="H23" i="10"/>
  <c r="G23" i="10"/>
  <c r="H17" i="10"/>
  <c r="L17" i="10"/>
  <c r="D17" i="10"/>
  <c r="G17" i="10"/>
  <c r="C231" i="98"/>
  <c r="D18" i="9"/>
  <c r="G56" i="10"/>
  <c r="H56" i="10" s="1"/>
  <c r="R14" i="10"/>
  <c r="T14" i="10" s="1"/>
  <c r="L56" i="10"/>
  <c r="L34" i="10"/>
  <c r="D34" i="10"/>
  <c r="R11" i="10"/>
  <c r="H34" i="10"/>
  <c r="G34" i="10"/>
  <c r="E30" i="10"/>
  <c r="G15" i="39"/>
  <c r="F15" i="39"/>
  <c r="S10" i="10"/>
  <c r="F13" i="11"/>
  <c r="F29" i="11" s="1"/>
  <c r="C9" i="98" s="1"/>
  <c r="G27" i="193"/>
  <c r="J20" i="10"/>
  <c r="C41" i="10"/>
  <c r="C309" i="6" s="1"/>
  <c r="I10" i="11"/>
  <c r="E11" i="10"/>
  <c r="C135" i="98"/>
  <c r="R7" i="10"/>
  <c r="H29" i="10"/>
  <c r="L29" i="10"/>
  <c r="D29" i="10"/>
  <c r="S7" i="10"/>
  <c r="G29" i="10"/>
  <c r="Q15" i="10"/>
  <c r="J65" i="10"/>
  <c r="C205" i="6" l="1"/>
  <c r="G52" i="10"/>
  <c r="L52" i="10"/>
  <c r="D52" i="10"/>
  <c r="D42" i="10" s="1"/>
  <c r="D65" i="10" s="1"/>
  <c r="H52" i="10"/>
  <c r="E42" i="10"/>
  <c r="H14" i="11"/>
  <c r="I14" i="11" s="1"/>
  <c r="E15" i="10"/>
  <c r="C61" i="98"/>
  <c r="D30" i="39"/>
  <c r="G30" i="39" s="1"/>
  <c r="F30" i="39"/>
  <c r="F20" i="39"/>
  <c r="E35" i="10"/>
  <c r="G20" i="39"/>
  <c r="D8" i="10"/>
  <c r="L8" i="10"/>
  <c r="H8" i="10"/>
  <c r="C204" i="6"/>
  <c r="F21" i="10"/>
  <c r="F6" i="39"/>
  <c r="D21" i="10"/>
  <c r="L21" i="10"/>
  <c r="H21" i="10"/>
  <c r="D27" i="10"/>
  <c r="L27" i="10"/>
  <c r="H27" i="10"/>
  <c r="G27" i="10"/>
  <c r="G16" i="39"/>
  <c r="C155" i="98"/>
  <c r="E31" i="10"/>
  <c r="G31" i="10" s="1"/>
  <c r="S9" i="10"/>
  <c r="Q4" i="10"/>
  <c r="C7" i="9"/>
  <c r="J6" i="10"/>
  <c r="C301" i="6"/>
  <c r="S15" i="10"/>
  <c r="C198" i="98"/>
  <c r="E12" i="10"/>
  <c r="G12" i="10" s="1"/>
  <c r="I11" i="11"/>
  <c r="C298" i="6"/>
  <c r="H11" i="11"/>
  <c r="F6" i="10"/>
  <c r="F18" i="9"/>
  <c r="G18" i="9" s="1"/>
  <c r="C206" i="6"/>
  <c r="R8" i="10"/>
  <c r="T8" i="10" s="1"/>
  <c r="H30" i="10"/>
  <c r="L30" i="10"/>
  <c r="D30" i="10"/>
  <c r="G30" i="10"/>
  <c r="I13" i="11"/>
  <c r="E14" i="10"/>
  <c r="H13" i="11"/>
  <c r="C66" i="10"/>
  <c r="J66" i="10" s="1"/>
  <c r="Q12" i="10"/>
  <c r="J41" i="10"/>
  <c r="L11" i="10"/>
  <c r="D11" i="10"/>
  <c r="H11" i="10"/>
  <c r="G11" i="10"/>
  <c r="T7" i="10"/>
  <c r="H42" i="10"/>
  <c r="H29" i="11" l="1"/>
  <c r="I29" i="11" s="1"/>
  <c r="E6" i="10"/>
  <c r="D15" i="10"/>
  <c r="L15" i="10"/>
  <c r="G15" i="10"/>
  <c r="H15" i="10" s="1"/>
  <c r="R9" i="10"/>
  <c r="T9" i="10" s="1"/>
  <c r="D31" i="10"/>
  <c r="D20" i="10" s="1"/>
  <c r="L31" i="10"/>
  <c r="H31" i="10"/>
  <c r="E20" i="10"/>
  <c r="D35" i="10"/>
  <c r="R10" i="10"/>
  <c r="T10" i="10" s="1"/>
  <c r="G35" i="10"/>
  <c r="L35" i="10"/>
  <c r="H35" i="10"/>
  <c r="L42" i="10"/>
  <c r="E65" i="10"/>
  <c r="C199" i="98"/>
  <c r="G42" i="10"/>
  <c r="C308" i="6" s="1"/>
  <c r="R13" i="10"/>
  <c r="C306" i="6"/>
  <c r="J4" i="10"/>
  <c r="G21" i="10"/>
  <c r="S11" i="10"/>
  <c r="T11" i="10" s="1"/>
  <c r="F20" i="10"/>
  <c r="C303" i="6" s="1"/>
  <c r="S4" i="10"/>
  <c r="E7" i="9"/>
  <c r="L12" i="10"/>
  <c r="D12" i="10"/>
  <c r="H12" i="10"/>
  <c r="L14" i="10"/>
  <c r="G14" i="10"/>
  <c r="D14" i="10"/>
  <c r="H14" i="10"/>
  <c r="Q18" i="10"/>
  <c r="Q30" i="10" s="1"/>
  <c r="G6" i="10"/>
  <c r="H6" i="10" s="1"/>
  <c r="L6" i="10"/>
  <c r="D7" i="9"/>
  <c r="R4" i="10"/>
  <c r="L65" i="10" l="1"/>
  <c r="G65" i="10"/>
  <c r="H65" i="10" s="1"/>
  <c r="C197" i="98"/>
  <c r="R15" i="10"/>
  <c r="T15" i="10" s="1"/>
  <c r="G20" i="10"/>
  <c r="C304" i="6" s="1"/>
  <c r="S5" i="10"/>
  <c r="R5" i="10"/>
  <c r="L20" i="10"/>
  <c r="H20" i="10"/>
  <c r="C302" i="6"/>
  <c r="T13" i="10"/>
  <c r="R31" i="10"/>
  <c r="D17" i="9" s="1"/>
  <c r="E41" i="10"/>
  <c r="R12" i="10" s="1"/>
  <c r="D6" i="10"/>
  <c r="D41" i="10" s="1"/>
  <c r="D66" i="10" s="1"/>
  <c r="F41" i="10"/>
  <c r="S12" i="10" s="1"/>
  <c r="T4" i="10"/>
  <c r="Q23" i="10"/>
  <c r="U5" i="10" s="1"/>
  <c r="Q24" i="10" s="1"/>
  <c r="C9" i="9" s="1"/>
  <c r="C16" i="9"/>
  <c r="C8" i="9" s="1"/>
  <c r="F7" i="9"/>
  <c r="G7" i="9" s="1"/>
  <c r="C311" i="6" l="1"/>
  <c r="T12" i="10"/>
  <c r="E66" i="10"/>
  <c r="R18" i="10" s="1"/>
  <c r="C310" i="6"/>
  <c r="L41" i="10"/>
  <c r="T5" i="10"/>
  <c r="C4" i="98"/>
  <c r="D19" i="9"/>
  <c r="F19" i="9" s="1"/>
  <c r="F17" i="9"/>
  <c r="G17" i="9" s="1"/>
  <c r="G41" i="10"/>
  <c r="C312" i="6" s="1"/>
  <c r="F66" i="10"/>
  <c r="S18" i="10" s="1"/>
  <c r="S30" i="10" s="1"/>
  <c r="E16" i="9" s="1"/>
  <c r="Q26" i="10"/>
  <c r="C11" i="9" s="1"/>
  <c r="Q27" i="10"/>
  <c r="C12" i="9" s="1"/>
  <c r="C333" i="6" s="1"/>
  <c r="Q28" i="10"/>
  <c r="C13" i="9" s="1"/>
  <c r="Q25" i="10"/>
  <c r="C10" i="9" s="1"/>
  <c r="C20" i="9"/>
  <c r="L66" i="10" l="1"/>
  <c r="L4" i="10" s="1"/>
  <c r="H41" i="10"/>
  <c r="G19" i="9"/>
  <c r="C6" i="98"/>
  <c r="S23" i="10"/>
  <c r="W5" i="10" s="1"/>
  <c r="S24" i="10" s="1"/>
  <c r="E9" i="9" s="1"/>
  <c r="G66" i="10"/>
  <c r="H66" i="10" s="1"/>
  <c r="C15" i="9"/>
  <c r="C329" i="6"/>
  <c r="R30" i="10"/>
  <c r="T18" i="10"/>
  <c r="E8" i="9"/>
  <c r="E20" i="9"/>
  <c r="S25" i="10" l="1"/>
  <c r="E10" i="9" s="1"/>
  <c r="S28" i="10"/>
  <c r="E13" i="9" s="1"/>
  <c r="S27" i="10"/>
  <c r="E12" i="9" s="1"/>
  <c r="C335" i="6" s="1"/>
  <c r="S26" i="10"/>
  <c r="E11" i="9" s="1"/>
  <c r="D16" i="9"/>
  <c r="R23" i="10"/>
  <c r="V5" i="10" s="1"/>
  <c r="C331" i="6" l="1"/>
  <c r="E15" i="9"/>
  <c r="R24" i="10"/>
  <c r="D9" i="9" s="1"/>
  <c r="R25" i="10"/>
  <c r="D10" i="9" s="1"/>
  <c r="R27" i="10"/>
  <c r="D12" i="9" s="1"/>
  <c r="R26" i="10"/>
  <c r="D11" i="9" s="1"/>
  <c r="R28" i="10"/>
  <c r="D13" i="9" s="1"/>
  <c r="D8" i="9"/>
  <c r="C3" i="98" s="1"/>
  <c r="D20" i="9"/>
  <c r="F16" i="9"/>
  <c r="G16" i="9" l="1"/>
  <c r="C5" i="98" s="1"/>
  <c r="G8" i="9"/>
  <c r="D15" i="9"/>
  <c r="F15" i="9" s="1"/>
  <c r="G15" i="9" s="1"/>
  <c r="F8" i="9"/>
  <c r="G13" i="9"/>
  <c r="F13" i="9"/>
  <c r="G11" i="9"/>
  <c r="F11" i="9"/>
  <c r="G12" i="9"/>
  <c r="F12" i="9"/>
  <c r="F20" i="9"/>
  <c r="G10" i="9"/>
  <c r="C330" i="6"/>
  <c r="F10" i="9"/>
  <c r="C334" i="6"/>
  <c r="F9" i="9"/>
  <c r="G9" i="9" s="1"/>
  <c r="G20" i="9" l="1"/>
  <c r="C7" i="98" s="1"/>
  <c r="C332" i="6"/>
  <c r="C336"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Zhonglian</author>
  </authors>
  <commentList>
    <comment ref="O19" authorId="0" shapeId="0" xr:uid="{E7203BE6-FD94-4A38-A404-514F15997171}">
      <text>
        <r>
          <rPr>
            <b/>
            <sz val="9"/>
            <color indexed="81"/>
            <rFont val="宋体"/>
            <family val="3"/>
            <charset val="134"/>
          </rPr>
          <t>Zhonglian:</t>
        </r>
        <r>
          <rPr>
            <sz val="9"/>
            <color indexed="81"/>
            <rFont val="宋体"/>
            <family val="3"/>
            <charset val="134"/>
          </rPr>
          <t xml:space="preserve">
本表为评估结果汇总表内计算逻辑自洽的调整表，提请评估人员注意。</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chenjie</author>
  </authors>
  <commentList>
    <comment ref="O7" authorId="0" shapeId="0" xr:uid="{00000000-0006-0000-1E00-000001000000}">
      <text>
        <r>
          <rPr>
            <sz val="9"/>
            <rFont val="宋体"/>
            <family val="3"/>
            <charset val="134"/>
          </rPr>
          <t>chenjie:
(1)注1；(2)负数余额产生的原因。</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chenjie</author>
  </authors>
  <commentList>
    <comment ref="O7" authorId="0" shapeId="0" xr:uid="{00000000-0006-0000-2000-000001000000}">
      <text>
        <r>
          <rPr>
            <sz val="9"/>
            <rFont val="宋体"/>
            <family val="3"/>
            <charset val="134"/>
          </rPr>
          <t>chenjie:
(1)注1；(2)负数余额产生的原因。</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作者</author>
    <author>chenjie</author>
  </authors>
  <commentList>
    <comment ref="Z5" authorId="0" shapeId="0" xr:uid="{00000000-0006-0000-2100-000001000000}">
      <text>
        <r>
          <rPr>
            <b/>
            <sz val="9"/>
            <color indexed="81"/>
            <rFont val="宋体"/>
            <family val="3"/>
            <charset val="134"/>
          </rPr>
          <t>作者:</t>
        </r>
        <r>
          <rPr>
            <sz val="9"/>
            <color indexed="81"/>
            <rFont val="宋体"/>
            <family val="3"/>
            <charset val="134"/>
          </rPr>
          <t xml:space="preserve">
划拨、出让、集体用地或其他</t>
        </r>
      </text>
    </comment>
    <comment ref="AA5" authorId="0" shapeId="0" xr:uid="{00000000-0006-0000-2100-000002000000}">
      <text>
        <r>
          <rPr>
            <b/>
            <sz val="9"/>
            <color indexed="81"/>
            <rFont val="宋体"/>
            <family val="3"/>
            <charset val="134"/>
          </rPr>
          <t>作者:</t>
        </r>
        <r>
          <rPr>
            <sz val="9"/>
            <color indexed="81"/>
            <rFont val="宋体"/>
            <family val="3"/>
            <charset val="134"/>
          </rPr>
          <t xml:space="preserve">
应填全证号。</t>
        </r>
      </text>
    </comment>
    <comment ref="AI5" authorId="0" shapeId="0" xr:uid="{00000000-0006-0000-2100-000003000000}">
      <text>
        <r>
          <rPr>
            <b/>
            <sz val="9"/>
            <color indexed="81"/>
            <rFont val="宋体"/>
            <family val="3"/>
            <charset val="134"/>
          </rPr>
          <t>作者:</t>
        </r>
        <r>
          <rPr>
            <sz val="9"/>
            <color indexed="81"/>
            <rFont val="宋体"/>
            <family val="3"/>
            <charset val="134"/>
          </rPr>
          <t xml:space="preserve">
自已开发、合作开发</t>
        </r>
      </text>
    </comment>
    <comment ref="AZ7" authorId="1" shapeId="0" xr:uid="{00000000-0006-0000-2100-000004000000}">
      <text>
        <r>
          <rPr>
            <b/>
            <sz val="9"/>
            <color indexed="81"/>
            <rFont val="宋体"/>
            <family val="3"/>
            <charset val="134"/>
          </rPr>
          <t>chenjie:</t>
        </r>
        <r>
          <rPr>
            <sz val="9"/>
            <color indexed="81"/>
            <rFont val="宋体"/>
            <family val="3"/>
            <charset val="134"/>
          </rPr>
          <t xml:space="preserve">
(1)注1；(2)负数余额产生的原因。</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中联资产评估吴晓光</author>
    <author>作者</author>
    <author>Lius</author>
  </authors>
  <commentList>
    <comment ref="J5" authorId="0" shapeId="0" xr:uid="{00000000-0006-0000-2300-000001000000}">
      <text>
        <r>
          <rPr>
            <b/>
            <sz val="9"/>
            <color indexed="81"/>
            <rFont val="宋体"/>
            <family val="3"/>
            <charset val="134"/>
          </rPr>
          <t>中联资产评估吴晓光:</t>
        </r>
        <r>
          <rPr>
            <sz val="9"/>
            <color indexed="81"/>
            <rFont val="宋体"/>
            <family val="3"/>
            <charset val="134"/>
          </rPr>
          <t xml:space="preserve">
按开发进度分为“空地尚未开发”、“在建未预售”、“在建已预售”、“有意向但尚未取得土地”等不同类型。</t>
        </r>
      </text>
    </comment>
    <comment ref="R5" authorId="1" shapeId="0" xr:uid="{00000000-0006-0000-2300-000002000000}">
      <text>
        <r>
          <rPr>
            <b/>
            <sz val="9"/>
            <color indexed="81"/>
            <rFont val="宋体"/>
            <family val="3"/>
            <charset val="134"/>
          </rPr>
          <t>作者:</t>
        </r>
        <r>
          <rPr>
            <sz val="9"/>
            <color indexed="81"/>
            <rFont val="宋体"/>
            <family val="3"/>
            <charset val="134"/>
          </rPr>
          <t xml:space="preserve">
划拨、出让、集体用地或其他</t>
        </r>
      </text>
    </comment>
    <comment ref="S5" authorId="1" shapeId="0" xr:uid="{00000000-0006-0000-2300-000003000000}">
      <text>
        <r>
          <rPr>
            <b/>
            <sz val="9"/>
            <color indexed="81"/>
            <rFont val="宋体"/>
            <family val="3"/>
            <charset val="134"/>
          </rPr>
          <t>作者:</t>
        </r>
        <r>
          <rPr>
            <sz val="9"/>
            <color indexed="81"/>
            <rFont val="宋体"/>
            <family val="3"/>
            <charset val="134"/>
          </rPr>
          <t xml:space="preserve">
应填全证号。</t>
        </r>
      </text>
    </comment>
    <comment ref="AB5" authorId="1" shapeId="0" xr:uid="{00000000-0006-0000-2300-000004000000}">
      <text>
        <r>
          <rPr>
            <b/>
            <sz val="9"/>
            <color indexed="81"/>
            <rFont val="宋体"/>
            <family val="3"/>
            <charset val="134"/>
          </rPr>
          <t>作者:</t>
        </r>
        <r>
          <rPr>
            <sz val="9"/>
            <color indexed="81"/>
            <rFont val="宋体"/>
            <family val="3"/>
            <charset val="134"/>
          </rPr>
          <t xml:space="preserve">
自已开发、合作开发</t>
        </r>
      </text>
    </comment>
    <comment ref="AD5" authorId="1" shapeId="0" xr:uid="{00000000-0006-0000-2300-000005000000}">
      <text>
        <r>
          <rPr>
            <b/>
            <sz val="9"/>
            <color indexed="81"/>
            <rFont val="宋体"/>
            <family val="3"/>
            <charset val="134"/>
          </rPr>
          <t>作者:</t>
        </r>
        <r>
          <rPr>
            <sz val="9"/>
            <color indexed="81"/>
            <rFont val="宋体"/>
            <family val="3"/>
            <charset val="134"/>
          </rPr>
          <t xml:space="preserve">
指目前实际用途。</t>
        </r>
      </text>
    </comment>
    <comment ref="F7" authorId="2" shapeId="0" xr:uid="{00000000-0006-0000-2300-000006000000}">
      <text>
        <r>
          <rPr>
            <b/>
            <sz val="9"/>
            <color indexed="81"/>
            <rFont val="宋体"/>
            <family val="3"/>
            <charset val="134"/>
          </rPr>
          <t xml:space="preserve">中联评估:
</t>
        </r>
        <r>
          <rPr>
            <sz val="9"/>
            <color indexed="81"/>
            <rFont val="宋体"/>
            <family val="3"/>
            <charset val="134"/>
          </rPr>
          <t>按EXCEL默认短日期格式，年/月/日（如:2018/12/31)</t>
        </r>
      </text>
    </comment>
    <comment ref="G7" authorId="2" shapeId="0" xr:uid="{00000000-0006-0000-2300-000007000000}">
      <text>
        <r>
          <rPr>
            <b/>
            <sz val="9"/>
            <color indexed="81"/>
            <rFont val="宋体"/>
            <family val="3"/>
            <charset val="134"/>
          </rPr>
          <t xml:space="preserve">中联评估:
</t>
        </r>
        <r>
          <rPr>
            <sz val="9"/>
            <color indexed="81"/>
            <rFont val="宋体"/>
            <family val="3"/>
            <charset val="134"/>
          </rPr>
          <t>按EXCEL默认短日期格式，年/月/日（如:2018/12/31)</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chenjie</author>
  </authors>
  <commentList>
    <comment ref="B6" authorId="0" shapeId="0" xr:uid="{00000000-0006-0000-2800-000001000000}">
      <text>
        <r>
          <rPr>
            <sz val="9"/>
            <rFont val="宋体"/>
            <family val="3"/>
            <charset val="134"/>
          </rPr>
          <t>chenjie:
填入债券名称如：“3年期国库券”、“5年期电力基金债券”等</t>
        </r>
      </text>
    </comment>
    <comment ref="C6" authorId="0" shapeId="0" xr:uid="{00000000-0006-0000-2800-000002000000}">
      <text>
        <r>
          <rPr>
            <sz val="9"/>
            <rFont val="宋体"/>
            <family val="3"/>
            <charset val="134"/>
          </rPr>
          <t>chenjie:
购买日</t>
        </r>
      </text>
    </comment>
    <comment ref="L6" authorId="0" shapeId="0" xr:uid="{00000000-0006-0000-2800-000003000000}">
      <text>
        <r>
          <rPr>
            <sz val="9"/>
            <rFont val="宋体"/>
            <family val="3"/>
            <charset val="134"/>
          </rPr>
          <t>chenjie:
设定抵押的债券应标明</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chenjie</author>
  </authors>
  <commentList>
    <comment ref="B6" authorId="0" shapeId="0" xr:uid="{00000000-0006-0000-2900-000001000000}">
      <text>
        <r>
          <rPr>
            <sz val="9"/>
            <rFont val="宋体"/>
            <family val="3"/>
            <charset val="134"/>
          </rPr>
          <t>chenjie:
填入债券名称如：“3年期国库券”、“5年期电力基金债券”等</t>
        </r>
      </text>
    </comment>
    <comment ref="C6" authorId="0" shapeId="0" xr:uid="{00000000-0006-0000-2900-000002000000}">
      <text>
        <r>
          <rPr>
            <sz val="9"/>
            <rFont val="宋体"/>
            <family val="3"/>
            <charset val="134"/>
          </rPr>
          <t>chenjie:
购买日</t>
        </r>
      </text>
    </comment>
    <comment ref="J6" authorId="0" shapeId="0" xr:uid="{00000000-0006-0000-2900-000003000000}">
      <text>
        <r>
          <rPr>
            <sz val="9"/>
            <rFont val="宋体"/>
            <family val="3"/>
            <charset val="134"/>
          </rPr>
          <t>chenjie:
设定抵押的债券应标明</t>
        </r>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chenjie</author>
  </authors>
  <commentList>
    <comment ref="B6" authorId="0" shapeId="0" xr:uid="{00000000-0006-0000-2A00-000001000000}">
      <text>
        <r>
          <rPr>
            <sz val="9"/>
            <rFont val="宋体"/>
            <family val="3"/>
            <charset val="134"/>
          </rPr>
          <t>chenjie:
根据具体资产内容填写</t>
        </r>
      </text>
    </comment>
    <comment ref="J6" authorId="0" shapeId="0" xr:uid="{00000000-0006-0000-2A00-000002000000}">
      <text>
        <r>
          <rPr>
            <sz val="9"/>
            <rFont val="宋体"/>
            <family val="3"/>
            <charset val="134"/>
          </rPr>
          <t>chenjie:
因特殊原因转入的资产，应在备注栏简要说明原因，有可能发生损失的项目，应提供相关文件资料</t>
        </r>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chenjie</author>
  </authors>
  <commentList>
    <comment ref="B6" authorId="0" shapeId="0" xr:uid="{00000000-0006-0000-2D00-000001000000}">
      <text>
        <r>
          <rPr>
            <sz val="9"/>
            <rFont val="宋体"/>
            <family val="3"/>
            <charset val="134"/>
          </rPr>
          <t>chenjie:
填列全称</t>
        </r>
      </text>
    </comment>
    <comment ref="C6" authorId="0" shapeId="0" xr:uid="{00000000-0006-0000-2D00-000002000000}">
      <text>
        <r>
          <rPr>
            <sz val="9"/>
            <rFont val="宋体"/>
            <family val="3"/>
            <charset val="134"/>
          </rPr>
          <t>chenjie:
指国家股、法人股、流通股等</t>
        </r>
      </text>
    </comment>
    <comment ref="D6" authorId="0" shapeId="0" xr:uid="{00000000-0006-0000-2D00-000003000000}">
      <text>
        <r>
          <rPr>
            <sz val="9"/>
            <rFont val="宋体"/>
            <family val="3"/>
            <charset val="134"/>
          </rPr>
          <t>chenjie:
指购买日或以其他方式（如非货币性交易换入、以债权换入等）取得股权的协议转让日</t>
        </r>
      </text>
    </comment>
    <comment ref="E6" authorId="0" shapeId="0" xr:uid="{00000000-0006-0000-2D00-000004000000}">
      <text>
        <r>
          <rPr>
            <sz val="9"/>
            <rFont val="宋体"/>
            <family val="3"/>
            <charset val="134"/>
          </rPr>
          <t>chenjie:
与股权证一致</t>
        </r>
      </text>
    </comment>
    <comment ref="F6" authorId="0" shapeId="0" xr:uid="{00000000-0006-0000-2D00-000005000000}">
      <text>
        <r>
          <rPr>
            <sz val="9"/>
            <rFont val="宋体"/>
            <family val="3"/>
            <charset val="134"/>
          </rPr>
          <t>chenjie:
与股权证一致</t>
        </r>
      </text>
    </comment>
    <comment ref="G6" authorId="0" shapeId="0" xr:uid="{00000000-0006-0000-2D00-000006000000}">
      <text>
        <r>
          <rPr>
            <sz val="9"/>
            <rFont val="宋体"/>
            <family val="3"/>
            <charset val="134"/>
          </rPr>
          <t>chenjie:
指基准日收盘价</t>
        </r>
      </text>
    </comment>
  </commentList>
</comments>
</file>

<file path=xl/comments18.xml><?xml version="1.0" encoding="utf-8"?>
<comments xmlns="http://schemas.openxmlformats.org/spreadsheetml/2006/main" xmlns:mc="http://schemas.openxmlformats.org/markup-compatibility/2006" xmlns:xr="http://schemas.microsoft.com/office/spreadsheetml/2014/revision" mc:Ignorable="xr">
  <authors>
    <author>chenjie</author>
  </authors>
  <commentList>
    <comment ref="B6" authorId="0" shapeId="0" xr:uid="{CA4C4C37-3F07-49B3-B294-01DAB80E34ED}">
      <text>
        <r>
          <rPr>
            <sz val="9"/>
            <rFont val="宋体"/>
            <family val="3"/>
            <charset val="134"/>
          </rPr>
          <t>chenjie:
填列全称</t>
        </r>
      </text>
    </comment>
    <comment ref="C6" authorId="0" shapeId="0" xr:uid="{E19E06DE-5DF6-4610-9C4F-66C88DB5EC75}">
      <text>
        <r>
          <rPr>
            <sz val="9"/>
            <rFont val="宋体"/>
            <family val="3"/>
            <charset val="134"/>
          </rPr>
          <t>如：XXXXX基金</t>
        </r>
      </text>
    </comment>
    <comment ref="D6" authorId="0" shapeId="0" xr:uid="{C4D3C119-D72A-42B5-8C6C-285E1FEA621B}">
      <text>
        <r>
          <rPr>
            <sz val="9"/>
            <rFont val="宋体"/>
            <family val="3"/>
            <charset val="134"/>
          </rPr>
          <t>chenjie:
指购买日或以其他方式（如非货币性交易换入、以债权换入等）取得股权的协议转让日</t>
        </r>
      </text>
    </comment>
    <comment ref="E6" authorId="0" shapeId="0" xr:uid="{82716B71-C7F5-4E4F-9F61-4A1006326556}">
      <text>
        <r>
          <rPr>
            <sz val="9"/>
            <rFont val="宋体"/>
            <family val="3"/>
            <charset val="134"/>
          </rPr>
          <t>chenjie:
与股权证一致</t>
        </r>
      </text>
    </comment>
    <comment ref="F6" authorId="0" shapeId="0" xr:uid="{06B81395-B7FF-4B0E-8AC3-41F38C2ED72C}">
      <text>
        <r>
          <rPr>
            <sz val="9"/>
            <rFont val="宋体"/>
            <family val="3"/>
            <charset val="134"/>
          </rPr>
          <t>chenjie:
指基准日收盘价</t>
        </r>
      </text>
    </comment>
  </commentList>
</comments>
</file>

<file path=xl/comments19.xml><?xml version="1.0" encoding="utf-8"?>
<comments xmlns="http://schemas.openxmlformats.org/spreadsheetml/2006/main" xmlns:mc="http://schemas.openxmlformats.org/markup-compatibility/2006" xmlns:xr="http://schemas.microsoft.com/office/spreadsheetml/2014/revision" mc:Ignorable="xr">
  <authors>
    <author>chenjie</author>
  </authors>
  <commentList>
    <comment ref="B6" authorId="0" shapeId="0" xr:uid="{00000000-0006-0000-2F00-000001000000}">
      <text>
        <r>
          <rPr>
            <sz val="9"/>
            <rFont val="宋体"/>
            <family val="3"/>
            <charset val="134"/>
          </rPr>
          <t>chenjie:
填列全称</t>
        </r>
      </text>
    </comment>
    <comment ref="C6" authorId="0" shapeId="0" xr:uid="{00000000-0006-0000-2F00-000002000000}">
      <text>
        <r>
          <rPr>
            <sz val="9"/>
            <rFont val="宋体"/>
            <family val="3"/>
            <charset val="134"/>
          </rPr>
          <t>如：XXXXX基金</t>
        </r>
      </text>
    </comment>
    <comment ref="D6" authorId="0" shapeId="0" xr:uid="{00000000-0006-0000-2F00-000003000000}">
      <text>
        <r>
          <rPr>
            <sz val="9"/>
            <rFont val="宋体"/>
            <family val="3"/>
            <charset val="134"/>
          </rPr>
          <t>chenjie:
指购买日或以其他方式（如非货币性交易换入、以债权换入等）取得股权的协议转让日</t>
        </r>
      </text>
    </comment>
    <comment ref="E6" authorId="0" shapeId="0" xr:uid="{00000000-0006-0000-2F00-000004000000}">
      <text>
        <r>
          <rPr>
            <sz val="9"/>
            <rFont val="宋体"/>
            <family val="3"/>
            <charset val="134"/>
          </rPr>
          <t>chenjie:
与股权证一致</t>
        </r>
      </text>
    </comment>
    <comment ref="F6" authorId="0" shapeId="0" xr:uid="{00000000-0006-0000-2F00-000005000000}">
      <text>
        <r>
          <rPr>
            <sz val="9"/>
            <rFont val="宋体"/>
            <family val="3"/>
            <charset val="134"/>
          </rPr>
          <t>chenjie:
指基准日收盘价</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chenjie</author>
  </authors>
  <commentList>
    <comment ref="B6" authorId="0" shapeId="0" xr:uid="{00000000-0006-0000-1200-000001000000}">
      <text>
        <r>
          <rPr>
            <sz val="9"/>
            <rFont val="宋体"/>
            <family val="3"/>
            <charset val="134"/>
          </rPr>
          <t>chenjie:
填列全称</t>
        </r>
      </text>
    </comment>
    <comment ref="C6" authorId="0" shapeId="0" xr:uid="{00000000-0006-0000-1200-000002000000}">
      <text>
        <r>
          <rPr>
            <sz val="9"/>
            <rFont val="宋体"/>
            <family val="3"/>
            <charset val="134"/>
          </rPr>
          <t>chenjie:
如：鞍山信托、民生银行等、天鸿宝业等</t>
        </r>
      </text>
    </comment>
    <comment ref="D6" authorId="0" shapeId="0" xr:uid="{00000000-0006-0000-1200-000003000000}">
      <text>
        <r>
          <rPr>
            <sz val="9"/>
            <rFont val="宋体"/>
            <family val="3"/>
            <charset val="134"/>
          </rPr>
          <t>chenjie:
购买日</t>
        </r>
      </text>
    </comment>
  </commentList>
</comments>
</file>

<file path=xl/comments20.xml><?xml version="1.0" encoding="utf-8"?>
<comments xmlns="http://schemas.openxmlformats.org/spreadsheetml/2006/main" xmlns:mc="http://schemas.openxmlformats.org/markup-compatibility/2006" xmlns:xr="http://schemas.microsoft.com/office/spreadsheetml/2014/revision" mc:Ignorable="xr">
  <authors>
    <author>chenjie</author>
  </authors>
  <commentList>
    <comment ref="B6" authorId="0" shapeId="0" xr:uid="{00000000-0006-0000-3100-000001000000}">
      <text>
        <r>
          <rPr>
            <sz val="9"/>
            <rFont val="宋体"/>
            <family val="3"/>
            <charset val="134"/>
          </rPr>
          <t>chenjie:
债务单位名称应填列全称，不应以地名或不明确的简称或业务内容代替</t>
        </r>
      </text>
    </comment>
    <comment ref="C6" authorId="0" shapeId="0" xr:uid="{00000000-0006-0000-3100-000002000000}">
      <text>
        <r>
          <rPr>
            <sz val="9"/>
            <rFont val="宋体"/>
            <family val="3"/>
            <charset val="134"/>
          </rPr>
          <t>chenjie:
如：“租赁XXXXXX”等</t>
        </r>
      </text>
    </comment>
    <comment ref="D6" authorId="0" shapeId="0" xr:uid="{00000000-0006-0000-3100-000003000000}">
      <text>
        <r>
          <rPr>
            <sz val="9"/>
            <rFont val="宋体"/>
            <family val="3"/>
            <charset val="134"/>
          </rPr>
          <t>chenjie:
填列最后一笔借方发生额的日期；
日期填写形式(半角状态下)如：2002-6又如2001-11</t>
        </r>
      </text>
    </comment>
    <comment ref="J6" authorId="0" shapeId="0" xr:uid="{00000000-0006-0000-3100-000004000000}">
      <text>
        <r>
          <rPr>
            <sz val="9"/>
            <rFont val="宋体"/>
            <family val="3"/>
            <charset val="134"/>
          </rPr>
          <t>chenjie:
1）欠款单位为关联方、总公司内部或本公司内部单位的，应在备注栏注明“关联方”、“总公司内部”“内部单位”；2） 涉诉款项应在备注中标明；3）评估基准日后已收回款项的，应注明日期如“2002年7月4日收回”；4）其他填表单位认为应说明的事项</t>
        </r>
      </text>
    </comment>
  </commentList>
</comments>
</file>

<file path=xl/comments21.xml><?xml version="1.0" encoding="utf-8"?>
<comments xmlns="http://schemas.openxmlformats.org/spreadsheetml/2006/main" xmlns:mc="http://schemas.openxmlformats.org/markup-compatibility/2006" xmlns:xr="http://schemas.microsoft.com/office/spreadsheetml/2014/revision" mc:Ignorable="xr">
  <authors>
    <author>chenjie</author>
  </authors>
  <commentList>
    <comment ref="M7" authorId="0" shapeId="0" xr:uid="{5DEDBEDD-7348-4A26-B52B-A5D7385B9020}">
      <text>
        <r>
          <rPr>
            <b/>
            <sz val="9"/>
            <rFont val="宋体"/>
            <family val="3"/>
            <charset val="134"/>
          </rPr>
          <t>chenjie:</t>
        </r>
        <r>
          <rPr>
            <sz val="9"/>
            <rFont val="宋体"/>
            <family val="3"/>
            <charset val="134"/>
          </rPr>
          <t xml:space="preserve">
应注明的事项：(1)盘盈(2)非正常资产，如“停用、不需用、待报废、淘汰、盘亏”等(3)仪器仪表、电梯、锅炉、压力容器等规定由有关部门定期鉴定的设备应注明“达标”或“未达标”(4)因折旧提超等原因造成负数余额的项目，应简述原因(5)其他</t>
        </r>
      </text>
    </comment>
  </commentList>
</comments>
</file>

<file path=xl/comments22.xml><?xml version="1.0" encoding="utf-8"?>
<comments xmlns="http://schemas.openxmlformats.org/spreadsheetml/2006/main" xmlns:mc="http://schemas.openxmlformats.org/markup-compatibility/2006" xmlns:xr="http://schemas.microsoft.com/office/spreadsheetml/2014/revision" mc:Ignorable="xr">
  <authors>
    <author>chenjie</author>
  </authors>
  <commentList>
    <comment ref="L6" authorId="0" shapeId="0" xr:uid="{4C4DD38F-E3D0-458A-9D4D-1179D0CD92B1}">
      <text>
        <r>
          <rPr>
            <b/>
            <sz val="9"/>
            <rFont val="宋体"/>
            <family val="3"/>
            <charset val="134"/>
          </rPr>
          <t>chenjie:</t>
        </r>
        <r>
          <rPr>
            <sz val="9"/>
            <rFont val="宋体"/>
            <family val="3"/>
            <charset val="134"/>
          </rPr>
          <t xml:space="preserve">
应注明的事项：(1)盘盈(2)非正常资产，如“停用、不需用、待报废、淘汰、盘亏”等(3)仪器仪表、电梯、锅炉、压力容器等规定由有关部门定期鉴定的设备应注明“达标”或“未达标”(4)因折旧提超等原因造成负数余额的项目，应简述原因(5)其他</t>
        </r>
      </text>
    </comment>
  </commentList>
</comments>
</file>

<file path=xl/comments23.xml><?xml version="1.0" encoding="utf-8"?>
<comments xmlns="http://schemas.openxmlformats.org/spreadsheetml/2006/main" xmlns:mc="http://schemas.openxmlformats.org/markup-compatibility/2006" xmlns:xr="http://schemas.microsoft.com/office/spreadsheetml/2014/revision" mc:Ignorable="xr">
  <authors>
    <author xml:space="preserve"> 66</author>
  </authors>
  <commentList>
    <comment ref="C8" authorId="0" shapeId="0" xr:uid="{00000000-0006-0000-3300-000001000000}">
      <text>
        <r>
          <rPr>
            <sz val="9"/>
            <rFont val="宋体"/>
            <family val="3"/>
            <charset val="134"/>
          </rPr>
          <t>chenjie:
填写房产证编号,无证不填</t>
        </r>
      </text>
    </comment>
    <comment ref="K8" authorId="0" shapeId="0" xr:uid="{00000000-0006-0000-3300-000002000000}">
      <text>
        <r>
          <rPr>
            <sz val="9"/>
            <rFont val="宋体"/>
            <family val="3"/>
            <charset val="134"/>
          </rPr>
          <t>chenjie:
如：“砖混、钢混、框架、砖木、简易”等，各类型结构的定义参见填表说明。</t>
        </r>
      </text>
    </comment>
    <comment ref="L8" authorId="0" shapeId="0" xr:uid="{00000000-0006-0000-3300-000003000000}">
      <text>
        <r>
          <rPr>
            <sz val="9"/>
            <rFont val="宋体"/>
            <family val="3"/>
            <charset val="134"/>
          </rPr>
          <t>chenjie:
指竣工日期</t>
        </r>
      </text>
    </comment>
    <comment ref="M8" authorId="0" shapeId="0" xr:uid="{00000000-0006-0000-3300-000004000000}">
      <text>
        <r>
          <rPr>
            <sz val="9"/>
            <rFont val="宋体"/>
            <family val="3"/>
            <charset val="134"/>
          </rPr>
          <t>chenjie:
m2或m3</t>
        </r>
      </text>
    </comment>
    <comment ref="N8" authorId="0" shapeId="0" xr:uid="{00000000-0006-0000-3300-000005000000}">
      <text>
        <r>
          <rPr>
            <sz val="9"/>
            <rFont val="宋体"/>
            <family val="3"/>
            <charset val="134"/>
          </rPr>
          <t>chenjie:
(1)一般应填写房产证所填写的建筑面积值，如无房屋证，应填写工程概预算书上的面积值，否则就需要重新丈量；(2)对因改扩建已改变了原有建筑面积的，应以基准日实际建筑面积填报，但必须在备注中加以说明。注意：在增加面积的同时，应增加帐面原值及净值，如果增加面积的相应价值未入帐，应同时在备注中注明未入帐部分的建筑面积。</t>
        </r>
      </text>
    </comment>
    <comment ref="AA8" authorId="0" shapeId="0" xr:uid="{00000000-0006-0000-3300-000006000000}">
      <text>
        <r>
          <rPr>
            <sz val="9"/>
            <rFont val="宋体"/>
            <family val="3"/>
            <charset val="134"/>
          </rPr>
          <t>chenjie:
备注中须说明的事项：(1)对因改扩建已改变了原有建筑面积的；(2)在增加面积的同时，其相应价值未入帐的，注明未入帐部分的建筑面积。(3)盘盈资产及非正常状态下的房屋，如：“危房、已拆除、待报废”等(4)负数余额；(5)房屋管理部门确定为“违章建筑”的。</t>
        </r>
      </text>
    </comment>
  </commentList>
</comments>
</file>

<file path=xl/comments24.xml><?xml version="1.0" encoding="utf-8"?>
<comments xmlns="http://schemas.openxmlformats.org/spreadsheetml/2006/main" xmlns:mc="http://schemas.openxmlformats.org/markup-compatibility/2006" xmlns:xr="http://schemas.microsoft.com/office/spreadsheetml/2014/revision" mc:Ignorable="xr">
  <authors>
    <author>chenjie</author>
  </authors>
  <commentList>
    <comment ref="B8" authorId="0" shapeId="0" xr:uid="{00000000-0006-0000-3400-000001000000}">
      <text>
        <r>
          <rPr>
            <sz val="9"/>
            <rFont val="宋体"/>
            <family val="3"/>
            <charset val="134"/>
          </rPr>
          <t>chenjie:
填写房产证编号,无证不填</t>
        </r>
      </text>
    </comment>
    <comment ref="E8" authorId="0" shapeId="0" xr:uid="{00000000-0006-0000-3400-000002000000}">
      <text>
        <r>
          <rPr>
            <sz val="9"/>
            <rFont val="宋体"/>
            <family val="3"/>
            <charset val="134"/>
          </rPr>
          <t>chenjie:
如：“砖混、钢混、框架、砖木、简易”等，各类型结构的定义参见填表说明。</t>
        </r>
      </text>
    </comment>
    <comment ref="F8" authorId="0" shapeId="0" xr:uid="{00000000-0006-0000-3400-000003000000}">
      <text>
        <r>
          <rPr>
            <sz val="9"/>
            <rFont val="宋体"/>
            <family val="3"/>
            <charset val="134"/>
          </rPr>
          <t>chenjie:
指竣工日期</t>
        </r>
      </text>
    </comment>
    <comment ref="G8" authorId="0" shapeId="0" xr:uid="{00000000-0006-0000-3400-000004000000}">
      <text>
        <r>
          <rPr>
            <sz val="9"/>
            <rFont val="宋体"/>
            <family val="3"/>
            <charset val="134"/>
          </rPr>
          <t>chenjie:
m2或m3</t>
        </r>
      </text>
    </comment>
    <comment ref="H8" authorId="0" shapeId="0" xr:uid="{00000000-0006-0000-3400-000005000000}">
      <text>
        <r>
          <rPr>
            <sz val="9"/>
            <rFont val="宋体"/>
            <family val="3"/>
            <charset val="134"/>
          </rPr>
          <t>chenjie:
(1)一般应填写房产证所填写的建筑面积值，如无房屋证，应填写工程概预算书上的面积值，否则就需要重新丈量；(2)对因改扩建已改变了原有建筑面积的，应以基准日实际建筑面积填报，但必须在备注中加以说明。注意：在增加面积的同时，应增加帐面原值及净值，如果增加面积的相应价值未入帐，应同时在备注中注明未入帐部分的建筑面积。</t>
        </r>
      </text>
    </comment>
    <comment ref="R8" authorId="0" shapeId="0" xr:uid="{00000000-0006-0000-3400-000006000000}">
      <text>
        <r>
          <rPr>
            <sz val="9"/>
            <rFont val="宋体"/>
            <family val="3"/>
            <charset val="134"/>
          </rPr>
          <t>chenjie:
备注中须说明的事项：(1)对因改扩建已改变了原有建筑面积的；(2)在增加面积的同时，其相应价值未入帐的，注明未入帐部分的建筑面积。(3)盘盈资产及非正常状态下的房屋，如：“危房、已拆除、待报废”等(4)负数余额；(5)房屋管理部门确定为“违章建筑”的。</t>
        </r>
      </text>
    </comment>
  </commentList>
</comments>
</file>

<file path=xl/comments25.xml><?xml version="1.0" encoding="utf-8"?>
<comments xmlns="http://schemas.openxmlformats.org/spreadsheetml/2006/main" xmlns:mc="http://schemas.openxmlformats.org/markup-compatibility/2006" xmlns:xr="http://schemas.microsoft.com/office/spreadsheetml/2014/revision" mc:Ignorable="xr">
  <authors>
    <author>chenjie</author>
  </authors>
  <commentList>
    <comment ref="B7" authorId="0" shapeId="0" xr:uid="{00000000-0006-0000-3500-000001000000}">
      <text>
        <r>
          <rPr>
            <sz val="9"/>
            <rFont val="宋体"/>
            <family val="3"/>
            <charset val="134"/>
          </rPr>
          <t>chenjie:
土地使用权证书的编号</t>
        </r>
      </text>
    </comment>
    <comment ref="E7" authorId="0" shapeId="0" xr:uid="{00000000-0006-0000-3500-000002000000}">
      <text>
        <r>
          <rPr>
            <sz val="9"/>
            <rFont val="宋体"/>
            <family val="3"/>
            <charset val="134"/>
          </rPr>
          <t>chenjie:
所填内容应与土地证记录相符</t>
        </r>
      </text>
    </comment>
    <comment ref="F7" authorId="0" shapeId="0" xr:uid="{00000000-0006-0000-3500-000003000000}">
      <text>
        <r>
          <rPr>
            <sz val="9"/>
            <rFont val="宋体"/>
            <family val="3"/>
            <charset val="134"/>
          </rPr>
          <t>chenjie:
所填内容应与土地证记录相符</t>
        </r>
      </text>
    </comment>
    <comment ref="G7" authorId="0" shapeId="0" xr:uid="{00000000-0006-0000-3500-000004000000}">
      <text>
        <r>
          <rPr>
            <sz val="9"/>
            <rFont val="宋体"/>
            <family val="3"/>
            <charset val="134"/>
          </rPr>
          <t>chenjie:
所填内容应与土地证记录相符</t>
        </r>
      </text>
    </comment>
    <comment ref="I7" authorId="0" shapeId="0" xr:uid="{00000000-0006-0000-3500-000005000000}">
      <text>
        <r>
          <rPr>
            <sz val="9"/>
            <rFont val="宋体"/>
            <family val="3"/>
            <charset val="134"/>
          </rPr>
          <t>chenjie:
所填内容应与土地证记录相符</t>
        </r>
      </text>
    </comment>
  </commentList>
</comments>
</file>

<file path=xl/comments26.xml><?xml version="1.0" encoding="utf-8"?>
<comments xmlns="http://schemas.openxmlformats.org/spreadsheetml/2006/main" xmlns:mc="http://schemas.openxmlformats.org/markup-compatibility/2006" xmlns:xr="http://schemas.microsoft.com/office/spreadsheetml/2014/revision" mc:Ignorable="xr">
  <authors>
    <author>chenjie</author>
  </authors>
  <commentList>
    <comment ref="B7" authorId="0" shapeId="0" xr:uid="{00000000-0006-0000-3600-000001000000}">
      <text>
        <r>
          <rPr>
            <sz val="9"/>
            <rFont val="宋体"/>
            <family val="3"/>
            <charset val="134"/>
          </rPr>
          <t>chenjie:
土地使用权证书的编号</t>
        </r>
      </text>
    </comment>
    <comment ref="E7" authorId="0" shapeId="0" xr:uid="{00000000-0006-0000-3600-000002000000}">
      <text>
        <r>
          <rPr>
            <sz val="9"/>
            <rFont val="宋体"/>
            <family val="3"/>
            <charset val="134"/>
          </rPr>
          <t>chenjie:
所填内容应与土地证记录相符</t>
        </r>
      </text>
    </comment>
    <comment ref="F7" authorId="0" shapeId="0" xr:uid="{00000000-0006-0000-3600-000003000000}">
      <text>
        <r>
          <rPr>
            <sz val="9"/>
            <rFont val="宋体"/>
            <family val="3"/>
            <charset val="134"/>
          </rPr>
          <t>chenjie:
所填内容应与土地证记录相符</t>
        </r>
      </text>
    </comment>
    <comment ref="G7" authorId="0" shapeId="0" xr:uid="{00000000-0006-0000-3600-000004000000}">
      <text>
        <r>
          <rPr>
            <sz val="9"/>
            <rFont val="宋体"/>
            <family val="3"/>
            <charset val="134"/>
          </rPr>
          <t>chenjie:
所填内容应与土地证记录相符</t>
        </r>
      </text>
    </comment>
    <comment ref="I7" authorId="0" shapeId="0" xr:uid="{00000000-0006-0000-3600-000005000000}">
      <text>
        <r>
          <rPr>
            <sz val="9"/>
            <rFont val="宋体"/>
            <family val="3"/>
            <charset val="134"/>
          </rPr>
          <t>chenjie:
所填内容应与土地证记录相符</t>
        </r>
      </text>
    </comment>
  </commentList>
</comments>
</file>

<file path=xl/comments27.xml><?xml version="1.0" encoding="utf-8"?>
<comments xmlns="http://schemas.openxmlformats.org/spreadsheetml/2006/main" xmlns:mc="http://schemas.openxmlformats.org/markup-compatibility/2006" xmlns:xr="http://schemas.microsoft.com/office/spreadsheetml/2014/revision" mc:Ignorable="xr">
  <authors>
    <author>Zhonglian</author>
  </authors>
  <commentList>
    <comment ref="O5" authorId="0" shapeId="0" xr:uid="{F959246D-D85E-436B-87AA-6DB77E535ECB}">
      <text>
        <r>
          <rPr>
            <sz val="9"/>
            <color indexed="81"/>
            <rFont val="宋体"/>
            <family val="3"/>
            <charset val="134"/>
          </rPr>
          <t>结构类型字段如下：重型钢结构、轻钢结构、钢混、剪力墙、框剪、框架、排架、砖混、混合、砖木、简易、彩钢，请在上述序列范围内填报。</t>
        </r>
      </text>
    </comment>
  </commentList>
</comments>
</file>

<file path=xl/comments28.xml><?xml version="1.0" encoding="utf-8"?>
<comments xmlns="http://schemas.openxmlformats.org/spreadsheetml/2006/main" xmlns:mc="http://schemas.openxmlformats.org/markup-compatibility/2006" xmlns:xr="http://schemas.microsoft.com/office/spreadsheetml/2014/revision" mc:Ignorable="xr">
  <authors>
    <author xml:space="preserve"> 66</author>
  </authors>
  <commentList>
    <comment ref="B7" authorId="0" shapeId="0" xr:uid="{00000000-0006-0000-3900-000001000000}">
      <text>
        <r>
          <rPr>
            <sz val="9"/>
            <rFont val="宋体"/>
            <family val="3"/>
            <charset val="134"/>
          </rPr>
          <t>chenjie:
填写构筑物或其他辅助设施的全称</t>
        </r>
      </text>
    </comment>
    <comment ref="C7" authorId="0" shapeId="0" xr:uid="{00000000-0006-0000-3900-000002000000}">
      <text>
        <r>
          <rPr>
            <sz val="9"/>
            <rFont val="宋体"/>
            <family val="3"/>
            <charset val="134"/>
          </rPr>
          <t>chenjie:
如“砖、钢筋砼、钢结构、砖铁栏杆、砼面、沥青面、砖面”等，详见填表说明</t>
        </r>
      </text>
    </comment>
    <comment ref="F7" authorId="0" shapeId="0" xr:uid="{00000000-0006-0000-3900-000003000000}">
      <text>
        <r>
          <rPr>
            <sz val="9"/>
            <rFont val="宋体"/>
            <family val="3"/>
            <charset val="134"/>
          </rPr>
          <t>chenjie:
座、口（井）、m、个等，详见填表说明</t>
        </r>
      </text>
    </comment>
    <comment ref="V7" authorId="0" shapeId="0" xr:uid="{00000000-0006-0000-3900-000004000000}">
      <text>
        <r>
          <rPr>
            <sz val="9"/>
            <rFont val="宋体"/>
            <family val="3"/>
            <charset val="134"/>
          </rPr>
          <t>chenjie:
备注中须说明的事项：(1)对因改扩建已改变了原有建筑面积的；(2)改扩建增加的相应价值未入帐的，注明未入帐部分的建筑面积。(3)盘盈资产及非正常状态下的资产，如：“已拆除、待报废”等(5)负数余额</t>
        </r>
      </text>
    </comment>
  </commentList>
</comments>
</file>

<file path=xl/comments29.xml><?xml version="1.0" encoding="utf-8"?>
<comments xmlns="http://schemas.openxmlformats.org/spreadsheetml/2006/main" xmlns:mc="http://schemas.openxmlformats.org/markup-compatibility/2006" xmlns:xr="http://schemas.microsoft.com/office/spreadsheetml/2014/revision" mc:Ignorable="xr">
  <authors>
    <author xml:space="preserve"> 66</author>
  </authors>
  <commentList>
    <comment ref="B7" authorId="0" shapeId="0" xr:uid="{00000000-0006-0000-3A00-000001000000}">
      <text>
        <r>
          <rPr>
            <sz val="9"/>
            <rFont val="宋体"/>
            <family val="3"/>
            <charset val="134"/>
          </rPr>
          <t>chenjie:
填写管道和沟槽的全称</t>
        </r>
      </text>
    </comment>
    <comment ref="F7" authorId="0" shapeId="0" xr:uid="{00000000-0006-0000-3A00-000002000000}">
      <text>
        <r>
          <rPr>
            <sz val="9"/>
            <rFont val="宋体"/>
            <family val="3"/>
            <charset val="134"/>
          </rPr>
          <t>chenjie:
长度、槽深、沟宽*沟厚管径*壁厚、材质、绝缘方式等应按图纸准确填写</t>
        </r>
      </text>
    </comment>
    <comment ref="G7" authorId="0" shapeId="0" xr:uid="{00000000-0006-0000-3A00-000003000000}">
      <text>
        <r>
          <rPr>
            <sz val="9"/>
            <rFont val="宋体"/>
            <family val="3"/>
            <charset val="134"/>
          </rPr>
          <t>chenjie:
如”砖、砼、钢管、砼管”等</t>
        </r>
      </text>
    </comment>
    <comment ref="I7" authorId="0" shapeId="0" xr:uid="{00000000-0006-0000-3A00-000004000000}">
      <text>
        <r>
          <rPr>
            <sz val="9"/>
            <rFont val="宋体"/>
            <family val="3"/>
            <charset val="134"/>
          </rPr>
          <t>chenjie:
指竣工日期</t>
        </r>
      </text>
    </comment>
    <comment ref="T7" authorId="0" shapeId="0" xr:uid="{00000000-0006-0000-3A00-000005000000}">
      <text>
        <r>
          <rPr>
            <sz val="9"/>
            <rFont val="宋体"/>
            <family val="3"/>
            <charset val="134"/>
          </rPr>
          <t>chenjie:
备注中须说明的事项：(1)对因改扩建已改变了原有记录的；(2)改扩建增加的相应价值未入帐的，注明未入帐部分的尺寸规格等。(3)盘盈资产及非正常状态下的资产，如：“已拆除、待报废”等(5)负数余额</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chenjie</author>
  </authors>
  <commentList>
    <comment ref="B6" authorId="0" shapeId="0" xr:uid="{00000000-0006-0000-1300-000001000000}">
      <text>
        <r>
          <rPr>
            <sz val="9"/>
            <rFont val="宋体"/>
            <family val="3"/>
            <charset val="134"/>
          </rPr>
          <t>chenjie:
填列全称</t>
        </r>
      </text>
    </comment>
    <comment ref="C6" authorId="0" shapeId="0" xr:uid="{00000000-0006-0000-1300-000002000000}">
      <text>
        <r>
          <rPr>
            <sz val="9"/>
            <rFont val="宋体"/>
            <family val="3"/>
            <charset val="134"/>
          </rPr>
          <t>chenjie:
如：国库券、电力债券
    ＊＊公司债券</t>
        </r>
      </text>
    </comment>
  </commentList>
</comments>
</file>

<file path=xl/comments30.xml><?xml version="1.0" encoding="utf-8"?>
<comments xmlns="http://schemas.openxmlformats.org/spreadsheetml/2006/main" xmlns:mc="http://schemas.openxmlformats.org/markup-compatibility/2006" xmlns:xr="http://schemas.microsoft.com/office/spreadsheetml/2014/revision" mc:Ignorable="xr">
  <authors>
    <author>Windows 用户</author>
  </authors>
  <commentList>
    <comment ref="D5" authorId="0" shapeId="0" xr:uid="{44C08EB9-31DB-4AB4-B3B8-85D44CB65AB1}">
      <text>
        <r>
          <rPr>
            <b/>
            <sz val="9"/>
            <rFont val="宋体"/>
            <family val="3"/>
            <charset val="134"/>
          </rPr>
          <t>1、天然气管道；
2、原油管道；
3、成品油管道；</t>
        </r>
      </text>
    </comment>
  </commentList>
</comments>
</file>

<file path=xl/comments31.xml><?xml version="1.0" encoding="utf-8"?>
<comments xmlns="http://schemas.openxmlformats.org/spreadsheetml/2006/main" xmlns:mc="http://schemas.openxmlformats.org/markup-compatibility/2006" xmlns:xr="http://schemas.microsoft.com/office/spreadsheetml/2014/revision" mc:Ignorable="xr">
  <authors>
    <author>作者</author>
  </authors>
  <commentList>
    <comment ref="BG7" authorId="0" shapeId="0" xr:uid="{00000000-0006-0000-3F00-000001000000}">
      <text>
        <r>
          <rPr>
            <b/>
            <sz val="9"/>
            <color indexed="81"/>
            <rFont val="宋体"/>
            <family val="3"/>
            <charset val="134"/>
          </rPr>
          <t>作者:</t>
        </r>
        <r>
          <rPr>
            <sz val="9"/>
            <color indexed="81"/>
            <rFont val="宋体"/>
            <family val="3"/>
            <charset val="134"/>
          </rPr>
          <t xml:space="preserve">
(1)对待报废、盘亏、帐外等运输车辆应在备注栏标明；(2)因折旧提超等原因造成负数余额的项目，应简述原因（3）其他</t>
        </r>
      </text>
    </comment>
    <comment ref="BG8" authorId="0" shapeId="0" xr:uid="{00000000-0006-0000-3F00-000002000000}">
      <text>
        <r>
          <rPr>
            <b/>
            <sz val="9"/>
            <color indexed="81"/>
            <rFont val="宋体"/>
            <family val="3"/>
            <charset val="134"/>
          </rPr>
          <t>作者:</t>
        </r>
        <r>
          <rPr>
            <sz val="9"/>
            <color indexed="81"/>
            <rFont val="宋体"/>
            <family val="3"/>
            <charset val="134"/>
          </rPr>
          <t xml:space="preserve">
(1)对待报废、盘亏、帐外等运输车辆应在备注栏标明；(2)因折旧提超等原因造成负数余额的项目，应简述原因（3）其他</t>
        </r>
      </text>
    </comment>
  </commentList>
</comments>
</file>

<file path=xl/comments32.xml><?xml version="1.0" encoding="utf-8"?>
<comments xmlns="http://schemas.openxmlformats.org/spreadsheetml/2006/main" xmlns:mc="http://schemas.openxmlformats.org/markup-compatibility/2006" xmlns:xr="http://schemas.microsoft.com/office/spreadsheetml/2014/revision" mc:Ignorable="xr">
  <authors>
    <author>chenjie</author>
  </authors>
  <commentList>
    <comment ref="B7" authorId="0" shapeId="0" xr:uid="{00000000-0006-0000-4000-000001000000}">
      <text>
        <r>
          <rPr>
            <sz val="9"/>
            <rFont val="宋体"/>
            <family val="3"/>
            <charset val="134"/>
          </rPr>
          <t>chenjie:
土地使用权证书的编号</t>
        </r>
      </text>
    </comment>
    <comment ref="D7" authorId="0" shapeId="0" xr:uid="{00000000-0006-0000-4000-000002000000}">
      <text>
        <r>
          <rPr>
            <sz val="9"/>
            <rFont val="宋体"/>
            <family val="3"/>
            <charset val="134"/>
          </rPr>
          <t>chenjie:
所填内容应与土地证记录相符</t>
        </r>
      </text>
    </comment>
    <comment ref="E7" authorId="0" shapeId="0" xr:uid="{00000000-0006-0000-4000-000003000000}">
      <text>
        <r>
          <rPr>
            <sz val="9"/>
            <rFont val="宋体"/>
            <family val="3"/>
            <charset val="134"/>
          </rPr>
          <t>chenjie:
所填内容应与土地证记录相符</t>
        </r>
      </text>
    </comment>
    <comment ref="F7" authorId="0" shapeId="0" xr:uid="{00000000-0006-0000-4000-000004000000}">
      <text>
        <r>
          <rPr>
            <sz val="9"/>
            <rFont val="宋体"/>
            <family val="3"/>
            <charset val="134"/>
          </rPr>
          <t>chenjie:
所填内容应与土地证记录相符</t>
        </r>
      </text>
    </comment>
    <comment ref="G7" authorId="0" shapeId="0" xr:uid="{00000000-0006-0000-4000-000005000000}">
      <text>
        <r>
          <rPr>
            <sz val="9"/>
            <rFont val="宋体"/>
            <family val="3"/>
            <charset val="134"/>
          </rPr>
          <t>chenjie:
所填内容应与土地证记录相符</t>
        </r>
      </text>
    </comment>
  </commentList>
</comments>
</file>

<file path=xl/comments33.xml><?xml version="1.0" encoding="utf-8"?>
<comments xmlns="http://schemas.openxmlformats.org/spreadsheetml/2006/main" xmlns:mc="http://schemas.openxmlformats.org/markup-compatibility/2006" xmlns:xr="http://schemas.microsoft.com/office/spreadsheetml/2014/revision" mc:Ignorable="xr">
  <authors>
    <author>chenjie</author>
  </authors>
  <commentList>
    <comment ref="G6" authorId="0" shapeId="0" xr:uid="{00000000-0006-0000-4200-000001000000}">
      <text>
        <r>
          <rPr>
            <sz val="9"/>
            <rFont val="宋体"/>
            <family val="3"/>
            <charset val="134"/>
          </rPr>
          <t>chenjie:
形象进度可以按工程施工进度的四个阶段考虑。（做完前期工程为一个阶段；动工已有一定时间为第二阶段；完成主体工程为第三阶段；由此到竣工为第四阶段。）</t>
        </r>
      </text>
    </comment>
    <comment ref="H6" authorId="0" shapeId="0" xr:uid="{00000000-0006-0000-4200-000002000000}">
      <text>
        <r>
          <rPr>
            <sz val="9"/>
            <rFont val="宋体"/>
            <family val="3"/>
            <charset val="134"/>
          </rPr>
          <t>chenjie:
指财务实际付款与合同总价款之比</t>
        </r>
      </text>
    </comment>
    <comment ref="O6" authorId="0" shapeId="0" xr:uid="{00000000-0006-0000-4200-000003000000}">
      <text>
        <r>
          <rPr>
            <sz val="9"/>
            <rFont val="宋体"/>
            <family val="3"/>
            <charset val="134"/>
          </rPr>
          <t>chenjie:
处于非正常状态的在建工程项目应在备注栏标注在建工程的施工状况，如：“停建1年、季节性停建”等</t>
        </r>
      </text>
    </comment>
  </commentList>
</comments>
</file>

<file path=xl/comments34.xml><?xml version="1.0" encoding="utf-8"?>
<comments xmlns="http://schemas.openxmlformats.org/spreadsheetml/2006/main" xmlns:mc="http://schemas.openxmlformats.org/markup-compatibility/2006" xmlns:xr="http://schemas.microsoft.com/office/spreadsheetml/2014/revision" mc:Ignorable="xr">
  <authors>
    <author>chenjie</author>
  </authors>
  <commentList>
    <comment ref="B7" authorId="0" shapeId="0" xr:uid="{00000000-0006-0000-4300-000001000000}">
      <text>
        <r>
          <rPr>
            <sz val="9"/>
            <rFont val="宋体"/>
            <family val="3"/>
            <charset val="134"/>
          </rPr>
          <t>chenjie:
请按照工程项目整理填列本表，不应按照财务入账时间顺序填列。</t>
        </r>
      </text>
    </comment>
    <comment ref="W7" authorId="0" shapeId="0" xr:uid="{00000000-0006-0000-4300-000002000000}">
      <text>
        <r>
          <rPr>
            <sz val="9"/>
            <rFont val="宋体"/>
            <family val="3"/>
            <charset val="134"/>
          </rPr>
          <t>chenjie:
处于非正常状态的在建工程项目应在备注栏标注在建工程的施工状况，如：“停建1年、季节性停建”等</t>
        </r>
      </text>
    </comment>
  </commentList>
</comments>
</file>

<file path=xl/comments35.xml><?xml version="1.0" encoding="utf-8"?>
<comments xmlns="http://schemas.openxmlformats.org/spreadsheetml/2006/main" xmlns:mc="http://schemas.openxmlformats.org/markup-compatibility/2006" xmlns:xr="http://schemas.microsoft.com/office/spreadsheetml/2014/revision" mc:Ignorable="xr">
  <authors>
    <author>chenjie</author>
  </authors>
  <commentList>
    <comment ref="R7" authorId="0" shapeId="0" xr:uid="{00000000-0006-0000-4600-000001000000}">
      <text>
        <r>
          <rPr>
            <sz val="9"/>
            <rFont val="宋体"/>
            <family val="3"/>
            <charset val="134"/>
          </rPr>
          <t>chenjie:
应注明的事项：(1)盘盈(2)非正常资产，如“停用、不需用、待报废、淘汰、盘亏”等(3)仪器仪表、电梯、锅炉、压力容器等规定由有关部门定期鉴定的设备应注明“达标”或“未达标”(4)因折旧提超等原因造成负数余额的项目，应简述原因(5)其他</t>
        </r>
      </text>
    </comment>
  </commentList>
</comments>
</file>

<file path=xl/comments36.xml><?xml version="1.0" encoding="utf-8"?>
<comments xmlns="http://schemas.openxmlformats.org/spreadsheetml/2006/main" xmlns:mc="http://schemas.openxmlformats.org/markup-compatibility/2006" xmlns:xr="http://schemas.microsoft.com/office/spreadsheetml/2014/revision" mc:Ignorable="xr">
  <authors>
    <author>chenjie</author>
  </authors>
  <commentList>
    <comment ref="S7" authorId="0" shapeId="0" xr:uid="{00000000-0006-0000-4700-000001000000}">
      <text>
        <r>
          <rPr>
            <sz val="9"/>
            <rFont val="宋体"/>
            <family val="3"/>
            <charset val="134"/>
          </rPr>
          <t>chenjie:
应注明的事项：(1)盘盈(2)非正常资产，如“停用、不需用、待报废、淘汰、盘亏”等(3)仪器仪表、电梯、锅炉、压力容器等规定由有关部门定期鉴定的设备应注明“达标”或“未达标”(4)因折旧提超等原因造成负数余额的项目，应简述原因(5)其他</t>
        </r>
      </text>
    </comment>
  </commentList>
</comments>
</file>

<file path=xl/comments37.xml><?xml version="1.0" encoding="utf-8"?>
<comments xmlns="http://schemas.openxmlformats.org/spreadsheetml/2006/main" xmlns:mc="http://schemas.openxmlformats.org/markup-compatibility/2006" xmlns:xr="http://schemas.microsoft.com/office/spreadsheetml/2014/revision" mc:Ignorable="xr">
  <authors>
    <author>chenjie</author>
  </authors>
  <commentList>
    <comment ref="C6" authorId="0" shapeId="0" xr:uid="{00000000-0006-0000-4A00-000001000000}">
      <text>
        <r>
          <rPr>
            <sz val="9"/>
            <rFont val="宋体"/>
            <family val="3"/>
            <charset val="134"/>
          </rPr>
          <t>chenjie:
土地使用权证书的编号</t>
        </r>
      </text>
    </comment>
    <comment ref="E6" authorId="0" shapeId="0" xr:uid="{00000000-0006-0000-4A00-000002000000}">
      <text>
        <r>
          <rPr>
            <sz val="9"/>
            <rFont val="宋体"/>
            <family val="3"/>
            <charset val="134"/>
          </rPr>
          <t>chenjie:
所填内容应与土地证记录相符</t>
        </r>
      </text>
    </comment>
    <comment ref="F6" authorId="0" shapeId="0" xr:uid="{00000000-0006-0000-4A00-000003000000}">
      <text>
        <r>
          <rPr>
            <sz val="9"/>
            <rFont val="宋体"/>
            <family val="3"/>
            <charset val="134"/>
          </rPr>
          <t>chenjie:
所填内容应与土地证记录相符</t>
        </r>
      </text>
    </comment>
  </commentList>
</comments>
</file>

<file path=xl/comments38.xml><?xml version="1.0" encoding="utf-8"?>
<comments xmlns="http://schemas.openxmlformats.org/spreadsheetml/2006/main" xmlns:mc="http://schemas.openxmlformats.org/markup-compatibility/2006" xmlns:xr="http://schemas.microsoft.com/office/spreadsheetml/2014/revision" mc:Ignorable="xr">
  <authors>
    <author>chenjie</author>
  </authors>
  <commentList>
    <comment ref="B6" authorId="0" shapeId="0" xr:uid="{00000000-0006-0000-4B00-000001000000}">
      <text>
        <r>
          <rPr>
            <sz val="9"/>
            <rFont val="宋体"/>
            <family val="3"/>
            <charset val="134"/>
          </rPr>
          <t>chenjie:
如：“××专利权”、“××软件”等</t>
        </r>
      </text>
    </comment>
    <comment ref="O6" authorId="0" shapeId="0" xr:uid="{00000000-0006-0000-4B00-000002000000}">
      <text>
        <r>
          <rPr>
            <sz val="9"/>
            <rFont val="宋体"/>
            <family val="3"/>
            <charset val="134"/>
          </rPr>
          <t>chenjie:
企业实际拥有但基准日未入帐的不应填入本表</t>
        </r>
      </text>
    </comment>
  </commentList>
</comments>
</file>

<file path=xl/comments39.xml><?xml version="1.0" encoding="utf-8"?>
<comments xmlns="http://schemas.openxmlformats.org/spreadsheetml/2006/main" xmlns:mc="http://schemas.openxmlformats.org/markup-compatibility/2006" xmlns:xr="http://schemas.microsoft.com/office/spreadsheetml/2014/revision" mc:Ignorable="xr">
  <authors>
    <author>chenjie</author>
  </authors>
  <commentList>
    <comment ref="B6" authorId="0" shapeId="0" xr:uid="{00000000-0006-0000-4C00-000001000000}">
      <text>
        <r>
          <rPr>
            <sz val="9"/>
            <rFont val="宋体"/>
            <family val="3"/>
            <charset val="134"/>
          </rPr>
          <t>chenjie:
如：“××专利权”、“××软件”等</t>
        </r>
      </text>
    </comment>
    <comment ref="J6" authorId="0" shapeId="0" xr:uid="{00000000-0006-0000-4C00-000002000000}">
      <text>
        <r>
          <rPr>
            <sz val="9"/>
            <rFont val="宋体"/>
            <family val="3"/>
            <charset val="134"/>
          </rPr>
          <t>chenjie:
企业实际拥有但基准日未入帐的不应填入本表</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chenjie</author>
  </authors>
  <commentList>
    <comment ref="B6" authorId="0" shapeId="0" xr:uid="{00000000-0006-0000-1400-000001000000}">
      <text>
        <r>
          <rPr>
            <sz val="9"/>
            <rFont val="宋体"/>
            <family val="3"/>
            <charset val="134"/>
          </rPr>
          <t>chenjie:
填列全称</t>
        </r>
      </text>
    </comment>
    <comment ref="C6" authorId="0" shapeId="0" xr:uid="{00000000-0006-0000-1400-000002000000}">
      <text>
        <r>
          <rPr>
            <sz val="9"/>
            <rFont val="宋体"/>
            <family val="3"/>
            <charset val="134"/>
          </rPr>
          <t>如：上投摩根内需动力</t>
        </r>
      </text>
    </comment>
    <comment ref="D6" authorId="0" shapeId="0" xr:uid="{00000000-0006-0000-1400-000003000000}">
      <text>
        <r>
          <rPr>
            <sz val="9"/>
            <rFont val="宋体"/>
            <family val="3"/>
            <charset val="134"/>
          </rPr>
          <t>开放式、封闭式等</t>
        </r>
      </text>
    </comment>
    <comment ref="E6" authorId="0" shapeId="0" xr:uid="{00000000-0006-0000-1400-000004000000}">
      <text>
        <r>
          <rPr>
            <sz val="9"/>
            <rFont val="宋体"/>
            <family val="3"/>
            <charset val="134"/>
          </rPr>
          <t>chenjie:
购买日</t>
        </r>
      </text>
    </comment>
  </commentList>
</comments>
</file>

<file path=xl/comments40.xml><?xml version="1.0" encoding="utf-8"?>
<comments xmlns="http://schemas.openxmlformats.org/spreadsheetml/2006/main" xmlns:mc="http://schemas.openxmlformats.org/markup-compatibility/2006" xmlns:xr="http://schemas.microsoft.com/office/spreadsheetml/2014/revision" mc:Ignorable="xr">
  <authors>
    <author>chenjie</author>
  </authors>
  <commentList>
    <comment ref="B6" authorId="0" shapeId="0" xr:uid="{00000000-0006-0000-4D00-000001000000}">
      <text>
        <r>
          <rPr>
            <sz val="9"/>
            <rFont val="宋体"/>
            <family val="3"/>
            <charset val="134"/>
          </rPr>
          <t>chenjie:
如：“××专利权”、“××软件”等</t>
        </r>
      </text>
    </comment>
    <comment ref="J6" authorId="0" shapeId="0" xr:uid="{00000000-0006-0000-4D00-000002000000}">
      <text>
        <r>
          <rPr>
            <sz val="9"/>
            <rFont val="宋体"/>
            <family val="3"/>
            <charset val="134"/>
          </rPr>
          <t>chenjie:
企业实际拥有但基准日未入帐的不应填入本表</t>
        </r>
      </text>
    </comment>
  </commentList>
</comments>
</file>

<file path=xl/comments41.xml><?xml version="1.0" encoding="utf-8"?>
<comments xmlns="http://schemas.openxmlformats.org/spreadsheetml/2006/main" xmlns:mc="http://schemas.openxmlformats.org/markup-compatibility/2006" xmlns:xr="http://schemas.microsoft.com/office/spreadsheetml/2014/revision" mc:Ignorable="xr">
  <authors>
    <author>chenjie</author>
  </authors>
  <commentList>
    <comment ref="B6" authorId="0" shapeId="0" xr:uid="{00000000-0006-0000-4E00-000001000000}">
      <text>
        <r>
          <rPr>
            <sz val="9"/>
            <rFont val="宋体"/>
            <family val="3"/>
            <charset val="134"/>
          </rPr>
          <t>chenjie:
指摊销期在1年以上的各种费用。如“××租入资产改良款”、“××资产大修费用“等。若填表单位开办费在本科目核算，则除按要求填写本表外，应参照开办费清查评估明细表的要求在备注栏注明费用包括的计提内容和相应金额，或附专项说明亦可。</t>
        </r>
      </text>
    </comment>
    <comment ref="D6" authorId="0" shapeId="0" xr:uid="{00000000-0006-0000-4E00-000002000000}">
      <text>
        <r>
          <rPr>
            <sz val="9"/>
            <rFont val="宋体"/>
            <family val="3"/>
            <charset val="134"/>
          </rPr>
          <t>chenjie:
指开始摊销前的金额。</t>
        </r>
      </text>
    </comment>
  </commentList>
</comments>
</file>

<file path=xl/comments42.xml><?xml version="1.0" encoding="utf-8"?>
<comments xmlns="http://schemas.openxmlformats.org/spreadsheetml/2006/main" xmlns:mc="http://schemas.openxmlformats.org/markup-compatibility/2006" xmlns:xr="http://schemas.microsoft.com/office/spreadsheetml/2014/revision" mc:Ignorable="xr">
  <authors>
    <author>chenjie</author>
  </authors>
  <commentList>
    <comment ref="I6" authorId="0" shapeId="0" xr:uid="{00000000-0006-0000-5000-000001000000}">
      <text>
        <r>
          <rPr>
            <sz val="9"/>
            <rFont val="宋体"/>
            <family val="3"/>
            <charset val="134"/>
          </rPr>
          <t>chenjie:
金额较大的项目，在备注栏注明其内容或附说明该项资产的内容和价值构成的专项说明。</t>
        </r>
      </text>
    </comment>
  </commentList>
</comments>
</file>

<file path=xl/comments43.xml><?xml version="1.0" encoding="utf-8"?>
<comments xmlns="http://schemas.openxmlformats.org/spreadsheetml/2006/main" xmlns:mc="http://schemas.openxmlformats.org/markup-compatibility/2006" xmlns:xr="http://schemas.microsoft.com/office/spreadsheetml/2014/revision" mc:Ignorable="xr">
  <authors>
    <author>chenjie</author>
  </authors>
  <commentList>
    <comment ref="B6" authorId="0" shapeId="0" xr:uid="{00000000-0006-0000-5200-000001000000}">
      <text>
        <r>
          <rPr>
            <sz val="9"/>
            <rFont val="宋体"/>
            <family val="3"/>
            <charset val="134"/>
          </rPr>
          <t>chenjie:
填全称</t>
        </r>
      </text>
    </comment>
    <comment ref="C6" authorId="0" shapeId="0" xr:uid="{00000000-0006-0000-5200-000002000000}">
      <text>
        <r>
          <rPr>
            <sz val="9"/>
            <rFont val="宋体"/>
            <family val="3"/>
            <charset val="134"/>
          </rPr>
          <t>chenjie:
指借款合同规定的借款启始日，填列到日</t>
        </r>
      </text>
    </comment>
    <comment ref="D6" authorId="0" shapeId="0" xr:uid="{00000000-0006-0000-5200-000003000000}">
      <text>
        <r>
          <rPr>
            <sz val="9"/>
            <rFont val="宋体"/>
            <family val="3"/>
            <charset val="134"/>
          </rPr>
          <t>chenjie:
与借款合同规定到期日应一致</t>
        </r>
      </text>
    </comment>
    <comment ref="E6" authorId="0" shapeId="0" xr:uid="{00000000-0006-0000-5200-000004000000}">
      <text>
        <r>
          <rPr>
            <sz val="9"/>
            <rFont val="宋体"/>
            <family val="3"/>
            <charset val="134"/>
          </rPr>
          <t>chenjie:
与借款合同规定利率应一致</t>
        </r>
      </text>
    </comment>
    <comment ref="M6" authorId="0" shapeId="0" xr:uid="{00000000-0006-0000-5200-000005000000}">
      <text>
        <r>
          <rPr>
            <sz val="9"/>
            <rFont val="宋体"/>
            <family val="3"/>
            <charset val="134"/>
          </rPr>
          <t>chenjie:
标明（或附专项说明）借款的用途、担保条件（信用担保、资产抵押或质押等）、借款利息计提及支付情况（请准确说明利息计提、支付到哪一天）。</t>
        </r>
      </text>
    </comment>
  </commentList>
</comments>
</file>

<file path=xl/comments44.xml><?xml version="1.0" encoding="utf-8"?>
<comments xmlns="http://schemas.openxmlformats.org/spreadsheetml/2006/main" xmlns:mc="http://schemas.openxmlformats.org/markup-compatibility/2006" xmlns:xr="http://schemas.microsoft.com/office/spreadsheetml/2014/revision" mc:Ignorable="xr">
  <authors>
    <author>chenjie</author>
  </authors>
  <commentList>
    <comment ref="B6" authorId="0" shapeId="0" xr:uid="{00000000-0006-0000-5300-000001000000}">
      <text>
        <r>
          <rPr>
            <sz val="9"/>
            <rFont val="宋体"/>
            <family val="3"/>
            <charset val="134"/>
          </rPr>
          <t>chenjie:
债权单位名称应填列全称，不应以地名或不明确的简称或业务内容代替</t>
        </r>
      </text>
    </comment>
    <comment ref="C6" authorId="0" shapeId="0" xr:uid="{00000000-0006-0000-5300-000002000000}">
      <text>
        <r>
          <rPr>
            <sz val="9"/>
            <rFont val="宋体"/>
            <family val="3"/>
            <charset val="134"/>
          </rPr>
          <t>chenjie:
填列最后一笔贷方发生额的日期；
日期填写形式(半角状态下)如：2002.6又如2001.11</t>
        </r>
      </text>
    </comment>
    <comment ref="D6" authorId="0" shapeId="0" xr:uid="{00000000-0006-0000-5300-000003000000}">
      <text>
        <r>
          <rPr>
            <sz val="9"/>
            <rFont val="宋体"/>
            <family val="3"/>
            <charset val="134"/>
          </rPr>
          <t>chenjie:
如：“购油款”等</t>
        </r>
      </text>
    </comment>
    <comment ref="I6" authorId="0" shapeId="0" xr:uid="{00000000-0006-0000-5300-000004000000}">
      <text>
        <r>
          <rPr>
            <sz val="9"/>
            <rFont val="宋体"/>
            <family val="3"/>
            <charset val="134"/>
          </rPr>
          <t>chenjie:
1）债权单位为关联方、总公司内部或本公司内部单位的，应在备注栏注明“关联方”、“总公司内部”“内部单位”；2） 涉诉款项应在备注中标明；3）评估基准日后已付款的项目，应注明日期。如“2002年7月4日付款”；4）其他填表单位认为应说明的事项</t>
        </r>
      </text>
    </comment>
  </commentList>
</comments>
</file>

<file path=xl/comments45.xml><?xml version="1.0" encoding="utf-8"?>
<comments xmlns="http://schemas.openxmlformats.org/spreadsheetml/2006/main" xmlns:mc="http://schemas.openxmlformats.org/markup-compatibility/2006" xmlns:xr="http://schemas.microsoft.com/office/spreadsheetml/2014/revision" mc:Ignorable="xr">
  <authors>
    <author>chenjie</author>
  </authors>
  <commentList>
    <comment ref="J6" authorId="0" shapeId="0" xr:uid="{D5B3D57A-CA80-4861-A24B-F7CDED0A5FC8}">
      <text>
        <r>
          <rPr>
            <b/>
            <sz val="9"/>
            <rFont val="宋体"/>
            <family val="3"/>
            <charset val="134"/>
          </rPr>
          <t>chenjie:</t>
        </r>
        <r>
          <rPr>
            <sz val="9"/>
            <rFont val="宋体"/>
            <family val="3"/>
            <charset val="134"/>
          </rPr>
          <t xml:space="preserve">
1）债权单位为关联方、总公司内部或本公司内部单位的，应在备注栏注明“关联方”、“总公司内部”“内部单位”；2） 涉诉款项应在备注中标明；3）评估基准日后已付款的项目，应注明日期。如“2002年7月4日付款”；4）已到期尚未支付的，需简要说明原因。</t>
        </r>
      </text>
    </comment>
  </commentList>
</comments>
</file>

<file path=xl/comments46.xml><?xml version="1.0" encoding="utf-8"?>
<comments xmlns="http://schemas.openxmlformats.org/spreadsheetml/2006/main" xmlns:mc="http://schemas.openxmlformats.org/markup-compatibility/2006" xmlns:xr="http://schemas.microsoft.com/office/spreadsheetml/2014/revision" mc:Ignorable="xr">
  <authors>
    <author>chenjie</author>
  </authors>
  <commentList>
    <comment ref="B6" authorId="0" shapeId="0" xr:uid="{00000000-0006-0000-5400-000001000000}">
      <text>
        <r>
          <rPr>
            <sz val="9"/>
            <rFont val="宋体"/>
            <family val="3"/>
            <charset val="134"/>
          </rPr>
          <t>chenjie:
债权单位名称应填列全称，不应以地名或不明确的简称或业务内容代替</t>
        </r>
      </text>
    </comment>
    <comment ref="C6" authorId="0" shapeId="0" xr:uid="{00000000-0006-0000-5400-000002000000}">
      <text>
        <r>
          <rPr>
            <sz val="9"/>
            <rFont val="宋体"/>
            <family val="3"/>
            <charset val="134"/>
          </rPr>
          <t>chenjie:
填列票据的签发日期；
日期填写形式(半角状态下)如：2002.6又如2001.11</t>
        </r>
      </text>
    </comment>
    <comment ref="J6" authorId="0" shapeId="0" xr:uid="{00000000-0006-0000-5400-000003000000}">
      <text>
        <r>
          <rPr>
            <sz val="9"/>
            <rFont val="宋体"/>
            <family val="3"/>
            <charset val="134"/>
          </rPr>
          <t>chenjie:
1）债权单位为关联方、总公司内部或本公司内部单位的，应在备注栏注明“关联方”、“总公司内部”“内部单位”；2） 涉诉款项应在备注中标明；3）评估基准日后已付款的项目，应注明日期。如“2002年7月4日付款”；4）已到期尚未支付的，需简要说明原因。</t>
        </r>
      </text>
    </comment>
  </commentList>
</comments>
</file>

<file path=xl/comments47.xml><?xml version="1.0" encoding="utf-8"?>
<comments xmlns="http://schemas.openxmlformats.org/spreadsheetml/2006/main" xmlns:mc="http://schemas.openxmlformats.org/markup-compatibility/2006" xmlns:xr="http://schemas.microsoft.com/office/spreadsheetml/2014/revision" mc:Ignorable="xr">
  <authors>
    <author>chenjie</author>
  </authors>
  <commentList>
    <comment ref="B6" authorId="0" shapeId="0" xr:uid="{00000000-0006-0000-5500-000001000000}">
      <text>
        <r>
          <rPr>
            <sz val="9"/>
            <rFont val="宋体"/>
            <family val="3"/>
            <charset val="134"/>
          </rPr>
          <t>chenjie:
债权单位名称应填列全称，不应以地名或不明确的简称或业务内容代替</t>
        </r>
      </text>
    </comment>
    <comment ref="C6" authorId="0" shapeId="0" xr:uid="{00000000-0006-0000-5500-000002000000}">
      <text>
        <r>
          <rPr>
            <sz val="9"/>
            <rFont val="宋体"/>
            <family val="3"/>
            <charset val="134"/>
          </rPr>
          <t>chenjie:
填列最后一笔贷方发生额的日期；
日期填写形式(半角状态下)如：2002.6又如2001.11</t>
        </r>
      </text>
    </comment>
    <comment ref="D6" authorId="0" shapeId="0" xr:uid="{00000000-0006-0000-5500-000003000000}">
      <text>
        <r>
          <rPr>
            <sz val="9"/>
            <rFont val="宋体"/>
            <family val="3"/>
            <charset val="134"/>
          </rPr>
          <t>chenjie:
如：“购油款”等</t>
        </r>
      </text>
    </comment>
    <comment ref="I6" authorId="0" shapeId="0" xr:uid="{00000000-0006-0000-5500-000004000000}">
      <text>
        <r>
          <rPr>
            <sz val="9"/>
            <rFont val="宋体"/>
            <family val="3"/>
            <charset val="134"/>
          </rPr>
          <t>chenjie:
1）债权单位为关联方、总公司内部或本公司内部单位的，应在备注栏注明“关联方”、“总公司内部”“内部单位”；2） 涉诉款项应在备注中标明；3）评估基准日后已付款的项目，应注明日期。如“2002年7月4日付款”；4）其他填表单位认为应说明的事项</t>
        </r>
      </text>
    </comment>
  </commentList>
</comments>
</file>

<file path=xl/comments48.xml><?xml version="1.0" encoding="utf-8"?>
<comments xmlns="http://schemas.openxmlformats.org/spreadsheetml/2006/main" xmlns:mc="http://schemas.openxmlformats.org/markup-compatibility/2006" xmlns:xr="http://schemas.microsoft.com/office/spreadsheetml/2014/revision" mc:Ignorable="xr">
  <authors>
    <author>chenjie</author>
  </authors>
  <commentList>
    <comment ref="B6" authorId="0" shapeId="0" xr:uid="{00000000-0006-0000-5600-000001000000}">
      <text>
        <r>
          <rPr>
            <sz val="9"/>
            <rFont val="宋体"/>
            <family val="3"/>
            <charset val="134"/>
          </rPr>
          <t>chenjie:
债权单位名称应填列全称，不应以地名或不明确的简称或业务内容代替</t>
        </r>
      </text>
    </comment>
    <comment ref="C6" authorId="0" shapeId="0" xr:uid="{00000000-0006-0000-5600-000002000000}">
      <text>
        <r>
          <rPr>
            <sz val="9"/>
            <rFont val="宋体"/>
            <family val="3"/>
            <charset val="134"/>
          </rPr>
          <t>chenjie:
填列最后一笔贷方发生额的日期；
日期填写形式(半角状态下)如：2002.6又如2001.11</t>
        </r>
      </text>
    </comment>
    <comment ref="D6" authorId="0" shapeId="0" xr:uid="{00000000-0006-0000-5600-000003000000}">
      <text>
        <r>
          <rPr>
            <sz val="9"/>
            <rFont val="宋体"/>
            <family val="3"/>
            <charset val="134"/>
          </rPr>
          <t>chenjie:
如：“售油款”等</t>
        </r>
      </text>
    </comment>
    <comment ref="I6" authorId="0" shapeId="0" xr:uid="{00000000-0006-0000-5600-000004000000}">
      <text>
        <r>
          <rPr>
            <sz val="9"/>
            <rFont val="宋体"/>
            <family val="3"/>
            <charset val="134"/>
          </rPr>
          <t>chenjie:
1）债权单位为关联方、总公司内部或本公司内部单位的，应在备注栏注明“关联方”、“总公司内部”“内部单位”；2） 涉诉款项应在备注中标明；3）评估基准日后已付款的项目，应注明日期。如“2002年7月4日付款”；4）其他填表单位认为应说明的事项</t>
        </r>
      </text>
    </comment>
  </commentList>
</comments>
</file>

<file path=xl/comments49.xml><?xml version="1.0" encoding="utf-8"?>
<comments xmlns="http://schemas.openxmlformats.org/spreadsheetml/2006/main" xmlns:mc="http://schemas.openxmlformats.org/markup-compatibility/2006" xmlns:xr="http://schemas.microsoft.com/office/spreadsheetml/2014/revision" mc:Ignorable="xr">
  <authors>
    <author>chenjie</author>
  </authors>
  <commentList>
    <comment ref="B6" authorId="0" shapeId="0" xr:uid="{00000000-0006-0000-5700-000001000000}">
      <text>
        <r>
          <rPr>
            <sz val="9"/>
            <rFont val="宋体"/>
            <family val="3"/>
            <charset val="134"/>
          </rPr>
          <t>chenjie:
填写所计提的应付工资的具体组成内容，如“工资、住房补贴”等，根据填表单位财务部门的计提应付工资的方式和内容填写</t>
        </r>
      </text>
    </comment>
    <comment ref="C6" authorId="0" shapeId="0" xr:uid="{00000000-0006-0000-5700-000002000000}">
      <text>
        <r>
          <rPr>
            <sz val="9"/>
            <rFont val="宋体"/>
            <family val="3"/>
            <charset val="134"/>
          </rPr>
          <t>chenjie:
填写贷方最后一笔发生额的日期</t>
        </r>
      </text>
    </comment>
    <comment ref="H6" authorId="0" shapeId="0" xr:uid="{00000000-0006-0000-5700-000003000000}">
      <text>
        <r>
          <rPr>
            <sz val="9"/>
            <rFont val="宋体"/>
            <family val="3"/>
            <charset val="134"/>
          </rPr>
          <t>chenjie:
备注中应注明计提依据（如：工效挂钩批准额度×××万元／年）及基准日应付工资帐面余额的滚存期间。</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chenjie</author>
  </authors>
  <commentList>
    <comment ref="B6" authorId="0" shapeId="0" xr:uid="{E3BADCE7-4214-4E08-B1C8-7A79DEC8DFBB}">
      <text>
        <r>
          <rPr>
            <sz val="9"/>
            <rFont val="宋体"/>
            <family val="3"/>
            <charset val="134"/>
          </rPr>
          <t>chenjie:
填列全称</t>
        </r>
      </text>
    </comment>
    <comment ref="C6" authorId="0" shapeId="0" xr:uid="{24E1F439-DF4C-4AC3-B6A2-6ACD3C2236B3}">
      <text>
        <r>
          <rPr>
            <sz val="9"/>
            <rFont val="宋体"/>
            <family val="3"/>
            <charset val="134"/>
          </rPr>
          <t>chenjie:
如：国库券、电力债券
    ＊＊公司债券</t>
        </r>
      </text>
    </comment>
  </commentList>
</comments>
</file>

<file path=xl/comments50.xml><?xml version="1.0" encoding="utf-8"?>
<comments xmlns="http://schemas.openxmlformats.org/spreadsheetml/2006/main" xmlns:mc="http://schemas.openxmlformats.org/markup-compatibility/2006" xmlns:xr="http://schemas.microsoft.com/office/spreadsheetml/2014/revision" mc:Ignorable="xr">
  <authors>
    <author>chenjie</author>
  </authors>
  <commentList>
    <comment ref="B6" authorId="0" shapeId="0" xr:uid="{00000000-0006-0000-5800-000001000000}">
      <text>
        <r>
          <rPr>
            <sz val="9"/>
            <rFont val="宋体"/>
            <family val="3"/>
            <charset val="134"/>
          </rPr>
          <t>chenjie:
填表单位的专管税务机关，应填写全称</t>
        </r>
      </text>
    </comment>
    <comment ref="C6" authorId="0" shapeId="0" xr:uid="{00000000-0006-0000-5800-000002000000}">
      <text>
        <r>
          <rPr>
            <sz val="9"/>
            <rFont val="宋体"/>
            <family val="3"/>
            <charset val="134"/>
          </rPr>
          <t>chenjie:
填写贷方最后一笔发生额的日期</t>
        </r>
      </text>
    </comment>
    <comment ref="D6" authorId="0" shapeId="0" xr:uid="{00000000-0006-0000-5800-000003000000}">
      <text>
        <r>
          <rPr>
            <sz val="9"/>
            <rFont val="宋体"/>
            <family val="3"/>
            <charset val="134"/>
          </rPr>
          <t>chenjie:
指增值税、消费税、城建税、教育费附加等</t>
        </r>
      </text>
    </comment>
    <comment ref="I6" authorId="0" shapeId="0" xr:uid="{00000000-0006-0000-5800-000004000000}">
      <text>
        <r>
          <rPr>
            <sz val="9"/>
            <rFont val="宋体"/>
            <family val="3"/>
            <charset val="134"/>
          </rPr>
          <t>chenjie:
备注中应注明税款所属期间。</t>
        </r>
      </text>
    </comment>
  </commentList>
</comments>
</file>

<file path=xl/comments51.xml><?xml version="1.0" encoding="utf-8"?>
<comments xmlns="http://schemas.openxmlformats.org/spreadsheetml/2006/main" xmlns:mc="http://schemas.openxmlformats.org/markup-compatibility/2006" xmlns:xr="http://schemas.microsoft.com/office/spreadsheetml/2014/revision" mc:Ignorable="xr">
  <authors>
    <author>chenjie</author>
  </authors>
  <commentList>
    <comment ref="B6" authorId="0" shapeId="0" xr:uid="{00000000-0006-0000-5900-000001000000}">
      <text>
        <r>
          <rPr>
            <sz val="9"/>
            <rFont val="宋体"/>
            <family val="3"/>
            <charset val="134"/>
          </rPr>
          <t>chenjie:
填全称</t>
        </r>
      </text>
    </comment>
    <comment ref="C6" authorId="0" shapeId="0" xr:uid="{00000000-0006-0000-5900-000002000000}">
      <text>
        <r>
          <rPr>
            <sz val="9"/>
            <rFont val="宋体"/>
            <family val="3"/>
            <charset val="134"/>
          </rPr>
          <t>chenjie:
发生日期指利息结算日，填列到日。</t>
        </r>
      </text>
    </comment>
    <comment ref="E6" authorId="0" shapeId="0" xr:uid="{00000000-0006-0000-5900-000003000000}">
      <text>
        <r>
          <rPr>
            <sz val="9"/>
            <rFont val="宋体"/>
            <family val="3"/>
            <charset val="134"/>
          </rPr>
          <t>chenjie:
填列到“日”，如“2001.6.1—2001.12.30”。</t>
        </r>
      </text>
    </comment>
  </commentList>
</comments>
</file>

<file path=xl/comments52.xml><?xml version="1.0" encoding="utf-8"?>
<comments xmlns="http://schemas.openxmlformats.org/spreadsheetml/2006/main" xmlns:mc="http://schemas.openxmlformats.org/markup-compatibility/2006" xmlns:xr="http://schemas.microsoft.com/office/spreadsheetml/2014/revision" mc:Ignorable="xr">
  <authors>
    <author>chenjie</author>
  </authors>
  <commentList>
    <comment ref="I6" authorId="0" shapeId="0" xr:uid="{00000000-0006-0000-5A00-000001000000}">
      <text>
        <r>
          <rPr>
            <sz val="9"/>
            <rFont val="宋体"/>
            <family val="3"/>
            <charset val="134"/>
          </rPr>
          <t>chenjie:
对于长期未付的利润（股利），请在备注栏标明原因</t>
        </r>
      </text>
    </comment>
  </commentList>
</comments>
</file>

<file path=xl/comments53.xml><?xml version="1.0" encoding="utf-8"?>
<comments xmlns="http://schemas.openxmlformats.org/spreadsheetml/2006/main" xmlns:mc="http://schemas.openxmlformats.org/markup-compatibility/2006" xmlns:xr="http://schemas.microsoft.com/office/spreadsheetml/2014/revision" mc:Ignorable="xr">
  <authors>
    <author>chenjie</author>
  </authors>
  <commentList>
    <comment ref="B6" authorId="0" shapeId="0" xr:uid="{00000000-0006-0000-5B00-000001000000}">
      <text>
        <r>
          <rPr>
            <sz val="9"/>
            <rFont val="宋体"/>
            <family val="3"/>
            <charset val="134"/>
          </rPr>
          <t>chenjie:
债权单位名称应填列全称，不应以地名或不明确的简称或业务内容代替</t>
        </r>
      </text>
    </comment>
    <comment ref="C6" authorId="0" shapeId="0" xr:uid="{00000000-0006-0000-5B00-000002000000}">
      <text>
        <r>
          <rPr>
            <sz val="9"/>
            <rFont val="宋体"/>
            <family val="3"/>
            <charset val="134"/>
          </rPr>
          <t>chenjie:
填列最后一笔贷方发生额的日期；
日期填写形式(半角状态下)如：2002.6又如2001.11</t>
        </r>
      </text>
    </comment>
    <comment ref="D6" authorId="0" shapeId="0" xr:uid="{00000000-0006-0000-5B00-000003000000}">
      <text>
        <r>
          <rPr>
            <sz val="9"/>
            <rFont val="宋体"/>
            <family val="3"/>
            <charset val="134"/>
          </rPr>
          <t>chenjie:
如：“往来款、职工教育经费、工会经费”等</t>
        </r>
      </text>
    </comment>
    <comment ref="I6" authorId="0" shapeId="0" xr:uid="{00000000-0006-0000-5B00-000004000000}">
      <text>
        <r>
          <rPr>
            <sz val="9"/>
            <rFont val="宋体"/>
            <family val="3"/>
            <charset val="134"/>
          </rPr>
          <t>chenjie:
1）债权单位为关联方、总公司内部或本公司内部单位的，应在备注栏注明“关联方”、“总公司内部”“内部单位”；2） 涉诉款项应在备注中标明；3）评估基准日后已付款的项目，应注明日期。如“2002年7月4日付款”；4）其他填表单位认为应说明的事项</t>
        </r>
      </text>
    </comment>
  </commentList>
</comments>
</file>

<file path=xl/comments54.xml><?xml version="1.0" encoding="utf-8"?>
<comments xmlns="http://schemas.openxmlformats.org/spreadsheetml/2006/main" xmlns:mc="http://schemas.openxmlformats.org/markup-compatibility/2006" xmlns:xr="http://schemas.microsoft.com/office/spreadsheetml/2014/revision" mc:Ignorable="xr">
  <authors>
    <author>chenjie</author>
  </authors>
  <commentList>
    <comment ref="B6" authorId="0" shapeId="0" xr:uid="{01145A32-FB67-459D-84C7-B59753B261C7}">
      <text>
        <r>
          <rPr>
            <sz val="9"/>
            <rFont val="宋体"/>
            <family val="3"/>
            <charset val="134"/>
          </rPr>
          <t>请填写全称</t>
        </r>
      </text>
    </comment>
    <comment ref="C6" authorId="0" shapeId="0" xr:uid="{0CCCA3D2-5B2B-4B92-8983-37C14FF4199F}">
      <text>
        <r>
          <rPr>
            <sz val="9"/>
            <rFont val="宋体"/>
            <family val="3"/>
            <charset val="134"/>
          </rPr>
          <t>请填写最后一笔贷方发生日期；
日期填写形式：2017-12-12</t>
        </r>
      </text>
    </comment>
  </commentList>
</comments>
</file>

<file path=xl/comments55.xml><?xml version="1.0" encoding="utf-8"?>
<comments xmlns="http://schemas.openxmlformats.org/spreadsheetml/2006/main" xmlns:mc="http://schemas.openxmlformats.org/markup-compatibility/2006" xmlns:xr="http://schemas.microsoft.com/office/spreadsheetml/2014/revision" mc:Ignorable="xr">
  <authors>
    <author>chenjie</author>
  </authors>
  <commentList>
    <comment ref="B6" authorId="0" shapeId="0" xr:uid="{00000000-0006-0000-5C00-000001000000}">
      <text>
        <r>
          <rPr>
            <sz val="9"/>
            <rFont val="宋体"/>
            <family val="3"/>
            <charset val="134"/>
          </rPr>
          <t>chenjie:
参见长期借款表</t>
        </r>
      </text>
    </comment>
  </commentList>
</comments>
</file>

<file path=xl/comments56.xml><?xml version="1.0" encoding="utf-8"?>
<comments xmlns="http://schemas.openxmlformats.org/spreadsheetml/2006/main" xmlns:mc="http://schemas.openxmlformats.org/markup-compatibility/2006" xmlns:xr="http://schemas.microsoft.com/office/spreadsheetml/2014/revision" mc:Ignorable="xr">
  <authors>
    <author>chenjie</author>
  </authors>
  <commentList>
    <comment ref="B6" authorId="0" shapeId="0" xr:uid="{00000000-0006-0000-5F00-000001000000}">
      <text>
        <r>
          <rPr>
            <sz val="9"/>
            <rFont val="宋体"/>
            <family val="3"/>
            <charset val="134"/>
          </rPr>
          <t>chenjie:
填全称</t>
        </r>
      </text>
    </comment>
    <comment ref="C6" authorId="0" shapeId="0" xr:uid="{00000000-0006-0000-5F00-000002000000}">
      <text>
        <r>
          <rPr>
            <sz val="9"/>
            <rFont val="宋体"/>
            <family val="3"/>
            <charset val="134"/>
          </rPr>
          <t>chenjie:
指借款合同规定的借款启始日，填列到日</t>
        </r>
      </text>
    </comment>
    <comment ref="D6" authorId="0" shapeId="0" xr:uid="{00000000-0006-0000-5F00-000003000000}">
      <text>
        <r>
          <rPr>
            <sz val="9"/>
            <rFont val="宋体"/>
            <family val="3"/>
            <charset val="134"/>
          </rPr>
          <t>chenjie:
与借款合同规定到期日应一致</t>
        </r>
      </text>
    </comment>
    <comment ref="E6" authorId="0" shapeId="0" xr:uid="{00000000-0006-0000-5F00-000004000000}">
      <text>
        <r>
          <rPr>
            <sz val="9"/>
            <rFont val="宋体"/>
            <family val="3"/>
            <charset val="134"/>
          </rPr>
          <t>chenjie:
与借款合同规定利率应一致</t>
        </r>
      </text>
    </comment>
    <comment ref="M6" authorId="0" shapeId="0" xr:uid="{00000000-0006-0000-5F00-000005000000}">
      <text>
        <r>
          <rPr>
            <sz val="9"/>
            <rFont val="宋体"/>
            <family val="3"/>
            <charset val="134"/>
          </rPr>
          <t>chenjie:
标明（或附专项说明）借款的用途、担保条件（信用担保、资产抵押或质押等）、借款利息计提及支付情况（请准确说明利息计提、支付到哪一天）。</t>
        </r>
      </text>
    </comment>
  </commentList>
</comments>
</file>

<file path=xl/comments57.xml><?xml version="1.0" encoding="utf-8"?>
<comments xmlns="http://schemas.openxmlformats.org/spreadsheetml/2006/main" xmlns:mc="http://schemas.openxmlformats.org/markup-compatibility/2006" xmlns:xr="http://schemas.microsoft.com/office/spreadsheetml/2014/revision" mc:Ignorable="xr">
  <authors>
    <author>chenjie</author>
  </authors>
  <commentList>
    <comment ref="B7" authorId="0" shapeId="0" xr:uid="{00000000-0006-0000-6100-000001000000}">
      <text>
        <r>
          <rPr>
            <sz val="9"/>
            <rFont val="宋体"/>
            <family val="3"/>
            <charset val="134"/>
          </rPr>
          <t>chenjie:
填列债权单位全称</t>
        </r>
      </text>
    </comment>
    <comment ref="C7" authorId="0" shapeId="0" xr:uid="{00000000-0006-0000-6100-000002000000}">
      <text>
        <r>
          <rPr>
            <sz val="9"/>
            <rFont val="宋体"/>
            <family val="3"/>
            <charset val="134"/>
          </rPr>
          <t>chenjie:
按合同协议确定的开始计算应付款的日期，填列到日。</t>
        </r>
      </text>
    </comment>
    <comment ref="D7" authorId="0" shapeId="0" xr:uid="{00000000-0006-0000-6100-000003000000}">
      <text>
        <r>
          <rPr>
            <sz val="9"/>
            <rFont val="宋体"/>
            <family val="3"/>
            <charset val="134"/>
          </rPr>
          <t>chenjie:
指应付款内容，如“引进××设备款或融资租赁××设备款”等；</t>
        </r>
      </text>
    </comment>
    <comment ref="M7" authorId="0" shapeId="0" xr:uid="{00000000-0006-0000-6100-000004000000}">
      <text>
        <r>
          <rPr>
            <sz val="9"/>
            <rFont val="宋体"/>
            <family val="3"/>
            <charset val="134"/>
          </rPr>
          <t>chenjie:
请注明帐面初始额的构成。</t>
        </r>
      </text>
    </comment>
  </commentList>
</comments>
</file>

<file path=xl/comments58.xml><?xml version="1.0" encoding="utf-8"?>
<comments xmlns="http://schemas.openxmlformats.org/spreadsheetml/2006/main" xmlns:mc="http://schemas.openxmlformats.org/markup-compatibility/2006" xmlns:xr="http://schemas.microsoft.com/office/spreadsheetml/2014/revision" mc:Ignorable="xr">
  <authors>
    <author>Zhonglian</author>
  </authors>
  <commentList>
    <comment ref="O5" authorId="0" shapeId="0" xr:uid="{598887D7-21B4-43E2-A0E2-862799099156}">
      <text>
        <r>
          <rPr>
            <sz val="9"/>
            <color indexed="81"/>
            <rFont val="宋体"/>
            <family val="3"/>
            <charset val="134"/>
          </rPr>
          <t>结构类型字段如下：重型钢结构、轻钢结构、钢混、剪力墙、框剪、框架、排架、砖混、混合、砖木、简易、彩钢，请在上述序列范围内填报。</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Zhonglian</author>
  </authors>
  <commentList>
    <comment ref="P8" authorId="0" shapeId="0" xr:uid="{74918EE6-A54D-431C-84E8-CC49E2312F49}">
      <text>
        <r>
          <rPr>
            <sz val="9"/>
            <rFont val="宋体"/>
            <family val="3"/>
            <charset val="134"/>
          </rPr>
          <t>范例：因XX原因，该笔应收账款形成呆账。我公司于XX年XX月XX日，通过XX方式进行催缴，债务人因XX原因未予偿还。截至目前，债务人已破产或死亡/债务人对往来存在异议/丢失催讨债务资料/催讨债务已超过时效/时效内但债务人无偿还能力/其他原因,该笔应收账款存在回收风险。经与债务人多次协商，最终确定以其所持有的XX抵偿一部分债务，市场价值约为XX元。该笔应收账款预计损失金额为XX元。</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chenjie</author>
  </authors>
  <commentList>
    <comment ref="B6" authorId="0" shapeId="0" xr:uid="{B91E5B23-F929-40D3-9583-780359D93487}">
      <text>
        <r>
          <rPr>
            <sz val="9"/>
            <rFont val="宋体"/>
            <family val="3"/>
            <charset val="134"/>
          </rPr>
          <t>chenjie:
债务单位名称应填列全称，不应以地名或不明确的简称或业务内容代替</t>
        </r>
      </text>
    </comment>
    <comment ref="C6" authorId="0" shapeId="0" xr:uid="{8A7A0E7D-3EBF-4499-8A6B-12D67D1C5056}">
      <text>
        <r>
          <rPr>
            <sz val="9"/>
            <rFont val="宋体"/>
            <family val="3"/>
            <charset val="134"/>
          </rPr>
          <t>chenjie:
如：“售油款”等</t>
        </r>
      </text>
    </comment>
    <comment ref="S6" authorId="0" shapeId="0" xr:uid="{7A7A12D4-339F-42C2-ADD0-C6059FFA29B7}">
      <text>
        <r>
          <rPr>
            <sz val="9"/>
            <rFont val="宋体"/>
            <family val="3"/>
            <charset val="134"/>
          </rPr>
          <t>chenjie:
1）欠款单位为关联方、总公司内部或本公司内部单位的，应在备注栏注明“关联方”、“总公司内部”“内部单位”；2） 涉诉款项应在备注中标明；3）评估基准日后已收回款项的，应注明日期如“2002年7月4日收回”；4）其他填表单位认为应说明的事项</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chenjie</author>
  </authors>
  <commentList>
    <comment ref="B6" authorId="0" shapeId="0" xr:uid="{00000000-0006-0000-1700-000001000000}">
      <text>
        <r>
          <rPr>
            <sz val="9"/>
            <rFont val="宋体"/>
            <family val="3"/>
            <charset val="134"/>
          </rPr>
          <t>chenjie:
该栏应填列全称，不应以地名或不明确的简称或业务内容代替</t>
        </r>
      </text>
    </comment>
    <comment ref="C6" authorId="0" shapeId="0" xr:uid="{00000000-0006-0000-1700-000002000000}">
      <text>
        <r>
          <rPr>
            <sz val="9"/>
            <rFont val="宋体"/>
            <family val="3"/>
            <charset val="134"/>
          </rPr>
          <t>chenjie:
如“购＊＊设备款”、“购油款”等</t>
        </r>
      </text>
    </comment>
    <comment ref="D6" authorId="0" shapeId="0" xr:uid="{00000000-0006-0000-1700-000003000000}">
      <text>
        <r>
          <rPr>
            <sz val="9"/>
            <rFont val="宋体"/>
            <family val="3"/>
            <charset val="134"/>
          </rPr>
          <t>chenjie:
填列最后一笔借方发生额的日期，
日期填写形式(半角状态下)如：2002.6又如2001.11</t>
        </r>
      </text>
    </comment>
    <comment ref="E6" authorId="0" shapeId="0" xr:uid="{00000000-0006-0000-1700-000004000000}">
      <text>
        <r>
          <rPr>
            <sz val="9"/>
            <rFont val="宋体"/>
            <family val="3"/>
            <charset val="134"/>
          </rPr>
          <t>1年以内
1~2年
2~3年
3~4年
4~5年
5年以上</t>
        </r>
      </text>
    </comment>
    <comment ref="L6" authorId="0" shapeId="0" xr:uid="{00000000-0006-0000-1700-000005000000}">
      <text>
        <r>
          <rPr>
            <sz val="9"/>
            <rFont val="宋体"/>
            <family val="3"/>
            <charset val="134"/>
          </rPr>
          <t>chenjie:
1）欠款单位为关联方、总公司内部或内部单位的，应在备注栏注明“关联方”、“总公司内部”“内部单位”；2） 涉诉款项应在备注中标明；3）评估基准日后已收到货物或收回款项的，应注明日期及金额，如“2002.7.4日收回2000元”或2002.7.8日到货验收；4）其他填表单位认为应说明的事项</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chenjie</author>
  </authors>
  <commentList>
    <comment ref="O7" authorId="0" shapeId="0" xr:uid="{00000000-0006-0000-1D00-000001000000}">
      <text>
        <r>
          <rPr>
            <sz val="9"/>
            <rFont val="宋体"/>
            <family val="3"/>
            <charset val="134"/>
          </rPr>
          <t>chenjie:
(1)注1；(2)负数余额产生的原因。</t>
        </r>
      </text>
    </comment>
  </commentList>
</comments>
</file>

<file path=xl/sharedStrings.xml><?xml version="1.0" encoding="utf-8"?>
<sst xmlns="http://schemas.openxmlformats.org/spreadsheetml/2006/main" count="6469" uniqueCount="2180">
  <si>
    <t>索引页</t>
  </si>
  <si>
    <t>资 产 评 估 申 报 表</t>
  </si>
  <si>
    <t>企业填写以下内容</t>
  </si>
  <si>
    <t>被评估企业：</t>
  </si>
  <si>
    <t>评估基准日：</t>
  </si>
  <si>
    <t>年</t>
  </si>
  <si>
    <t>月</t>
  </si>
  <si>
    <t>日</t>
  </si>
  <si>
    <t>被评估企业填表人：</t>
  </si>
  <si>
    <t>填表日期：</t>
  </si>
  <si>
    <t>评估机构填写以下内容</t>
  </si>
  <si>
    <t>项目负责人：</t>
  </si>
  <si>
    <t>签字注册资产评估师：</t>
  </si>
  <si>
    <t>流动资产评估人员：</t>
  </si>
  <si>
    <t>长期投资评估人员：</t>
  </si>
  <si>
    <r>
      <rPr>
        <sz val="11"/>
        <rFont val="宋体"/>
        <family val="3"/>
        <charset val="134"/>
      </rPr>
      <t>房</t>
    </r>
    <r>
      <rPr>
        <sz val="11"/>
        <rFont val="Times New Roman"/>
        <family val="1"/>
      </rPr>
      <t xml:space="preserve">  </t>
    </r>
    <r>
      <rPr>
        <sz val="11"/>
        <rFont val="宋体"/>
        <family val="3"/>
        <charset val="134"/>
      </rPr>
      <t>屋</t>
    </r>
    <r>
      <rPr>
        <sz val="11"/>
        <rFont val="Times New Roman"/>
        <family val="1"/>
      </rPr>
      <t xml:space="preserve">  </t>
    </r>
    <r>
      <rPr>
        <sz val="11"/>
        <rFont val="宋体"/>
        <family val="3"/>
        <charset val="134"/>
      </rPr>
      <t>类评估人员：</t>
    </r>
  </si>
  <si>
    <r>
      <rPr>
        <sz val="11"/>
        <rFont val="宋体"/>
        <family val="3"/>
        <charset val="134"/>
      </rPr>
      <t>设</t>
    </r>
    <r>
      <rPr>
        <sz val="11"/>
        <rFont val="Times New Roman"/>
        <family val="1"/>
      </rPr>
      <t xml:space="preserve">  </t>
    </r>
    <r>
      <rPr>
        <sz val="11"/>
        <rFont val="宋体"/>
        <family val="3"/>
        <charset val="134"/>
      </rPr>
      <t>备</t>
    </r>
    <r>
      <rPr>
        <sz val="11"/>
        <rFont val="Times New Roman"/>
        <family val="1"/>
      </rPr>
      <t xml:space="preserve">  </t>
    </r>
    <r>
      <rPr>
        <sz val="11"/>
        <rFont val="宋体"/>
        <family val="3"/>
        <charset val="134"/>
      </rPr>
      <t>类评估人员：</t>
    </r>
  </si>
  <si>
    <r>
      <rPr>
        <sz val="11"/>
        <rFont val="宋体"/>
        <family val="3"/>
        <charset val="134"/>
      </rPr>
      <t>土</t>
    </r>
    <r>
      <rPr>
        <sz val="11"/>
        <rFont val="Times New Roman"/>
        <family val="1"/>
      </rPr>
      <t xml:space="preserve">        </t>
    </r>
    <r>
      <rPr>
        <sz val="11"/>
        <rFont val="宋体"/>
        <family val="3"/>
        <charset val="134"/>
      </rPr>
      <t>地评估人员：</t>
    </r>
  </si>
  <si>
    <t>生物资产评估人员：</t>
  </si>
  <si>
    <t>油气资产评估人员：</t>
  </si>
  <si>
    <t>其他无形评估人员：</t>
  </si>
  <si>
    <t>其他资产评估人员：</t>
  </si>
  <si>
    <r>
      <rPr>
        <sz val="11"/>
        <rFont val="宋体"/>
        <family val="3"/>
        <charset val="134"/>
      </rPr>
      <t>负</t>
    </r>
    <r>
      <rPr>
        <sz val="11"/>
        <rFont val="Times New Roman"/>
        <family val="1"/>
      </rPr>
      <t xml:space="preserve">    </t>
    </r>
    <r>
      <rPr>
        <sz val="11"/>
        <rFont val="宋体"/>
        <family val="3"/>
        <charset val="134"/>
      </rPr>
      <t>债类评估人员：</t>
    </r>
  </si>
  <si>
    <t>资产评估申报表索引目录</t>
  </si>
  <si>
    <t>评估申报表封面</t>
  </si>
  <si>
    <t>评估申报表说明（填表前请先阅读）</t>
  </si>
  <si>
    <t>基本情况表</t>
  </si>
  <si>
    <t>资产负债表</t>
  </si>
  <si>
    <t>汇总表</t>
  </si>
  <si>
    <t>分类汇总表</t>
  </si>
  <si>
    <t>流动资产</t>
  </si>
  <si>
    <t>货币资金</t>
  </si>
  <si>
    <t>现金</t>
  </si>
  <si>
    <t>流动负债</t>
  </si>
  <si>
    <t>短期借款</t>
  </si>
  <si>
    <t>银行存款</t>
  </si>
  <si>
    <t>交易性金融负债</t>
  </si>
  <si>
    <t>其他货币资金</t>
  </si>
  <si>
    <t>应付票据</t>
  </si>
  <si>
    <t>交易性金融资产</t>
  </si>
  <si>
    <t>股票投资</t>
  </si>
  <si>
    <t>应付账款</t>
  </si>
  <si>
    <t>债券投资</t>
  </si>
  <si>
    <t>预收款项</t>
  </si>
  <si>
    <t>基金投资</t>
  </si>
  <si>
    <t>应付职工薪酬</t>
  </si>
  <si>
    <t>应收票据</t>
  </si>
  <si>
    <t>应交税费</t>
  </si>
  <si>
    <t>应收账款</t>
  </si>
  <si>
    <t>应付利息</t>
  </si>
  <si>
    <t>预付账款</t>
  </si>
  <si>
    <t>应付股利（应付利润）</t>
  </si>
  <si>
    <t>应收利息</t>
  </si>
  <si>
    <t>其他应付款</t>
  </si>
  <si>
    <t>应收股利</t>
  </si>
  <si>
    <t>一年内到期的非流动负债</t>
  </si>
  <si>
    <t>其他应收款</t>
  </si>
  <si>
    <t>其他流动负债</t>
  </si>
  <si>
    <t>存货</t>
  </si>
  <si>
    <t>材料采购（在途物资）</t>
  </si>
  <si>
    <t>原材料</t>
  </si>
  <si>
    <t>在库周转材料</t>
  </si>
  <si>
    <t>非流动负债</t>
  </si>
  <si>
    <t>长期借款</t>
  </si>
  <si>
    <t>委托加工物资</t>
  </si>
  <si>
    <t>应付债券</t>
  </si>
  <si>
    <t>产成品（库存商品）</t>
  </si>
  <si>
    <t>长期应付款</t>
  </si>
  <si>
    <t>在产品（自制半成品）</t>
  </si>
  <si>
    <t>专项应付款</t>
  </si>
  <si>
    <t>发出商品</t>
  </si>
  <si>
    <t>预计负债</t>
  </si>
  <si>
    <t>在用周转材料</t>
  </si>
  <si>
    <t>递延所得税负债</t>
  </si>
  <si>
    <t>一年到期非流动资产</t>
  </si>
  <si>
    <t>其他非流动负债</t>
  </si>
  <si>
    <t>其他流动资产</t>
  </si>
  <si>
    <t>长期投资</t>
  </si>
  <si>
    <t>可供出售金融资产</t>
  </si>
  <si>
    <t>其他投资</t>
  </si>
  <si>
    <t>持有至到期投资</t>
  </si>
  <si>
    <t>长期应收款</t>
  </si>
  <si>
    <t>长期股权投资</t>
  </si>
  <si>
    <t>投资性房地产</t>
  </si>
  <si>
    <t>固定资产</t>
  </si>
  <si>
    <t>房屋建筑物</t>
  </si>
  <si>
    <t>构筑物及其他辅助设施</t>
  </si>
  <si>
    <t>管道及沟槽</t>
  </si>
  <si>
    <t>机器设备</t>
  </si>
  <si>
    <t>车辆</t>
  </si>
  <si>
    <t>电子设备</t>
  </si>
  <si>
    <t>土地</t>
  </si>
  <si>
    <t>在建工程</t>
  </si>
  <si>
    <t>在建工程-土建工程</t>
  </si>
  <si>
    <t>在建工程-设备安装工程</t>
  </si>
  <si>
    <t>工程物资</t>
  </si>
  <si>
    <t>固定资产清理</t>
  </si>
  <si>
    <t>生产性生物资产</t>
  </si>
  <si>
    <t>油气资产</t>
  </si>
  <si>
    <t>无形资产</t>
  </si>
  <si>
    <t>土地使用权</t>
  </si>
  <si>
    <t>其他无形资产</t>
  </si>
  <si>
    <t>开发支出</t>
  </si>
  <si>
    <t>商誉</t>
  </si>
  <si>
    <t>其他资产</t>
  </si>
  <si>
    <t>长期待摊费用</t>
  </si>
  <si>
    <t>递延所得税资产</t>
  </si>
  <si>
    <t>其他非流动资产</t>
  </si>
  <si>
    <t>返回索引页</t>
  </si>
  <si>
    <t>企业填写以下内容:</t>
  </si>
  <si>
    <t>金额单位：人民币元</t>
  </si>
  <si>
    <r>
      <rPr>
        <b/>
        <sz val="10"/>
        <rFont val="宋体"/>
        <family val="3"/>
        <charset val="134"/>
      </rPr>
      <t>资产占有单位名称</t>
    </r>
    <r>
      <rPr>
        <b/>
        <sz val="10"/>
        <rFont val="Times New Roman"/>
        <family val="1"/>
      </rPr>
      <t>:</t>
    </r>
  </si>
  <si>
    <t>中文</t>
  </si>
  <si>
    <t>法定代表人</t>
  </si>
  <si>
    <t>手机</t>
  </si>
  <si>
    <t>英文</t>
  </si>
  <si>
    <t>法定地址</t>
  </si>
  <si>
    <t>邮政编码</t>
  </si>
  <si>
    <t>总经理</t>
  </si>
  <si>
    <t>办公地址</t>
  </si>
  <si>
    <t>财务负责人</t>
  </si>
  <si>
    <t>办公电话</t>
  </si>
  <si>
    <t>传真</t>
  </si>
  <si>
    <t>E-mail</t>
  </si>
  <si>
    <t>项目联系人</t>
  </si>
  <si>
    <t>经营范围</t>
  </si>
  <si>
    <t>注册日期</t>
  </si>
  <si>
    <t>经营期限</t>
  </si>
  <si>
    <t>经济性质</t>
  </si>
  <si>
    <t>总资产额</t>
  </si>
  <si>
    <t>营业收入</t>
  </si>
  <si>
    <t>主管工商机关</t>
  </si>
  <si>
    <t>营业执照号码</t>
  </si>
  <si>
    <t>所属行业</t>
  </si>
  <si>
    <t>净资产额</t>
  </si>
  <si>
    <t>税后利润</t>
  </si>
  <si>
    <t>主管税务机关</t>
  </si>
  <si>
    <t>批准机关及证书号码</t>
  </si>
  <si>
    <t>开业日期</t>
  </si>
  <si>
    <t>休假日</t>
  </si>
  <si>
    <t>财务结账日</t>
  </si>
  <si>
    <t>执行会计制度</t>
  </si>
  <si>
    <t>前五名投资者（股东）名称</t>
  </si>
  <si>
    <t>注册资本</t>
  </si>
  <si>
    <t>实收资本</t>
  </si>
  <si>
    <t>金额</t>
  </si>
  <si>
    <t>出资比例</t>
  </si>
  <si>
    <t>合计</t>
  </si>
  <si>
    <t>主要长期投资单位（或异地分支机构）名称</t>
  </si>
  <si>
    <t>地址</t>
  </si>
  <si>
    <t>注册资金</t>
  </si>
  <si>
    <t>持股比例</t>
  </si>
  <si>
    <t>核算方式</t>
  </si>
  <si>
    <t>前注册会计师审计结论</t>
  </si>
  <si>
    <t>前评估情况</t>
  </si>
  <si>
    <t>评估机构填写以下内容:</t>
  </si>
  <si>
    <t>委托项目</t>
  </si>
  <si>
    <t>类别</t>
  </si>
  <si>
    <t>项目编号</t>
  </si>
  <si>
    <t>作业日期</t>
  </si>
  <si>
    <t>目的</t>
  </si>
  <si>
    <t>报告编号</t>
  </si>
  <si>
    <t>填表日期</t>
  </si>
  <si>
    <t>范围</t>
  </si>
  <si>
    <t>法定代表人：</t>
  </si>
  <si>
    <t>评估机构：</t>
  </si>
  <si>
    <t>中联资产评估有限公司</t>
  </si>
  <si>
    <t>设备</t>
  </si>
  <si>
    <t>房屋</t>
  </si>
  <si>
    <r>
      <rPr>
        <b/>
        <sz val="10"/>
        <rFont val="宋体"/>
        <family val="3"/>
        <charset val="134"/>
      </rPr>
      <t>资产占有单位填表人</t>
    </r>
    <r>
      <rPr>
        <b/>
        <sz val="10"/>
        <rFont val="Times New Roman"/>
        <family val="1"/>
      </rPr>
      <t>:</t>
    </r>
  </si>
  <si>
    <r>
      <rPr>
        <b/>
        <sz val="10"/>
        <rFont val="宋体"/>
        <family val="3"/>
        <charset val="134"/>
      </rPr>
      <t>评估人员</t>
    </r>
    <r>
      <rPr>
        <b/>
        <sz val="10"/>
        <rFont val="Times New Roman"/>
        <family val="1"/>
      </rPr>
      <t>:</t>
    </r>
  </si>
  <si>
    <t>资产</t>
  </si>
  <si>
    <t>序号</t>
  </si>
  <si>
    <t>期初数</t>
  </si>
  <si>
    <t>期末数</t>
  </si>
  <si>
    <t>备注</t>
  </si>
  <si>
    <t>负债及所有者权益</t>
  </si>
  <si>
    <t>流动资产：</t>
  </si>
  <si>
    <t>流动负债：</t>
  </si>
  <si>
    <t>预付款项</t>
  </si>
  <si>
    <t>一年内到期的非流动资产</t>
  </si>
  <si>
    <t>流动资产合计</t>
  </si>
  <si>
    <t>非流动资产：</t>
  </si>
  <si>
    <t>流动负债合计</t>
  </si>
  <si>
    <t>非流动负债：</t>
  </si>
  <si>
    <t>减：固定资产减值准备</t>
  </si>
  <si>
    <t>非流动负债合计</t>
  </si>
  <si>
    <t>负债合计</t>
  </si>
  <si>
    <t>所有者权益：</t>
  </si>
  <si>
    <t>资本公积</t>
  </si>
  <si>
    <t>减：库存股</t>
  </si>
  <si>
    <t>盈余公积</t>
  </si>
  <si>
    <t>未分配利润</t>
  </si>
  <si>
    <t>所有者权益合计</t>
  </si>
  <si>
    <t>非流动资产合计</t>
  </si>
  <si>
    <t>资产总计</t>
  </si>
  <si>
    <t>负债及所有者权益合计</t>
  </si>
  <si>
    <t>与总资产相差</t>
  </si>
  <si>
    <r>
      <rPr>
        <sz val="10"/>
        <rFont val="宋体"/>
        <family val="3"/>
        <charset val="134"/>
      </rPr>
      <t>填表人：</t>
    </r>
    <r>
      <rPr>
        <sz val="10"/>
        <rFont val="Times New Roman"/>
        <family val="1"/>
      </rPr>
      <t xml:space="preserve"> </t>
    </r>
  </si>
  <si>
    <t>财务主管：</t>
  </si>
  <si>
    <t>负责人：</t>
  </si>
  <si>
    <t>对应资产科目</t>
  </si>
  <si>
    <t>校验字段</t>
  </si>
  <si>
    <t>校验规则</t>
  </si>
  <si>
    <t>审计前账面值合并</t>
  </si>
  <si>
    <t>账面价值合并</t>
  </si>
  <si>
    <t>评估价值合并</t>
  </si>
  <si>
    <r>
      <rPr>
        <sz val="12"/>
        <color indexed="9"/>
        <rFont val="宋体"/>
        <family val="3"/>
        <charset val="134"/>
      </rPr>
      <t>非流动负债汇总</t>
    </r>
    <r>
      <rPr>
        <sz val="12"/>
        <color indexed="9"/>
        <rFont val="Times New Roman"/>
        <family val="1"/>
      </rPr>
      <t xml:space="preserve"> </t>
    </r>
  </si>
  <si>
    <t>增值额</t>
  </si>
  <si>
    <t>增值率</t>
  </si>
  <si>
    <t>一年到期非流动负债</t>
  </si>
  <si>
    <r>
      <rPr>
        <sz val="12"/>
        <color indexed="9"/>
        <rFont val="宋体"/>
        <family val="3"/>
        <charset val="134"/>
      </rPr>
      <t>应付股利</t>
    </r>
    <r>
      <rPr>
        <sz val="12"/>
        <color indexed="9"/>
        <rFont val="Times New Roman"/>
        <family val="1"/>
      </rPr>
      <t>(</t>
    </r>
    <r>
      <rPr>
        <sz val="12"/>
        <color indexed="9"/>
        <rFont val="宋体"/>
        <family val="3"/>
        <charset val="134"/>
      </rPr>
      <t>利润</t>
    </r>
    <r>
      <rPr>
        <sz val="12"/>
        <color indexed="9"/>
        <rFont val="Times New Roman"/>
        <family val="1"/>
      </rPr>
      <t>)</t>
    </r>
  </si>
  <si>
    <t>职工薪酬</t>
  </si>
  <si>
    <t>预收账款</t>
  </si>
  <si>
    <t>流动负债汇总</t>
  </si>
  <si>
    <t>审计前账面值净值</t>
  </si>
  <si>
    <t>账面价值合并净值</t>
  </si>
  <si>
    <t>评估价值合并净值</t>
  </si>
  <si>
    <r>
      <rPr>
        <sz val="12"/>
        <color indexed="9"/>
        <rFont val="宋体"/>
        <family val="3"/>
        <charset val="134"/>
      </rPr>
      <t>无形</t>
    </r>
    <r>
      <rPr>
        <sz val="12"/>
        <color indexed="9"/>
        <rFont val="Times New Roman"/>
        <family val="1"/>
      </rPr>
      <t>-</t>
    </r>
    <r>
      <rPr>
        <sz val="12"/>
        <color indexed="9"/>
        <rFont val="宋体"/>
        <family val="3"/>
        <charset val="134"/>
      </rPr>
      <t>其他</t>
    </r>
  </si>
  <si>
    <r>
      <rPr>
        <sz val="12"/>
        <color indexed="9"/>
        <rFont val="宋体"/>
        <family val="3"/>
        <charset val="134"/>
      </rPr>
      <t>无形</t>
    </r>
    <r>
      <rPr>
        <sz val="12"/>
        <color indexed="9"/>
        <rFont val="Times New Roman"/>
        <family val="1"/>
      </rPr>
      <t>-</t>
    </r>
    <r>
      <rPr>
        <sz val="12"/>
        <color indexed="9"/>
        <rFont val="宋体"/>
        <family val="3"/>
        <charset val="134"/>
      </rPr>
      <t>矿业权</t>
    </r>
  </si>
  <si>
    <r>
      <rPr>
        <sz val="12"/>
        <color indexed="9"/>
        <rFont val="宋体"/>
        <family val="3"/>
        <charset val="134"/>
      </rPr>
      <t>无形</t>
    </r>
    <r>
      <rPr>
        <sz val="12"/>
        <color indexed="9"/>
        <rFont val="Times New Roman"/>
        <family val="1"/>
      </rPr>
      <t>-</t>
    </r>
    <r>
      <rPr>
        <sz val="12"/>
        <color indexed="9"/>
        <rFont val="宋体"/>
        <family val="3"/>
        <charset val="134"/>
      </rPr>
      <t>土地</t>
    </r>
  </si>
  <si>
    <t>无形资产汇总</t>
  </si>
  <si>
    <r>
      <rPr>
        <sz val="12"/>
        <color indexed="9"/>
        <rFont val="宋体"/>
        <family val="3"/>
        <charset val="134"/>
      </rPr>
      <t>在建</t>
    </r>
    <r>
      <rPr>
        <sz val="12"/>
        <color indexed="9"/>
        <rFont val="Times New Roman"/>
        <family val="1"/>
      </rPr>
      <t>(</t>
    </r>
    <r>
      <rPr>
        <sz val="12"/>
        <color indexed="9"/>
        <rFont val="宋体"/>
        <family val="3"/>
        <charset val="134"/>
      </rPr>
      <t>设备</t>
    </r>
    <r>
      <rPr>
        <sz val="12"/>
        <color indexed="9"/>
        <rFont val="Times New Roman"/>
        <family val="1"/>
      </rPr>
      <t>)</t>
    </r>
  </si>
  <si>
    <r>
      <rPr>
        <sz val="12"/>
        <color indexed="9"/>
        <rFont val="宋体"/>
        <family val="3"/>
        <charset val="134"/>
      </rPr>
      <t>在建</t>
    </r>
    <r>
      <rPr>
        <sz val="12"/>
        <color indexed="9"/>
        <rFont val="Times New Roman"/>
        <family val="1"/>
      </rPr>
      <t>(</t>
    </r>
    <r>
      <rPr>
        <sz val="12"/>
        <color indexed="9"/>
        <rFont val="宋体"/>
        <family val="3"/>
        <charset val="134"/>
      </rPr>
      <t>土建</t>
    </r>
    <r>
      <rPr>
        <sz val="12"/>
        <color indexed="9"/>
        <rFont val="Times New Roman"/>
        <family val="1"/>
      </rPr>
      <t>)</t>
    </r>
  </si>
  <si>
    <t>在建工程汇总</t>
  </si>
  <si>
    <t>管道沟槽</t>
  </si>
  <si>
    <t>构筑物</t>
  </si>
  <si>
    <t>固定资产汇总</t>
  </si>
  <si>
    <t>股权投资</t>
  </si>
  <si>
    <t>长期应收</t>
  </si>
  <si>
    <t>持有到期投资</t>
  </si>
  <si>
    <t>可出售-其他</t>
  </si>
  <si>
    <r>
      <rPr>
        <sz val="12"/>
        <color indexed="9"/>
        <rFont val="宋体"/>
        <family val="3"/>
        <charset val="134"/>
      </rPr>
      <t>可出售</t>
    </r>
    <r>
      <rPr>
        <sz val="12"/>
        <color indexed="9"/>
        <rFont val="Times New Roman"/>
        <family val="1"/>
      </rPr>
      <t>-</t>
    </r>
    <r>
      <rPr>
        <sz val="12"/>
        <color indexed="9"/>
        <rFont val="宋体"/>
        <family val="3"/>
        <charset val="134"/>
      </rPr>
      <t>债券</t>
    </r>
  </si>
  <si>
    <r>
      <rPr>
        <sz val="12"/>
        <color indexed="9"/>
        <rFont val="宋体"/>
        <family val="3"/>
        <charset val="134"/>
      </rPr>
      <t>可出售</t>
    </r>
    <r>
      <rPr>
        <sz val="12"/>
        <color indexed="9"/>
        <rFont val="Times New Roman"/>
        <family val="1"/>
      </rPr>
      <t>-</t>
    </r>
    <r>
      <rPr>
        <sz val="12"/>
        <color indexed="9"/>
        <rFont val="宋体"/>
        <family val="3"/>
        <charset val="134"/>
      </rPr>
      <t>股票</t>
    </r>
  </si>
  <si>
    <t>可供出售金融资产汇总</t>
  </si>
  <si>
    <t>非流动资产汇总</t>
  </si>
  <si>
    <t>工程施工</t>
  </si>
  <si>
    <t>消耗性生物资产</t>
  </si>
  <si>
    <t>农产品</t>
  </si>
  <si>
    <r>
      <rPr>
        <sz val="12"/>
        <color indexed="9"/>
        <rFont val="宋体"/>
        <family val="3"/>
        <charset val="134"/>
      </rPr>
      <t>在产品</t>
    </r>
    <r>
      <rPr>
        <sz val="12"/>
        <color indexed="9"/>
        <rFont val="Times New Roman"/>
        <family val="1"/>
      </rPr>
      <t>(</t>
    </r>
    <r>
      <rPr>
        <sz val="12"/>
        <color indexed="9"/>
        <rFont val="宋体"/>
        <family val="3"/>
        <charset val="134"/>
      </rPr>
      <t>自制半成品</t>
    </r>
    <r>
      <rPr>
        <sz val="12"/>
        <color indexed="9"/>
        <rFont val="Times New Roman"/>
        <family val="1"/>
      </rPr>
      <t>)</t>
    </r>
  </si>
  <si>
    <r>
      <rPr>
        <sz val="12"/>
        <color indexed="9"/>
        <rFont val="宋体"/>
        <family val="3"/>
        <charset val="134"/>
      </rPr>
      <t>产成品</t>
    </r>
    <r>
      <rPr>
        <sz val="12"/>
        <color indexed="9"/>
        <rFont val="Times New Roman"/>
        <family val="1"/>
      </rPr>
      <t>(</t>
    </r>
    <r>
      <rPr>
        <sz val="12"/>
        <color indexed="9"/>
        <rFont val="宋体"/>
        <family val="3"/>
        <charset val="134"/>
      </rPr>
      <t>库存商品</t>
    </r>
    <r>
      <rPr>
        <sz val="12"/>
        <color indexed="9"/>
        <rFont val="Times New Roman"/>
        <family val="1"/>
      </rPr>
      <t>)</t>
    </r>
  </si>
  <si>
    <r>
      <rPr>
        <sz val="12"/>
        <color indexed="9"/>
        <rFont val="宋体"/>
        <family val="3"/>
        <charset val="134"/>
      </rPr>
      <t>材料采购</t>
    </r>
    <r>
      <rPr>
        <sz val="12"/>
        <color indexed="9"/>
        <rFont val="Times New Roman"/>
        <family val="1"/>
      </rPr>
      <t>(</t>
    </r>
    <r>
      <rPr>
        <sz val="12"/>
        <color indexed="9"/>
        <rFont val="宋体"/>
        <family val="3"/>
        <charset val="134"/>
      </rPr>
      <t>在途物资</t>
    </r>
    <r>
      <rPr>
        <sz val="12"/>
        <color indexed="9"/>
        <rFont val="Times New Roman"/>
        <family val="1"/>
      </rPr>
      <t>)</t>
    </r>
  </si>
  <si>
    <t>存货汇总</t>
  </si>
  <si>
    <r>
      <rPr>
        <sz val="12"/>
        <color indexed="9"/>
        <rFont val="宋体"/>
        <family val="3"/>
        <charset val="134"/>
      </rPr>
      <t>应收股利</t>
    </r>
    <r>
      <rPr>
        <sz val="12"/>
        <color indexed="9"/>
        <rFont val="Times New Roman"/>
        <family val="1"/>
      </rPr>
      <t>(</t>
    </r>
    <r>
      <rPr>
        <sz val="12"/>
        <color indexed="9"/>
        <rFont val="宋体"/>
        <family val="3"/>
        <charset val="134"/>
      </rPr>
      <t>利润</t>
    </r>
    <r>
      <rPr>
        <sz val="12"/>
        <color indexed="9"/>
        <rFont val="Times New Roman"/>
        <family val="1"/>
      </rPr>
      <t>)</t>
    </r>
  </si>
  <si>
    <r>
      <rPr>
        <sz val="12"/>
        <color indexed="9"/>
        <rFont val="宋体"/>
        <family val="3"/>
        <charset val="134"/>
      </rPr>
      <t>交易性</t>
    </r>
    <r>
      <rPr>
        <sz val="12"/>
        <color indexed="9"/>
        <rFont val="Times New Roman"/>
        <family val="1"/>
      </rPr>
      <t>-</t>
    </r>
    <r>
      <rPr>
        <sz val="12"/>
        <color indexed="9"/>
        <rFont val="宋体"/>
        <family val="3"/>
        <charset val="134"/>
      </rPr>
      <t>基金</t>
    </r>
  </si>
  <si>
    <r>
      <rPr>
        <sz val="12"/>
        <color indexed="9"/>
        <rFont val="宋体"/>
        <family val="3"/>
        <charset val="134"/>
      </rPr>
      <t>交易性</t>
    </r>
    <r>
      <rPr>
        <sz val="12"/>
        <color indexed="9"/>
        <rFont val="Times New Roman"/>
        <family val="1"/>
      </rPr>
      <t>-</t>
    </r>
    <r>
      <rPr>
        <sz val="12"/>
        <color indexed="9"/>
        <rFont val="宋体"/>
        <family val="3"/>
        <charset val="134"/>
      </rPr>
      <t>债券</t>
    </r>
  </si>
  <si>
    <r>
      <rPr>
        <sz val="12"/>
        <color indexed="9"/>
        <rFont val="宋体"/>
        <family val="3"/>
        <charset val="134"/>
      </rPr>
      <t>交易性</t>
    </r>
    <r>
      <rPr>
        <sz val="12"/>
        <color indexed="9"/>
        <rFont val="Times New Roman"/>
        <family val="1"/>
      </rPr>
      <t>-</t>
    </r>
    <r>
      <rPr>
        <sz val="12"/>
        <color indexed="9"/>
        <rFont val="宋体"/>
        <family val="3"/>
        <charset val="134"/>
      </rPr>
      <t>股票</t>
    </r>
  </si>
  <si>
    <t>交易性金融资产汇总</t>
  </si>
  <si>
    <t>流动汇总</t>
  </si>
  <si>
    <t>分类汇总</t>
  </si>
  <si>
    <t>资产总计审计前账面值合并</t>
  </si>
  <si>
    <t>资产总计账面价值合并</t>
  </si>
  <si>
    <t>资产总计评估价值合并</t>
  </si>
  <si>
    <t>资产总计增值额</t>
  </si>
  <si>
    <t>负债总计审计前账面值合并</t>
  </si>
  <si>
    <t>负债总计账面价值合并</t>
  </si>
  <si>
    <t>负债总计评估价值合并</t>
  </si>
  <si>
    <t>负债总计增值额</t>
  </si>
  <si>
    <t>净资产审计前账面值合并</t>
  </si>
  <si>
    <t>净资产账面价值合并</t>
  </si>
  <si>
    <t>净资产评估价值合并</t>
  </si>
  <si>
    <t>净资产增值额</t>
  </si>
  <si>
    <t>流动资产合计期初</t>
  </si>
  <si>
    <t>流动资产合计期末</t>
  </si>
  <si>
    <t>非流动资产合计期初</t>
  </si>
  <si>
    <t>非流动资产合计期末</t>
  </si>
  <si>
    <t>资产总计期初</t>
  </si>
  <si>
    <t>资产总计期末</t>
  </si>
  <si>
    <t>流动负债合计期初</t>
  </si>
  <si>
    <t>流动负债合计期末</t>
  </si>
  <si>
    <t>非流动负债合计期初</t>
  </si>
  <si>
    <t>非流动负债合计期末</t>
  </si>
  <si>
    <t>负债总计期初</t>
  </si>
  <si>
    <r>
      <rPr>
        <sz val="12"/>
        <rFont val="宋体"/>
        <family val="3"/>
        <charset val="134"/>
      </rPr>
      <t>统计工时已</t>
    </r>
    <r>
      <rPr>
        <sz val="12"/>
        <rFont val="Times New Roman"/>
        <family val="1"/>
      </rPr>
      <t>0.5</t>
    </r>
    <r>
      <rPr>
        <sz val="12"/>
        <rFont val="宋体"/>
        <family val="3"/>
        <charset val="134"/>
      </rPr>
      <t>小时</t>
    </r>
  </si>
  <si>
    <t>负债总计期末</t>
  </si>
  <si>
    <t>所有者权益合计期初</t>
  </si>
  <si>
    <t>所有者权益合计期末</t>
  </si>
  <si>
    <t>负债及所有者权益合计期初</t>
  </si>
  <si>
    <t>负债及所有者权益合计期末</t>
  </si>
  <si>
    <t>期初与资产总计相差</t>
  </si>
  <si>
    <t>期末与资产总计相差</t>
  </si>
  <si>
    <t>利润表</t>
  </si>
  <si>
    <t>单位：万元</t>
  </si>
  <si>
    <t>科目</t>
  </si>
  <si>
    <t>本年实际数</t>
  </si>
  <si>
    <t>上年实际数</t>
  </si>
  <si>
    <t>一、营业收入</t>
  </si>
  <si>
    <t>其中：主营业务收入</t>
  </si>
  <si>
    <t>其他业务收入</t>
  </si>
  <si>
    <t>减：营业成本</t>
  </si>
  <si>
    <t>其中：主营业务成本</t>
  </si>
  <si>
    <t>其他业务成本</t>
  </si>
  <si>
    <t>营业税金及附加</t>
  </si>
  <si>
    <t>销售费用</t>
  </si>
  <si>
    <t>管理费用</t>
  </si>
  <si>
    <t>研发费用</t>
  </si>
  <si>
    <t>财务费用</t>
  </si>
  <si>
    <t>资产减值损失</t>
  </si>
  <si>
    <t>加：公允价值变动收益</t>
  </si>
  <si>
    <t>投资收益</t>
  </si>
  <si>
    <t>二、营业利润</t>
  </si>
  <si>
    <t>加：营业外收入</t>
  </si>
  <si>
    <t>减：营业外支出</t>
  </si>
  <si>
    <t>三、利润总额</t>
  </si>
  <si>
    <t>减：所得税</t>
  </si>
  <si>
    <t>四、净利润</t>
  </si>
  <si>
    <t>科目名称</t>
  </si>
  <si>
    <t>一、流动资产合计</t>
  </si>
  <si>
    <t>二、非流动资产合计</t>
  </si>
  <si>
    <t>三、资产总计</t>
  </si>
  <si>
    <t>四、流动负债合计</t>
  </si>
  <si>
    <t>五、非流动负债合计</t>
  </si>
  <si>
    <t>六、负债总计</t>
  </si>
  <si>
    <t>七、净资产（所有者权益）</t>
  </si>
  <si>
    <r>
      <rPr>
        <sz val="20"/>
        <rFont val="黑体"/>
        <family val="3"/>
        <charset val="134"/>
      </rPr>
      <t>资</t>
    </r>
    <r>
      <rPr>
        <sz val="20"/>
        <rFont val="Times New Roman"/>
        <family val="1"/>
      </rPr>
      <t xml:space="preserve">  </t>
    </r>
    <r>
      <rPr>
        <sz val="20"/>
        <rFont val="黑体"/>
        <family val="3"/>
        <charset val="134"/>
      </rPr>
      <t>产</t>
    </r>
    <r>
      <rPr>
        <sz val="20"/>
        <rFont val="Times New Roman"/>
        <family val="1"/>
      </rPr>
      <t xml:space="preserve">  </t>
    </r>
    <r>
      <rPr>
        <sz val="20"/>
        <rFont val="黑体"/>
        <family val="3"/>
        <charset val="134"/>
      </rPr>
      <t>评</t>
    </r>
    <r>
      <rPr>
        <sz val="20"/>
        <rFont val="Times New Roman"/>
        <family val="1"/>
      </rPr>
      <t xml:space="preserve">  </t>
    </r>
    <r>
      <rPr>
        <sz val="20"/>
        <rFont val="黑体"/>
        <family val="3"/>
        <charset val="134"/>
      </rPr>
      <t>估</t>
    </r>
    <r>
      <rPr>
        <sz val="20"/>
        <rFont val="Times New Roman"/>
        <family val="1"/>
      </rPr>
      <t xml:space="preserve">  </t>
    </r>
    <r>
      <rPr>
        <sz val="20"/>
        <rFont val="黑体"/>
        <family val="3"/>
        <charset val="134"/>
      </rPr>
      <t>结</t>
    </r>
    <r>
      <rPr>
        <sz val="20"/>
        <rFont val="Times New Roman"/>
        <family val="1"/>
      </rPr>
      <t xml:space="preserve">  </t>
    </r>
    <r>
      <rPr>
        <sz val="20"/>
        <rFont val="黑体"/>
        <family val="3"/>
        <charset val="134"/>
      </rPr>
      <t>果</t>
    </r>
    <r>
      <rPr>
        <sz val="20"/>
        <rFont val="Times New Roman"/>
        <family val="1"/>
      </rPr>
      <t xml:space="preserve">  </t>
    </r>
    <r>
      <rPr>
        <sz val="20"/>
        <rFont val="黑体"/>
        <family val="3"/>
        <charset val="134"/>
      </rPr>
      <t>汇</t>
    </r>
    <r>
      <rPr>
        <sz val="20"/>
        <rFont val="Times New Roman"/>
        <family val="1"/>
      </rPr>
      <t xml:space="preserve">  </t>
    </r>
    <r>
      <rPr>
        <sz val="20"/>
        <rFont val="黑体"/>
        <family val="3"/>
        <charset val="134"/>
      </rPr>
      <t>总</t>
    </r>
    <r>
      <rPr>
        <sz val="20"/>
        <rFont val="Times New Roman"/>
        <family val="1"/>
      </rPr>
      <t xml:space="preserve">  </t>
    </r>
    <r>
      <rPr>
        <sz val="20"/>
        <rFont val="黑体"/>
        <family val="3"/>
        <charset val="134"/>
      </rPr>
      <t>表</t>
    </r>
  </si>
  <si>
    <t>金额单位：人民币万元</t>
  </si>
  <si>
    <r>
      <rPr>
        <sz val="12"/>
        <color indexed="8"/>
        <rFont val="宋体"/>
        <family val="3"/>
        <charset val="134"/>
      </rPr>
      <t>项</t>
    </r>
    <r>
      <rPr>
        <sz val="12"/>
        <color indexed="8"/>
        <rFont val="Times New Roman"/>
        <family val="1"/>
      </rPr>
      <t xml:space="preserve">            </t>
    </r>
    <r>
      <rPr>
        <sz val="12"/>
        <color indexed="8"/>
        <rFont val="宋体"/>
        <family val="3"/>
        <charset val="134"/>
      </rPr>
      <t>目</t>
    </r>
  </si>
  <si>
    <t>审计前账面值</t>
  </si>
  <si>
    <t>账面价值</t>
  </si>
  <si>
    <t>评估价值</t>
  </si>
  <si>
    <t>增减值</t>
  </si>
  <si>
    <t>增值率％</t>
  </si>
  <si>
    <t>A</t>
  </si>
  <si>
    <t>B</t>
  </si>
  <si>
    <t>D=C-B</t>
  </si>
  <si>
    <t>非流动资产</t>
  </si>
  <si>
    <t xml:space="preserve">      投资性房地产</t>
  </si>
  <si>
    <t xml:space="preserve">      在建工程</t>
  </si>
  <si>
    <r>
      <rPr>
        <sz val="12"/>
        <rFont val="宋体"/>
        <family val="3"/>
        <charset val="134"/>
      </rPr>
      <t xml:space="preserve">      </t>
    </r>
    <r>
      <rPr>
        <sz val="12"/>
        <rFont val="宋体"/>
        <family val="3"/>
        <charset val="134"/>
      </rPr>
      <t>无形资产</t>
    </r>
  </si>
  <si>
    <r>
      <rPr>
        <sz val="12"/>
        <rFont val="宋体"/>
        <family val="3"/>
        <charset val="134"/>
      </rPr>
      <t xml:space="preserve">      </t>
    </r>
    <r>
      <rPr>
        <sz val="12"/>
        <rFont val="宋体"/>
        <family val="3"/>
        <charset val="134"/>
      </rPr>
      <t>其中：土地使用权</t>
    </r>
  </si>
  <si>
    <r>
      <rPr>
        <sz val="12"/>
        <rFont val="宋体"/>
        <family val="3"/>
        <charset val="134"/>
      </rPr>
      <t xml:space="preserve">      </t>
    </r>
    <r>
      <rPr>
        <sz val="12"/>
        <rFont val="宋体"/>
        <family val="3"/>
        <charset val="134"/>
      </rPr>
      <t>其他非流动资产</t>
    </r>
  </si>
  <si>
    <t>负债总计</t>
  </si>
  <si>
    <t>评估机构：中联资产评估集团有限公司</t>
  </si>
  <si>
    <t>返回</t>
  </si>
  <si>
    <t>资产评估结果分类汇总表</t>
  </si>
  <si>
    <t>账面调整值</t>
  </si>
  <si>
    <r>
      <rPr>
        <sz val="10"/>
        <rFont val="宋体"/>
        <family val="3"/>
        <charset val="134"/>
      </rPr>
      <t>增值率</t>
    </r>
    <r>
      <rPr>
        <sz val="10"/>
        <rFont val="Times New Roman"/>
        <family val="1"/>
      </rPr>
      <t>%</t>
    </r>
  </si>
  <si>
    <t>企业报表数</t>
  </si>
  <si>
    <t>差异</t>
  </si>
  <si>
    <t>审定数</t>
  </si>
  <si>
    <t xml:space="preserve">资产减值准备
</t>
  </si>
  <si>
    <t>一</t>
  </si>
  <si>
    <t>坏账准备</t>
  </si>
  <si>
    <t>其中：应收账款</t>
  </si>
  <si>
    <t xml:space="preserve">  预付账款</t>
  </si>
  <si>
    <t>二</t>
  </si>
  <si>
    <t>存货跌价准备</t>
  </si>
  <si>
    <t>三</t>
  </si>
  <si>
    <t>可供出售金融资产减值准备</t>
  </si>
  <si>
    <t>四</t>
  </si>
  <si>
    <t>持有至到期投资减值准备</t>
  </si>
  <si>
    <t>五</t>
  </si>
  <si>
    <t>长期股权投资减值准备</t>
  </si>
  <si>
    <t>六</t>
  </si>
  <si>
    <t>投资性房地产减值准备</t>
  </si>
  <si>
    <t>七</t>
  </si>
  <si>
    <t>固定资产减值准备</t>
  </si>
  <si>
    <t>八</t>
  </si>
  <si>
    <t>工程物资减值准备</t>
  </si>
  <si>
    <t>九</t>
  </si>
  <si>
    <t>在建工程减值准备</t>
  </si>
  <si>
    <t>十</t>
  </si>
  <si>
    <t>生产性生物资产减值准备</t>
  </si>
  <si>
    <t>其中：成熟生产性生物资产</t>
  </si>
  <si>
    <t>十一</t>
  </si>
  <si>
    <t>油气资产减值准备</t>
  </si>
  <si>
    <t>十二</t>
  </si>
  <si>
    <t>无形资产减值准备</t>
  </si>
  <si>
    <t>十三</t>
  </si>
  <si>
    <t>商誉减值准备</t>
  </si>
  <si>
    <t>十四</t>
  </si>
  <si>
    <t>其他</t>
  </si>
  <si>
    <t>流动资产评估汇总表</t>
  </si>
  <si>
    <t>编号</t>
  </si>
  <si>
    <r>
      <rPr>
        <sz val="10"/>
        <color indexed="8"/>
        <rFont val="Times New Roman"/>
        <family val="1"/>
      </rPr>
      <t>增值率</t>
    </r>
    <r>
      <rPr>
        <sz val="10"/>
        <rFont val="Times New Roman"/>
        <family val="1"/>
      </rPr>
      <t>%</t>
    </r>
  </si>
  <si>
    <t>3-1</t>
  </si>
  <si>
    <t>货币资金（现金</t>
  </si>
  <si>
    <t>存款</t>
  </si>
  <si>
    <t>他币）</t>
  </si>
  <si>
    <t>3-2</t>
  </si>
  <si>
    <t>3-3</t>
  </si>
  <si>
    <t>3-4</t>
  </si>
  <si>
    <t>3-5</t>
  </si>
  <si>
    <t>3-6</t>
  </si>
  <si>
    <t>3-7</t>
  </si>
  <si>
    <t>3-8</t>
  </si>
  <si>
    <t>3-9</t>
  </si>
  <si>
    <t>3-10</t>
  </si>
  <si>
    <t>3-11</t>
  </si>
  <si>
    <r>
      <rPr>
        <sz val="18"/>
        <rFont val="黑体"/>
        <family val="3"/>
        <charset val="134"/>
      </rPr>
      <t>货币资金</t>
    </r>
    <r>
      <rPr>
        <sz val="18"/>
        <rFont val="Times New Roman"/>
        <family val="1"/>
      </rPr>
      <t>—</t>
    </r>
    <r>
      <rPr>
        <sz val="18"/>
        <rFont val="黑体"/>
        <family val="3"/>
        <charset val="134"/>
      </rPr>
      <t>现金评估明细表</t>
    </r>
  </si>
  <si>
    <r>
      <rPr>
        <sz val="10"/>
        <rFont val="宋体"/>
        <family val="3"/>
        <charset val="134"/>
      </rPr>
      <t>存放部门（单位</t>
    </r>
    <r>
      <rPr>
        <sz val="10"/>
        <rFont val="Times New Roman"/>
        <family val="1"/>
      </rPr>
      <t>)</t>
    </r>
  </si>
  <si>
    <t>币种</t>
  </si>
  <si>
    <t>外币账面金额</t>
  </si>
  <si>
    <t>评估基准日汇率</t>
  </si>
  <si>
    <t>审计调整</t>
  </si>
  <si>
    <r>
      <rPr>
        <sz val="10"/>
        <rFont val="宋体"/>
        <family val="3"/>
        <charset val="134"/>
      </rPr>
      <t>合</t>
    </r>
    <r>
      <rPr>
        <sz val="10"/>
        <rFont val="Times New Roman"/>
        <family val="1"/>
      </rPr>
      <t xml:space="preserve">         </t>
    </r>
    <r>
      <rPr>
        <sz val="10"/>
        <rFont val="宋体"/>
        <family val="3"/>
        <charset val="134"/>
      </rPr>
      <t>计</t>
    </r>
  </si>
  <si>
    <r>
      <rPr>
        <sz val="18"/>
        <rFont val="黑体"/>
        <family val="3"/>
        <charset val="134"/>
      </rPr>
      <t>货币资金</t>
    </r>
    <r>
      <rPr>
        <sz val="18"/>
        <rFont val="Times New Roman"/>
        <family val="1"/>
      </rPr>
      <t>—</t>
    </r>
    <r>
      <rPr>
        <sz val="18"/>
        <rFont val="黑体"/>
        <family val="3"/>
        <charset val="134"/>
      </rPr>
      <t>银行存款评估明细表</t>
    </r>
  </si>
  <si>
    <t>开户银行</t>
  </si>
  <si>
    <t>账号</t>
  </si>
  <si>
    <r>
      <rPr>
        <sz val="18"/>
        <rFont val="黑体"/>
        <family val="3"/>
        <charset val="134"/>
      </rPr>
      <t>货币资金</t>
    </r>
    <r>
      <rPr>
        <sz val="18"/>
        <rFont val="Times New Roman"/>
        <family val="1"/>
      </rPr>
      <t>—</t>
    </r>
    <r>
      <rPr>
        <sz val="18"/>
        <rFont val="黑体"/>
        <family val="3"/>
        <charset val="134"/>
      </rPr>
      <t>其他货币资金评估明细表</t>
    </r>
  </si>
  <si>
    <t>名称及内容</t>
  </si>
  <si>
    <t>用途</t>
  </si>
  <si>
    <t>交易性金融资产评估汇总表</t>
  </si>
  <si>
    <t>增值率%</t>
  </si>
  <si>
    <t>3-2-1</t>
  </si>
  <si>
    <t>交易性金融资产-股票投资</t>
  </si>
  <si>
    <t>3-2-2</t>
  </si>
  <si>
    <t>交易性金融资产-债券投资</t>
  </si>
  <si>
    <t>3-2-3</t>
  </si>
  <si>
    <t>交易性金融资产-基金投资</t>
  </si>
  <si>
    <t>交易性金融资产合计</t>
  </si>
  <si>
    <t>交易性金融资产—股票投资评估明细表</t>
  </si>
  <si>
    <t>被投资单位名称</t>
  </si>
  <si>
    <t>股票名称</t>
  </si>
  <si>
    <t>投资日期</t>
  </si>
  <si>
    <t>持股数量</t>
  </si>
  <si>
    <t>成本</t>
  </si>
  <si>
    <r>
      <rPr>
        <sz val="10"/>
        <rFont val="宋体"/>
        <family val="3"/>
        <charset val="134"/>
      </rPr>
      <t>基准日收盘价</t>
    </r>
    <r>
      <rPr>
        <sz val="10"/>
        <rFont val="Times New Roman"/>
        <family val="1"/>
      </rPr>
      <t>/</t>
    </r>
    <r>
      <rPr>
        <sz val="10"/>
        <rFont val="宋体"/>
        <family val="3"/>
        <charset val="134"/>
      </rPr>
      <t>股</t>
    </r>
  </si>
  <si>
    <r>
      <rPr>
        <sz val="10"/>
        <rFont val="宋体"/>
        <family val="3"/>
        <charset val="134"/>
      </rPr>
      <t>合</t>
    </r>
    <r>
      <rPr>
        <sz val="10"/>
        <rFont val="Times New Roman"/>
        <family val="1"/>
      </rPr>
      <t xml:space="preserve">          </t>
    </r>
    <r>
      <rPr>
        <sz val="10"/>
        <rFont val="宋体"/>
        <family val="3"/>
        <charset val="134"/>
      </rPr>
      <t>计</t>
    </r>
  </si>
  <si>
    <t>交易性金融资产—债券投资评估明细表</t>
  </si>
  <si>
    <t>债券名称</t>
  </si>
  <si>
    <t>发行日期</t>
  </si>
  <si>
    <r>
      <rPr>
        <sz val="10"/>
        <rFont val="宋体"/>
        <family val="3"/>
        <charset val="134"/>
      </rPr>
      <t>票面利率</t>
    </r>
    <r>
      <rPr>
        <sz val="10"/>
        <rFont val="Times New Roman"/>
        <family val="1"/>
      </rPr>
      <t>%</t>
    </r>
  </si>
  <si>
    <t>交易性金融资产—基金投资评估明细表</t>
  </si>
  <si>
    <t>基金发行单位</t>
  </si>
  <si>
    <t>基金名称</t>
  </si>
  <si>
    <t>基金类型</t>
  </si>
  <si>
    <t>基金份额</t>
  </si>
  <si>
    <r>
      <rPr>
        <sz val="10"/>
        <rFont val="宋体"/>
        <family val="3"/>
        <charset val="134"/>
      </rPr>
      <t>基准日净值</t>
    </r>
    <r>
      <rPr>
        <sz val="10"/>
        <rFont val="Times New Roman"/>
        <family val="1"/>
      </rPr>
      <t>/</t>
    </r>
    <r>
      <rPr>
        <sz val="10"/>
        <rFont val="宋体"/>
        <family val="3"/>
        <charset val="134"/>
      </rPr>
      <t>份</t>
    </r>
  </si>
  <si>
    <t>应收票据评估明细表</t>
  </si>
  <si>
    <r>
      <rPr>
        <sz val="10"/>
        <rFont val="宋体"/>
        <family val="3"/>
        <charset val="134"/>
      </rPr>
      <t>户名（结算对象</t>
    </r>
    <r>
      <rPr>
        <sz val="10"/>
        <rFont val="Times New Roman"/>
        <family val="1"/>
      </rPr>
      <t>)</t>
    </r>
  </si>
  <si>
    <t>出票日期</t>
  </si>
  <si>
    <t>到期日期</t>
  </si>
  <si>
    <r>
      <rPr>
        <sz val="10"/>
        <rFont val="宋体"/>
        <family val="3"/>
        <charset val="134"/>
      </rPr>
      <t>合</t>
    </r>
    <r>
      <rPr>
        <sz val="10"/>
        <rFont val="Times New Roman"/>
        <family val="1"/>
      </rPr>
      <t xml:space="preserve">            </t>
    </r>
    <r>
      <rPr>
        <sz val="10"/>
        <rFont val="宋体"/>
        <family val="3"/>
        <charset val="134"/>
      </rPr>
      <t>计</t>
    </r>
  </si>
  <si>
    <r>
      <rPr>
        <u/>
        <sz val="10"/>
        <color indexed="12"/>
        <rFont val="宋体"/>
        <family val="3"/>
        <charset val="134"/>
      </rPr>
      <t>返回</t>
    </r>
    <r>
      <rPr>
        <u/>
        <sz val="10"/>
        <color indexed="12"/>
        <rFont val="Times New Roman"/>
        <family val="1"/>
      </rPr>
      <t xml:space="preserve"> </t>
    </r>
  </si>
  <si>
    <t>应收账款评估明细表</t>
  </si>
  <si>
    <r>
      <rPr>
        <sz val="10"/>
        <color indexed="10"/>
        <rFont val="宋体"/>
        <family val="3"/>
        <charset val="134"/>
      </rPr>
      <t>预计不可收回金额</t>
    </r>
    <r>
      <rPr>
        <sz val="10"/>
        <color indexed="10"/>
        <rFont val="Times New Roman"/>
        <family val="1"/>
      </rPr>
      <t>(</t>
    </r>
    <r>
      <rPr>
        <sz val="10"/>
        <color indexed="10"/>
        <rFont val="宋体"/>
        <family val="3"/>
        <charset val="134"/>
      </rPr>
      <t>注</t>
    </r>
    <r>
      <rPr>
        <sz val="10"/>
        <color indexed="10"/>
        <rFont val="Times New Roman"/>
        <family val="1"/>
      </rPr>
      <t>1)</t>
    </r>
  </si>
  <si>
    <r>
      <rPr>
        <sz val="10"/>
        <rFont val="宋体"/>
        <family val="3"/>
        <charset val="134"/>
      </rPr>
      <t>欠款单位名称（结算对象</t>
    </r>
    <r>
      <rPr>
        <sz val="10"/>
        <rFont val="Times New Roman"/>
        <family val="1"/>
      </rPr>
      <t>)</t>
    </r>
  </si>
  <si>
    <t>业务内容</t>
  </si>
  <si>
    <t>发生日期</t>
  </si>
  <si>
    <t>账龄</t>
  </si>
  <si>
    <r>
      <rPr>
        <sz val="10"/>
        <rFont val="Times New Roman"/>
        <family val="1"/>
      </rPr>
      <t>1</t>
    </r>
    <r>
      <rPr>
        <sz val="10"/>
        <rFont val="宋体"/>
        <family val="3"/>
        <charset val="134"/>
      </rPr>
      <t>年以内金额</t>
    </r>
  </si>
  <si>
    <r>
      <rPr>
        <sz val="10"/>
        <rFont val="Times New Roman"/>
        <family val="1"/>
      </rPr>
      <t>1~2</t>
    </r>
    <r>
      <rPr>
        <sz val="10"/>
        <rFont val="宋体"/>
        <family val="3"/>
        <charset val="134"/>
      </rPr>
      <t>年金额</t>
    </r>
  </si>
  <si>
    <r>
      <rPr>
        <sz val="10"/>
        <rFont val="Times New Roman"/>
        <family val="1"/>
      </rPr>
      <t>2~3</t>
    </r>
    <r>
      <rPr>
        <sz val="10"/>
        <rFont val="宋体"/>
        <family val="3"/>
        <charset val="134"/>
      </rPr>
      <t>年金额</t>
    </r>
  </si>
  <si>
    <r>
      <rPr>
        <sz val="10"/>
        <rFont val="Times New Roman"/>
        <family val="1"/>
      </rPr>
      <t>3~4</t>
    </r>
    <r>
      <rPr>
        <sz val="10"/>
        <rFont val="宋体"/>
        <family val="3"/>
        <charset val="134"/>
      </rPr>
      <t>年金额</t>
    </r>
  </si>
  <si>
    <r>
      <rPr>
        <sz val="10"/>
        <rFont val="Times New Roman"/>
        <family val="1"/>
      </rPr>
      <t>4~5</t>
    </r>
    <r>
      <rPr>
        <sz val="10"/>
        <rFont val="宋体"/>
        <family val="3"/>
        <charset val="134"/>
      </rPr>
      <t>年金额</t>
    </r>
  </si>
  <si>
    <r>
      <rPr>
        <sz val="10"/>
        <rFont val="Times New Roman"/>
        <family val="1"/>
      </rPr>
      <t>5</t>
    </r>
    <r>
      <rPr>
        <sz val="10"/>
        <rFont val="宋体"/>
        <family val="3"/>
        <charset val="134"/>
      </rPr>
      <t>年以上金额</t>
    </r>
  </si>
  <si>
    <t>减：坏账准备</t>
  </si>
  <si>
    <t>减：评估风险损失</t>
  </si>
  <si>
    <r>
      <rPr>
        <sz val="10"/>
        <rFont val="宋体"/>
        <family val="3"/>
        <charset val="134"/>
      </rPr>
      <t>净</t>
    </r>
    <r>
      <rPr>
        <sz val="10"/>
        <rFont val="Times New Roman"/>
        <family val="1"/>
      </rPr>
      <t xml:space="preserve">            </t>
    </r>
    <r>
      <rPr>
        <sz val="10"/>
        <rFont val="宋体"/>
        <family val="3"/>
        <charset val="134"/>
      </rPr>
      <t>额</t>
    </r>
  </si>
  <si>
    <r>
      <rPr>
        <sz val="10"/>
        <rFont val="宋体"/>
        <family val="3"/>
        <charset val="134"/>
      </rPr>
      <t>注</t>
    </r>
    <r>
      <rPr>
        <sz val="10"/>
        <rFont val="Times New Roman"/>
        <family val="1"/>
      </rPr>
      <t>1</t>
    </r>
    <r>
      <rPr>
        <sz val="10"/>
        <rFont val="宋体"/>
        <family val="3"/>
        <charset val="134"/>
      </rPr>
      <t>：</t>
    </r>
  </si>
  <si>
    <t>注明账齡在一年以上的账款的可收回性，若有部分可能不能收回，请估计不能收回的金額，以供评估时作參考。</t>
  </si>
  <si>
    <r>
      <rPr>
        <sz val="10"/>
        <rFont val="宋体"/>
        <family val="3"/>
        <charset val="134"/>
      </rPr>
      <t>注</t>
    </r>
    <r>
      <rPr>
        <sz val="10"/>
        <rFont val="Times New Roman"/>
        <family val="1"/>
      </rPr>
      <t>2</t>
    </r>
    <r>
      <rPr>
        <sz val="10"/>
        <rFont val="宋体"/>
        <family val="3"/>
        <charset val="134"/>
      </rPr>
      <t>：</t>
    </r>
    <r>
      <rPr>
        <sz val="10"/>
        <rFont val="Times New Roman"/>
        <family val="1"/>
      </rPr>
      <t>“</t>
    </r>
    <r>
      <rPr>
        <sz val="10"/>
        <rFont val="宋体"/>
        <family val="3"/>
        <charset val="134"/>
      </rPr>
      <t>备注</t>
    </r>
    <r>
      <rPr>
        <sz val="10"/>
        <rFont val="Times New Roman"/>
        <family val="1"/>
      </rPr>
      <t>”</t>
    </r>
    <r>
      <rPr>
        <sz val="10"/>
        <rFont val="宋体"/>
        <family val="3"/>
        <charset val="134"/>
      </rPr>
      <t>栏填写方法：</t>
    </r>
  </si>
  <si>
    <r>
      <rPr>
        <sz val="10"/>
        <rFont val="Times New Roman"/>
        <family val="1"/>
      </rPr>
      <t>1</t>
    </r>
    <r>
      <rPr>
        <sz val="10"/>
        <rFont val="宋体"/>
        <family val="3"/>
        <charset val="134"/>
      </rPr>
      <t>）欠款单位为关联方、总公司内部或本公司内部单位的，应在备注栏注明</t>
    </r>
    <r>
      <rPr>
        <sz val="10"/>
        <rFont val="Times New Roman"/>
        <family val="1"/>
      </rPr>
      <t>“</t>
    </r>
    <r>
      <rPr>
        <sz val="10"/>
        <rFont val="宋体"/>
        <family val="3"/>
        <charset val="134"/>
      </rPr>
      <t>关联方”、“总公司内部”、“内部单位”；</t>
    </r>
  </si>
  <si>
    <r>
      <rPr>
        <sz val="10"/>
        <rFont val="Times New Roman"/>
        <family val="1"/>
      </rPr>
      <t>2</t>
    </r>
    <r>
      <rPr>
        <sz val="10"/>
        <rFont val="宋体"/>
        <family val="3"/>
        <charset val="134"/>
      </rPr>
      <t>）</t>
    </r>
    <r>
      <rPr>
        <sz val="10"/>
        <rFont val="Times New Roman"/>
        <family val="1"/>
      </rPr>
      <t xml:space="preserve"> </t>
    </r>
    <r>
      <rPr>
        <sz val="10"/>
        <rFont val="宋体"/>
        <family val="3"/>
        <charset val="134"/>
      </rPr>
      <t>涉诉款项应在备注中标明</t>
    </r>
    <r>
      <rPr>
        <sz val="10"/>
        <rFont val="Times New Roman"/>
        <family val="1"/>
      </rPr>
      <t>“</t>
    </r>
    <r>
      <rPr>
        <sz val="10"/>
        <rFont val="宋体"/>
        <family val="3"/>
        <charset val="134"/>
      </rPr>
      <t>涉诉</t>
    </r>
    <r>
      <rPr>
        <sz val="10"/>
        <rFont val="Times New Roman"/>
        <family val="1"/>
      </rPr>
      <t>”</t>
    </r>
    <r>
      <rPr>
        <sz val="10"/>
        <rFont val="宋体"/>
        <family val="3"/>
        <charset val="134"/>
      </rPr>
      <t>；</t>
    </r>
  </si>
  <si>
    <r>
      <rPr>
        <sz val="10"/>
        <rFont val="Times New Roman"/>
        <family val="1"/>
      </rPr>
      <t>3</t>
    </r>
    <r>
      <rPr>
        <sz val="10"/>
        <rFont val="宋体"/>
        <family val="3"/>
        <charset val="134"/>
      </rPr>
      <t>）评估基准日后已部分或全部收回款项的，应注明日期及金额，如</t>
    </r>
    <r>
      <rPr>
        <sz val="10"/>
        <rFont val="Times New Roman"/>
        <family val="1"/>
      </rPr>
      <t>“2003</t>
    </r>
    <r>
      <rPr>
        <sz val="10"/>
        <rFont val="宋体"/>
        <family val="3"/>
        <charset val="134"/>
      </rPr>
      <t>年</t>
    </r>
    <r>
      <rPr>
        <sz val="10"/>
        <rFont val="Times New Roman"/>
        <family val="1"/>
      </rPr>
      <t>2</t>
    </r>
    <r>
      <rPr>
        <sz val="10"/>
        <rFont val="宋体"/>
        <family val="3"/>
        <charset val="134"/>
      </rPr>
      <t>月</t>
    </r>
    <r>
      <rPr>
        <sz val="10"/>
        <rFont val="Times New Roman"/>
        <family val="1"/>
      </rPr>
      <t>4</t>
    </r>
    <r>
      <rPr>
        <sz val="10"/>
        <rFont val="宋体"/>
        <family val="3"/>
        <charset val="134"/>
      </rPr>
      <t>日收回</t>
    </r>
    <r>
      <rPr>
        <sz val="10"/>
        <rFont val="Times New Roman"/>
        <family val="1"/>
      </rPr>
      <t>8,530.00</t>
    </r>
    <r>
      <rPr>
        <sz val="10"/>
        <rFont val="宋体"/>
        <family val="3"/>
        <charset val="134"/>
      </rPr>
      <t>元</t>
    </r>
    <r>
      <rPr>
        <sz val="10"/>
        <rFont val="Times New Roman"/>
        <family val="1"/>
      </rPr>
      <t>”</t>
    </r>
    <r>
      <rPr>
        <sz val="10"/>
        <rFont val="宋体"/>
        <family val="3"/>
        <charset val="134"/>
      </rPr>
      <t>；</t>
    </r>
  </si>
  <si>
    <r>
      <rPr>
        <sz val="10"/>
        <rFont val="Times New Roman"/>
        <family val="1"/>
      </rPr>
      <t>4</t>
    </r>
    <r>
      <rPr>
        <sz val="10"/>
        <rFont val="宋体"/>
        <family val="3"/>
        <charset val="134"/>
      </rPr>
      <t>）填表单位认为其他应说明的事项</t>
    </r>
  </si>
  <si>
    <t>预付账款评估明细表</t>
  </si>
  <si>
    <r>
      <rPr>
        <sz val="10"/>
        <rFont val="宋体"/>
        <family val="3"/>
        <charset val="134"/>
      </rPr>
      <t>收款单位名称（结算对象</t>
    </r>
    <r>
      <rPr>
        <sz val="10"/>
        <rFont val="Times New Roman"/>
        <family val="1"/>
      </rPr>
      <t>)</t>
    </r>
  </si>
  <si>
    <t>本金</t>
  </si>
  <si>
    <t>利息所属期间</t>
  </si>
  <si>
    <r>
      <rPr>
        <sz val="10"/>
        <rFont val="宋体"/>
        <family val="3"/>
        <charset val="134"/>
      </rPr>
      <t>利息率</t>
    </r>
    <r>
      <rPr>
        <sz val="10"/>
        <rFont val="Times New Roman"/>
        <family val="1"/>
      </rPr>
      <t>%</t>
    </r>
  </si>
  <si>
    <t>股利所属期间</t>
  </si>
  <si>
    <t xml:space="preserve">返回 </t>
  </si>
  <si>
    <t>存货评估汇总表</t>
  </si>
  <si>
    <r>
      <rPr>
        <sz val="10"/>
        <rFont val="Times New Roman"/>
        <family val="1"/>
      </rPr>
      <t>增值率</t>
    </r>
    <r>
      <rPr>
        <sz val="10"/>
        <rFont val="Times New Roman"/>
        <family val="1"/>
      </rPr>
      <t>%</t>
    </r>
  </si>
  <si>
    <t>3-9-1</t>
  </si>
  <si>
    <t>3-9-2</t>
  </si>
  <si>
    <t>3-9-3</t>
  </si>
  <si>
    <t>3-9-4</t>
  </si>
  <si>
    <t>3-9-5</t>
  </si>
  <si>
    <t>3-9-6</t>
  </si>
  <si>
    <t>3-9-7</t>
  </si>
  <si>
    <t>3-9-8</t>
  </si>
  <si>
    <t>3-9-9</t>
  </si>
  <si>
    <t>3-9-10</t>
  </si>
  <si>
    <t>3-9-11</t>
  </si>
  <si>
    <t>存货合计</t>
  </si>
  <si>
    <t>减：存货跌价准备</t>
  </si>
  <si>
    <t>存货净额</t>
  </si>
  <si>
    <r>
      <rPr>
        <sz val="18"/>
        <rFont val="黑体"/>
        <family val="3"/>
        <charset val="134"/>
      </rPr>
      <t>存货</t>
    </r>
    <r>
      <rPr>
        <sz val="18"/>
        <rFont val="Times New Roman"/>
        <family val="1"/>
      </rPr>
      <t>—</t>
    </r>
    <r>
      <rPr>
        <sz val="18"/>
        <rFont val="黑体"/>
        <family val="3"/>
        <charset val="134"/>
      </rPr>
      <t>材料采购（在途物资）评估明细表</t>
    </r>
  </si>
  <si>
    <t>名称及规格型号</t>
  </si>
  <si>
    <t>计量单位</t>
  </si>
  <si>
    <t>数量</t>
  </si>
  <si>
    <t>单价</t>
  </si>
  <si>
    <t>实际数量</t>
  </si>
  <si>
    <r>
      <rPr>
        <sz val="18"/>
        <rFont val="黑体"/>
        <family val="3"/>
        <charset val="134"/>
      </rPr>
      <t>存货</t>
    </r>
    <r>
      <rPr>
        <sz val="18"/>
        <rFont val="Times New Roman"/>
        <family val="1"/>
      </rPr>
      <t>—</t>
    </r>
    <r>
      <rPr>
        <sz val="18"/>
        <rFont val="黑体"/>
        <family val="3"/>
        <charset val="134"/>
      </rPr>
      <t>原材料评估明细表</t>
    </r>
  </si>
  <si>
    <t>存放地点</t>
  </si>
  <si>
    <r>
      <rPr>
        <sz val="10"/>
        <rFont val="宋体"/>
        <family val="3"/>
        <charset val="134"/>
      </rPr>
      <t>小</t>
    </r>
    <r>
      <rPr>
        <sz val="10"/>
        <rFont val="Times New Roman"/>
        <family val="1"/>
      </rPr>
      <t xml:space="preserve">            </t>
    </r>
    <r>
      <rPr>
        <sz val="10"/>
        <rFont val="宋体"/>
        <family val="3"/>
        <charset val="134"/>
      </rPr>
      <t>计</t>
    </r>
  </si>
  <si>
    <t>注1：</t>
  </si>
  <si>
    <r>
      <rPr>
        <sz val="10"/>
        <rFont val="Times New Roman"/>
        <family val="1"/>
      </rPr>
      <t>1</t>
    </r>
    <r>
      <rPr>
        <sz val="10"/>
        <rFont val="宋体"/>
        <family val="3"/>
        <charset val="134"/>
      </rPr>
      <t>）正常，无需填写；</t>
    </r>
    <r>
      <rPr>
        <sz val="10"/>
        <rFont val="Times New Roman"/>
        <family val="1"/>
      </rPr>
      <t>2</t>
    </r>
    <r>
      <rPr>
        <sz val="10"/>
        <rFont val="宋体"/>
        <family val="3"/>
        <charset val="134"/>
      </rPr>
      <t>）残次，填</t>
    </r>
    <r>
      <rPr>
        <sz val="10"/>
        <rFont val="Times New Roman"/>
        <family val="1"/>
      </rPr>
      <t>“A”</t>
    </r>
    <r>
      <rPr>
        <sz val="10"/>
        <rFont val="宋体"/>
        <family val="3"/>
        <charset val="134"/>
      </rPr>
      <t>；</t>
    </r>
    <r>
      <rPr>
        <sz val="10"/>
        <rFont val="Times New Roman"/>
        <family val="1"/>
      </rPr>
      <t>3</t>
    </r>
    <r>
      <rPr>
        <sz val="10"/>
        <rFont val="宋体"/>
        <family val="3"/>
        <charset val="134"/>
      </rPr>
      <t>）变质，填</t>
    </r>
    <r>
      <rPr>
        <sz val="10"/>
        <rFont val="Times New Roman"/>
        <family val="1"/>
      </rPr>
      <t>“B”</t>
    </r>
    <r>
      <rPr>
        <sz val="10"/>
        <rFont val="宋体"/>
        <family val="3"/>
        <charset val="134"/>
      </rPr>
      <t>；</t>
    </r>
    <r>
      <rPr>
        <sz val="10"/>
        <rFont val="Times New Roman"/>
        <family val="1"/>
      </rPr>
      <t>4</t>
    </r>
    <r>
      <rPr>
        <sz val="10"/>
        <rFont val="宋体"/>
        <family val="3"/>
        <charset val="134"/>
      </rPr>
      <t>）毁损，填</t>
    </r>
    <r>
      <rPr>
        <sz val="10"/>
        <rFont val="Times New Roman"/>
        <family val="1"/>
      </rPr>
      <t>“C”</t>
    </r>
    <r>
      <rPr>
        <sz val="10"/>
        <rFont val="宋体"/>
        <family val="3"/>
        <charset val="134"/>
      </rPr>
      <t>；</t>
    </r>
    <r>
      <rPr>
        <sz val="10"/>
        <rFont val="Times New Roman"/>
        <family val="1"/>
      </rPr>
      <t>5</t>
    </r>
    <r>
      <rPr>
        <sz val="10"/>
        <rFont val="宋体"/>
        <family val="3"/>
        <charset val="134"/>
      </rPr>
      <t>）滞销，填</t>
    </r>
    <r>
      <rPr>
        <sz val="10"/>
        <rFont val="Times New Roman"/>
        <family val="1"/>
      </rPr>
      <t>“E”</t>
    </r>
    <r>
      <rPr>
        <sz val="10"/>
        <rFont val="宋体"/>
        <family val="3"/>
        <charset val="134"/>
      </rPr>
      <t>；</t>
    </r>
  </si>
  <si>
    <r>
      <rPr>
        <sz val="10"/>
        <rFont val="Times New Roman"/>
        <family val="1"/>
      </rPr>
      <t>6</t>
    </r>
    <r>
      <rPr>
        <sz val="10"/>
        <rFont val="宋体"/>
        <family val="3"/>
        <charset val="134"/>
      </rPr>
      <t>）积压，填</t>
    </r>
    <r>
      <rPr>
        <sz val="10"/>
        <rFont val="Times New Roman"/>
        <family val="1"/>
      </rPr>
      <t>“D”</t>
    </r>
    <r>
      <rPr>
        <sz val="10"/>
        <rFont val="宋体"/>
        <family val="3"/>
        <charset val="134"/>
      </rPr>
      <t>并在备注中填写已积压时间</t>
    </r>
    <r>
      <rPr>
        <sz val="10"/>
        <rFont val="Times New Roman"/>
        <family val="1"/>
      </rPr>
      <t>“1</t>
    </r>
    <r>
      <rPr>
        <sz val="10"/>
        <rFont val="宋体"/>
        <family val="3"/>
        <charset val="134"/>
      </rPr>
      <t>年以内</t>
    </r>
    <r>
      <rPr>
        <sz val="10"/>
        <rFont val="Times New Roman"/>
        <family val="1"/>
      </rPr>
      <t>”</t>
    </r>
    <r>
      <rPr>
        <sz val="10"/>
        <rFont val="宋体"/>
        <family val="3"/>
        <charset val="134"/>
      </rPr>
      <t>、</t>
    </r>
    <r>
      <rPr>
        <sz val="10"/>
        <rFont val="Times New Roman"/>
        <family val="1"/>
      </rPr>
      <t>“1~2</t>
    </r>
    <r>
      <rPr>
        <sz val="10"/>
        <rFont val="宋体"/>
        <family val="3"/>
        <charset val="134"/>
      </rPr>
      <t>年</t>
    </r>
    <r>
      <rPr>
        <sz val="10"/>
        <rFont val="Times New Roman"/>
        <family val="1"/>
      </rPr>
      <t>”</t>
    </r>
    <r>
      <rPr>
        <sz val="10"/>
        <rFont val="宋体"/>
        <family val="3"/>
        <charset val="134"/>
      </rPr>
      <t>、</t>
    </r>
    <r>
      <rPr>
        <sz val="10"/>
        <rFont val="Times New Roman"/>
        <family val="1"/>
      </rPr>
      <t>“2~3</t>
    </r>
    <r>
      <rPr>
        <sz val="10"/>
        <rFont val="宋体"/>
        <family val="3"/>
        <charset val="134"/>
      </rPr>
      <t>年</t>
    </r>
    <r>
      <rPr>
        <sz val="10"/>
        <rFont val="Times New Roman"/>
        <family val="1"/>
      </rPr>
      <t>”</t>
    </r>
    <r>
      <rPr>
        <sz val="10"/>
        <rFont val="宋体"/>
        <family val="3"/>
        <charset val="134"/>
      </rPr>
      <t>、</t>
    </r>
    <r>
      <rPr>
        <sz val="10"/>
        <rFont val="Times New Roman"/>
        <family val="1"/>
      </rPr>
      <t>“3</t>
    </r>
    <r>
      <rPr>
        <sz val="10"/>
        <rFont val="宋体"/>
        <family val="3"/>
        <charset val="134"/>
      </rPr>
      <t>年以上</t>
    </r>
    <r>
      <rPr>
        <sz val="10"/>
        <rFont val="Times New Roman"/>
        <family val="1"/>
      </rPr>
      <t>”</t>
    </r>
    <r>
      <rPr>
        <sz val="10"/>
        <rFont val="宋体"/>
        <family val="3"/>
        <charset val="134"/>
      </rPr>
      <t>；</t>
    </r>
    <r>
      <rPr>
        <sz val="10"/>
        <rFont val="Times New Roman"/>
        <family val="1"/>
      </rPr>
      <t>7</t>
    </r>
    <r>
      <rPr>
        <sz val="10"/>
        <rFont val="宋体"/>
        <family val="3"/>
        <charset val="134"/>
      </rPr>
      <t>）其他情形用文字表述。</t>
    </r>
  </si>
  <si>
    <r>
      <rPr>
        <sz val="18"/>
        <rFont val="黑体"/>
        <family val="3"/>
        <charset val="134"/>
      </rPr>
      <t>存货</t>
    </r>
    <r>
      <rPr>
        <sz val="18"/>
        <rFont val="Times New Roman"/>
        <family val="1"/>
      </rPr>
      <t>—</t>
    </r>
    <r>
      <rPr>
        <sz val="18"/>
        <rFont val="黑体"/>
        <family val="3"/>
        <charset val="134"/>
      </rPr>
      <t>在库周转材料评估明细表</t>
    </r>
  </si>
  <si>
    <t>存货—委托加工物资评估明细表</t>
  </si>
  <si>
    <t>加工单位名称</t>
  </si>
  <si>
    <r>
      <rPr>
        <sz val="18"/>
        <rFont val="黑体"/>
        <family val="3"/>
        <charset val="134"/>
      </rPr>
      <t>存货</t>
    </r>
    <r>
      <rPr>
        <sz val="18"/>
        <rFont val="Times New Roman"/>
        <family val="1"/>
      </rPr>
      <t>—</t>
    </r>
    <r>
      <rPr>
        <sz val="18"/>
        <rFont val="黑体"/>
        <family val="3"/>
        <charset val="134"/>
      </rPr>
      <t>产成品（库存商品）评估明细表</t>
    </r>
  </si>
  <si>
    <r>
      <rPr>
        <sz val="18"/>
        <rFont val="黑体"/>
        <family val="3"/>
        <charset val="134"/>
      </rPr>
      <t>存货</t>
    </r>
    <r>
      <rPr>
        <sz val="18"/>
        <rFont val="Times New Roman"/>
        <family val="1"/>
      </rPr>
      <t>—</t>
    </r>
    <r>
      <rPr>
        <sz val="18"/>
        <rFont val="黑体"/>
        <family val="3"/>
        <charset val="134"/>
      </rPr>
      <t>在产品（自制半成品）评估明细表</t>
    </r>
  </si>
  <si>
    <r>
      <rPr>
        <sz val="18"/>
        <rFont val="黑体"/>
        <family val="3"/>
        <charset val="134"/>
      </rPr>
      <t>存货</t>
    </r>
    <r>
      <rPr>
        <sz val="18"/>
        <rFont val="Times New Roman"/>
        <family val="1"/>
      </rPr>
      <t>—</t>
    </r>
    <r>
      <rPr>
        <sz val="18"/>
        <rFont val="黑体"/>
        <family val="3"/>
        <charset val="134"/>
      </rPr>
      <t>发出商品评估明细表</t>
    </r>
  </si>
  <si>
    <t>商品名称</t>
  </si>
  <si>
    <t>对方单位名称</t>
  </si>
  <si>
    <r>
      <rPr>
        <sz val="18"/>
        <rFont val="黑体"/>
        <family val="3"/>
        <charset val="134"/>
      </rPr>
      <t>存货</t>
    </r>
    <r>
      <rPr>
        <sz val="18"/>
        <rFont val="Times New Roman"/>
        <family val="1"/>
      </rPr>
      <t>—</t>
    </r>
    <r>
      <rPr>
        <sz val="18"/>
        <rFont val="黑体"/>
        <family val="3"/>
        <charset val="134"/>
      </rPr>
      <t>在用周转材料评估明细表</t>
    </r>
  </si>
  <si>
    <t>启用日期</t>
  </si>
  <si>
    <t>原始入账价值</t>
  </si>
  <si>
    <r>
      <rPr>
        <sz val="10"/>
        <rFont val="宋体"/>
        <family val="3"/>
        <charset val="134"/>
      </rPr>
      <t>成新率</t>
    </r>
    <r>
      <rPr>
        <sz val="10"/>
        <rFont val="Times New Roman"/>
        <family val="1"/>
      </rPr>
      <t>%</t>
    </r>
  </si>
  <si>
    <t>存货—农产品清查评估明细表</t>
  </si>
  <si>
    <t>成新率%</t>
  </si>
  <si>
    <t>合            计</t>
  </si>
  <si>
    <t>存货—消耗性生物资产清查评估明细表</t>
  </si>
  <si>
    <t>冠高</t>
  </si>
  <si>
    <t>胸径</t>
  </si>
  <si>
    <t>存货—工程施工清查评估明细表</t>
  </si>
  <si>
    <t>项目及内容</t>
  </si>
  <si>
    <t>开工日期</t>
  </si>
  <si>
    <t>预计完工日期</t>
  </si>
  <si>
    <t>工程形象进度</t>
  </si>
  <si>
    <t>合同造价</t>
  </si>
  <si>
    <t>一年内到期的非流动资产评估明细表</t>
  </si>
  <si>
    <t>结算内容</t>
  </si>
  <si>
    <t>其他流动资产评估明细表</t>
  </si>
  <si>
    <t>非流动资产评估汇总表</t>
  </si>
  <si>
    <t>4-7</t>
  </si>
  <si>
    <t>4</t>
  </si>
  <si>
    <t>可供出售金融资产评估汇总表</t>
  </si>
  <si>
    <t>4-1-1</t>
  </si>
  <si>
    <t>可供出售金融资产-股票投资</t>
  </si>
  <si>
    <t>4-1-2</t>
  </si>
  <si>
    <t>可供出售金融资产-债券投资</t>
  </si>
  <si>
    <t>4-1-3</t>
  </si>
  <si>
    <t>可供出售金融资产-其他投资</t>
  </si>
  <si>
    <t>可供出售金融资产合计</t>
  </si>
  <si>
    <t>减：可供出售金融资产减值准备</t>
  </si>
  <si>
    <t>可供出售金融资产净额</t>
  </si>
  <si>
    <t>可供出售金融资产—股票投资评估明细表</t>
  </si>
  <si>
    <t>股票性质</t>
  </si>
  <si>
    <r>
      <rPr>
        <sz val="10"/>
        <rFont val="宋体"/>
        <family val="3"/>
        <charset val="134"/>
      </rPr>
      <t>持股比例</t>
    </r>
    <r>
      <rPr>
        <sz val="10"/>
        <rFont val="Times New Roman"/>
        <family val="1"/>
      </rPr>
      <t>%</t>
    </r>
  </si>
  <si>
    <t>基准日市价</t>
  </si>
  <si>
    <t>取得成本</t>
  </si>
  <si>
    <t>可供出售金融资产—债券投资评估明细表</t>
  </si>
  <si>
    <t>债券种类</t>
  </si>
  <si>
    <t>到期日</t>
  </si>
  <si>
    <t>成本（面值）</t>
  </si>
  <si>
    <t>可供出售金融资产—其他投资评估明细表</t>
  </si>
  <si>
    <t>金融资产名称</t>
  </si>
  <si>
    <t>持有数量</t>
  </si>
  <si>
    <t>持有至到期投资评估明细表</t>
  </si>
  <si>
    <t>投资类别</t>
  </si>
  <si>
    <t>投资成本</t>
  </si>
  <si>
    <t>减：持有至到期投资减值准备</t>
  </si>
  <si>
    <t>长期应收款评估明细表</t>
  </si>
  <si>
    <t>长期股权投资评估明细表</t>
  </si>
  <si>
    <t>协议投资期限</t>
  </si>
  <si>
    <t>减：长期股权投资减值准备</t>
  </si>
  <si>
    <t>投资性房地产——房屋评估明细表</t>
  </si>
  <si>
    <t>（采用成本模式计量）</t>
  </si>
  <si>
    <r>
      <rPr>
        <sz val="10"/>
        <rFont val="宋体"/>
        <family val="3"/>
        <charset val="134"/>
      </rPr>
      <t>资产编号</t>
    </r>
  </si>
  <si>
    <t>权证编号</t>
  </si>
  <si>
    <t>证载权利人</t>
  </si>
  <si>
    <t>房屋名称</t>
  </si>
  <si>
    <t>无法办证原因</t>
  </si>
  <si>
    <r>
      <rPr>
        <sz val="10"/>
        <rFont val="宋体"/>
        <family val="3"/>
        <charset val="134"/>
      </rPr>
      <t>房屋用途</t>
    </r>
  </si>
  <si>
    <t>具体位置</t>
  </si>
  <si>
    <r>
      <rPr>
        <sz val="10"/>
        <rFont val="宋体"/>
        <family val="3"/>
        <charset val="134"/>
      </rPr>
      <t>对应土地证号</t>
    </r>
  </si>
  <si>
    <t>来源（外购、自建、自用转入、存货转入等）</t>
  </si>
  <si>
    <t>结构</t>
  </si>
  <si>
    <t>建成
年月</t>
  </si>
  <si>
    <r>
      <rPr>
        <sz val="10"/>
        <rFont val="宋体"/>
        <family val="3"/>
        <charset val="134"/>
      </rPr>
      <t>建筑</t>
    </r>
    <r>
      <rPr>
        <sz val="10"/>
        <rFont val="宋体"/>
        <family val="3"/>
        <charset val="134"/>
      </rPr>
      <t>面积</t>
    </r>
  </si>
  <si>
    <r>
      <rPr>
        <sz val="10"/>
        <rFont val="宋体"/>
        <family val="3"/>
        <charset val="134"/>
      </rPr>
      <t>成本单价</t>
    </r>
    <r>
      <rPr>
        <sz val="10"/>
        <rFont val="Times New Roman"/>
        <family val="1"/>
      </rPr>
      <t>(</t>
    </r>
    <r>
      <rPr>
        <sz val="10"/>
        <rFont val="宋体"/>
        <family val="3"/>
        <charset val="134"/>
      </rPr>
      <t>元</t>
    </r>
    <r>
      <rPr>
        <sz val="10"/>
        <rFont val="Times New Roman"/>
        <family val="1"/>
      </rPr>
      <t>/m</t>
    </r>
    <r>
      <rPr>
        <vertAlign val="superscript"/>
        <sz val="10"/>
        <rFont val="Times New Roman"/>
        <family val="1"/>
      </rPr>
      <t>2</t>
    </r>
    <r>
      <rPr>
        <sz val="10"/>
        <rFont val="Times New Roman"/>
        <family val="1"/>
      </rPr>
      <t>)</t>
    </r>
  </si>
  <si>
    <r>
      <rPr>
        <sz val="10"/>
        <rFont val="宋体"/>
        <family val="3"/>
        <charset val="134"/>
      </rPr>
      <t>评估单价</t>
    </r>
    <r>
      <rPr>
        <sz val="10"/>
        <rFont val="Times New Roman"/>
        <family val="1"/>
      </rPr>
      <t>(</t>
    </r>
    <r>
      <rPr>
        <sz val="10"/>
        <rFont val="宋体"/>
        <family val="3"/>
        <charset val="134"/>
      </rPr>
      <t>元</t>
    </r>
    <r>
      <rPr>
        <sz val="10"/>
        <rFont val="Times New Roman"/>
        <family val="1"/>
      </rPr>
      <t>/m</t>
    </r>
    <r>
      <rPr>
        <vertAlign val="superscript"/>
        <sz val="10"/>
        <rFont val="Times New Roman"/>
        <family val="1"/>
      </rPr>
      <t>2</t>
    </r>
    <r>
      <rPr>
        <sz val="10"/>
        <rFont val="Times New Roman"/>
        <family val="1"/>
      </rPr>
      <t>)</t>
    </r>
  </si>
  <si>
    <t>资金成本</t>
  </si>
  <si>
    <t>原值</t>
  </si>
  <si>
    <t>净值</t>
  </si>
  <si>
    <t/>
  </si>
  <si>
    <t>减：投资性房地产减值准备</t>
  </si>
  <si>
    <t>净     额</t>
  </si>
  <si>
    <t>（采用公允价值模式计量）</t>
  </si>
  <si>
    <t>被评估单位（或者产权持有单位）：</t>
  </si>
  <si>
    <r>
      <rPr>
        <sz val="10"/>
        <rFont val="宋体"/>
        <family val="3"/>
        <charset val="134"/>
      </rPr>
      <t>建筑</t>
    </r>
    <r>
      <rPr>
        <sz val="10"/>
        <rFont val="Times New Roman"/>
        <family val="1"/>
      </rPr>
      <t xml:space="preserve">          </t>
    </r>
    <r>
      <rPr>
        <sz val="10"/>
        <rFont val="宋体"/>
        <family val="3"/>
        <charset val="134"/>
      </rPr>
      <t>面积</t>
    </r>
  </si>
  <si>
    <t>原始入帐价值    （转入日公允价值）</t>
  </si>
  <si>
    <t>现场勘察简单记录</t>
  </si>
  <si>
    <t>投资性房地产——土地使用权评估明细表</t>
  </si>
  <si>
    <t>土地权证编号</t>
  </si>
  <si>
    <t>宗地名称</t>
  </si>
  <si>
    <t>土地位置</t>
  </si>
  <si>
    <t>取得日期</t>
  </si>
  <si>
    <t>用地性质</t>
  </si>
  <si>
    <t>土地用途</t>
  </si>
  <si>
    <t>准用年限</t>
  </si>
  <si>
    <t>开发程度</t>
  </si>
  <si>
    <r>
      <rPr>
        <sz val="10"/>
        <rFont val="宋体"/>
        <family val="3"/>
        <charset val="134"/>
      </rPr>
      <t>面积</t>
    </r>
    <r>
      <rPr>
        <sz val="10"/>
        <rFont val="Times New Roman"/>
        <family val="1"/>
      </rPr>
      <t>(m</t>
    </r>
    <r>
      <rPr>
        <vertAlign val="superscript"/>
        <sz val="10"/>
        <rFont val="Times New Roman"/>
        <family val="1"/>
      </rPr>
      <t>2</t>
    </r>
    <r>
      <rPr>
        <sz val="10"/>
        <rFont val="Times New Roman"/>
        <family val="1"/>
      </rPr>
      <t>)</t>
    </r>
  </si>
  <si>
    <t>原始入账价值（转入日公允价值）</t>
  </si>
  <si>
    <t>固定资产评估汇总表</t>
  </si>
  <si>
    <t>房屋建筑物类合计</t>
  </si>
  <si>
    <r>
      <rPr>
        <sz val="10"/>
        <rFont val="Times New Roman"/>
        <family val="1"/>
      </rPr>
      <t>固定资产</t>
    </r>
    <r>
      <rPr>
        <sz val="10"/>
        <color indexed="8"/>
        <rFont val="Times New Roman"/>
        <family val="1"/>
      </rPr>
      <t>-</t>
    </r>
    <r>
      <rPr>
        <sz val="10"/>
        <color indexed="8"/>
        <rFont val="宋体"/>
        <family val="3"/>
        <charset val="134"/>
      </rPr>
      <t>房屋建筑物</t>
    </r>
  </si>
  <si>
    <r>
      <rPr>
        <sz val="10"/>
        <rFont val="Times New Roman"/>
        <family val="1"/>
      </rPr>
      <t>固定资产</t>
    </r>
    <r>
      <rPr>
        <sz val="10"/>
        <color indexed="8"/>
        <rFont val="Times New Roman"/>
        <family val="1"/>
      </rPr>
      <t>-</t>
    </r>
    <r>
      <rPr>
        <sz val="10"/>
        <color indexed="8"/>
        <rFont val="宋体"/>
        <family val="3"/>
        <charset val="134"/>
      </rPr>
      <t>构筑物及其他辅助设施</t>
    </r>
  </si>
  <si>
    <r>
      <rPr>
        <sz val="10"/>
        <rFont val="Times New Roman"/>
        <family val="1"/>
      </rPr>
      <t>固定资产</t>
    </r>
    <r>
      <rPr>
        <sz val="10"/>
        <color indexed="8"/>
        <rFont val="Times New Roman"/>
        <family val="1"/>
      </rPr>
      <t>-</t>
    </r>
    <r>
      <rPr>
        <sz val="10"/>
        <color indexed="8"/>
        <rFont val="宋体"/>
        <family val="3"/>
        <charset val="134"/>
      </rPr>
      <t>管道及沟槽</t>
    </r>
  </si>
  <si>
    <t>设备类合计</t>
  </si>
  <si>
    <r>
      <rPr>
        <sz val="10"/>
        <rFont val="宋体"/>
        <family val="3"/>
        <charset val="134"/>
      </rPr>
      <t>固定资产</t>
    </r>
    <r>
      <rPr>
        <sz val="10"/>
        <color indexed="8"/>
        <rFont val="Times New Roman"/>
        <family val="1"/>
      </rPr>
      <t>-</t>
    </r>
    <r>
      <rPr>
        <sz val="10"/>
        <color indexed="8"/>
        <rFont val="宋体"/>
        <family val="3"/>
        <charset val="134"/>
      </rPr>
      <t>机器设备</t>
    </r>
  </si>
  <si>
    <r>
      <rPr>
        <sz val="10"/>
        <rFont val="Times New Roman"/>
        <family val="1"/>
      </rPr>
      <t>固定资产</t>
    </r>
    <r>
      <rPr>
        <sz val="10"/>
        <color indexed="8"/>
        <rFont val="Times New Roman"/>
        <family val="1"/>
      </rPr>
      <t>-</t>
    </r>
    <r>
      <rPr>
        <sz val="10"/>
        <color indexed="8"/>
        <rFont val="宋体"/>
        <family val="3"/>
        <charset val="134"/>
      </rPr>
      <t>车辆</t>
    </r>
  </si>
  <si>
    <r>
      <rPr>
        <sz val="10"/>
        <rFont val="Times New Roman"/>
        <family val="1"/>
      </rPr>
      <t>固定资产</t>
    </r>
    <r>
      <rPr>
        <sz val="10"/>
        <color indexed="8"/>
        <rFont val="Times New Roman"/>
        <family val="1"/>
      </rPr>
      <t>-</t>
    </r>
    <r>
      <rPr>
        <sz val="10"/>
        <color indexed="8"/>
        <rFont val="宋体"/>
        <family val="3"/>
        <charset val="134"/>
      </rPr>
      <t>电子设备</t>
    </r>
  </si>
  <si>
    <t>固定资产合计</t>
  </si>
  <si>
    <t>位置</t>
  </si>
  <si>
    <r>
      <rPr>
        <sz val="10"/>
        <rFont val="宋体"/>
        <family val="3"/>
        <charset val="134"/>
      </rPr>
      <t>檐高</t>
    </r>
    <r>
      <rPr>
        <sz val="10"/>
        <rFont val="Times New Roman"/>
        <family val="1"/>
      </rPr>
      <t>(m)</t>
    </r>
  </si>
  <si>
    <r>
      <rPr>
        <sz val="10"/>
        <rFont val="宋体"/>
        <family val="3"/>
        <charset val="134"/>
      </rPr>
      <t>层高</t>
    </r>
    <r>
      <rPr>
        <sz val="10"/>
        <rFont val="Times New Roman"/>
        <family val="1"/>
      </rPr>
      <t>(m)</t>
    </r>
  </si>
  <si>
    <t>总层数</t>
  </si>
  <si>
    <t>所在层数</t>
  </si>
  <si>
    <t>朝向</t>
  </si>
  <si>
    <r>
      <rPr>
        <sz val="10"/>
        <rFont val="宋体"/>
        <family val="3"/>
        <charset val="134"/>
      </rPr>
      <t>跨度</t>
    </r>
    <r>
      <rPr>
        <sz val="10"/>
        <rFont val="Times New Roman"/>
        <family val="1"/>
      </rPr>
      <t>(m)</t>
    </r>
  </si>
  <si>
    <t>使用单位</t>
  </si>
  <si>
    <t>开工年月</t>
  </si>
  <si>
    <r>
      <rPr>
        <sz val="18"/>
        <rFont val="黑体"/>
        <family val="3"/>
        <charset val="134"/>
      </rPr>
      <t>固定资产</t>
    </r>
    <r>
      <rPr>
        <sz val="18"/>
        <rFont val="Times New Roman"/>
        <family val="1"/>
      </rPr>
      <t>—</t>
    </r>
    <r>
      <rPr>
        <sz val="18"/>
        <rFont val="黑体"/>
        <family val="3"/>
        <charset val="134"/>
      </rPr>
      <t>构筑物及其他辅助设施评估明细表</t>
    </r>
  </si>
  <si>
    <r>
      <rPr>
        <sz val="10"/>
        <rFont val="Times New Roman"/>
        <family val="1"/>
      </rPr>
      <t xml:space="preserve"> </t>
    </r>
    <r>
      <rPr>
        <sz val="10"/>
        <rFont val="宋体"/>
        <family val="3"/>
        <charset val="134"/>
      </rPr>
      <t>名称</t>
    </r>
  </si>
  <si>
    <r>
      <rPr>
        <sz val="10"/>
        <rFont val="宋体"/>
        <family val="3"/>
        <charset val="134"/>
      </rPr>
      <t xml:space="preserve">长度
</t>
    </r>
    <r>
      <rPr>
        <sz val="10"/>
        <rFont val="Times New Roman"/>
        <family val="1"/>
      </rPr>
      <t>(m)</t>
    </r>
  </si>
  <si>
    <r>
      <rPr>
        <sz val="10"/>
        <rFont val="宋体"/>
        <family val="3"/>
        <charset val="134"/>
      </rPr>
      <t xml:space="preserve">宽度
</t>
    </r>
    <r>
      <rPr>
        <sz val="10"/>
        <rFont val="Times New Roman"/>
        <family val="1"/>
      </rPr>
      <t>(m)</t>
    </r>
  </si>
  <si>
    <r>
      <rPr>
        <sz val="10"/>
        <rFont val="宋体"/>
        <family val="3"/>
        <charset val="134"/>
      </rPr>
      <t>面积体积</t>
    </r>
    <r>
      <rPr>
        <sz val="10"/>
        <rFont val="Times New Roman"/>
        <family val="1"/>
      </rPr>
      <t>m</t>
    </r>
    <r>
      <rPr>
        <vertAlign val="superscript"/>
        <sz val="10"/>
        <rFont val="Times New Roman"/>
        <family val="1"/>
      </rPr>
      <t>2</t>
    </r>
    <r>
      <rPr>
        <sz val="10"/>
        <rFont val="宋体"/>
        <family val="3"/>
        <charset val="134"/>
      </rPr>
      <t>或</t>
    </r>
    <r>
      <rPr>
        <sz val="10"/>
        <rFont val="Times New Roman"/>
        <family val="1"/>
      </rPr>
      <t>m</t>
    </r>
    <r>
      <rPr>
        <vertAlign val="superscript"/>
        <sz val="10"/>
        <rFont val="Times New Roman"/>
        <family val="1"/>
      </rPr>
      <t>3</t>
    </r>
  </si>
  <si>
    <r>
      <rPr>
        <sz val="18"/>
        <rFont val="黑体"/>
        <family val="3"/>
        <charset val="134"/>
      </rPr>
      <t>固定资产</t>
    </r>
    <r>
      <rPr>
        <sz val="18"/>
        <rFont val="Times New Roman"/>
        <family val="1"/>
      </rPr>
      <t>—</t>
    </r>
    <r>
      <rPr>
        <sz val="18"/>
        <rFont val="黑体"/>
        <family val="3"/>
        <charset val="134"/>
      </rPr>
      <t>管道和沟槽评估明细表</t>
    </r>
  </si>
  <si>
    <r>
      <rPr>
        <sz val="10"/>
        <rFont val="宋体"/>
        <family val="3"/>
        <charset val="134"/>
      </rPr>
      <t xml:space="preserve">漕深
</t>
    </r>
    <r>
      <rPr>
        <sz val="10"/>
        <rFont val="Times New Roman"/>
        <family val="1"/>
      </rPr>
      <t>(m)</t>
    </r>
  </si>
  <si>
    <r>
      <rPr>
        <sz val="10"/>
        <rFont val="宋体"/>
        <family val="3"/>
        <charset val="134"/>
      </rPr>
      <t>沟宽</t>
    </r>
    <r>
      <rPr>
        <sz val="10"/>
        <rFont val="Times New Roman"/>
        <family val="1"/>
      </rPr>
      <t>*</t>
    </r>
    <r>
      <rPr>
        <sz val="10"/>
        <rFont val="宋体"/>
        <family val="3"/>
        <charset val="134"/>
      </rPr>
      <t>沟厚</t>
    </r>
    <r>
      <rPr>
        <sz val="10"/>
        <rFont val="Times New Roman"/>
        <family val="1"/>
      </rPr>
      <t xml:space="preserve">(mm*mm)
</t>
    </r>
    <r>
      <rPr>
        <sz val="10"/>
        <rFont val="宋体"/>
        <family val="3"/>
        <charset val="134"/>
      </rPr>
      <t>管径</t>
    </r>
    <r>
      <rPr>
        <sz val="10"/>
        <rFont val="Times New Roman"/>
        <family val="1"/>
      </rPr>
      <t>*</t>
    </r>
    <r>
      <rPr>
        <sz val="10"/>
        <rFont val="宋体"/>
        <family val="3"/>
        <charset val="134"/>
      </rPr>
      <t>壁厚</t>
    </r>
    <r>
      <rPr>
        <sz val="10"/>
        <rFont val="Times New Roman"/>
        <family val="1"/>
      </rPr>
      <t>(mm*mm)</t>
    </r>
  </si>
  <si>
    <t>材质</t>
  </si>
  <si>
    <t>绝缘方式</t>
  </si>
  <si>
    <t>建成年月</t>
  </si>
  <si>
    <r>
      <rPr>
        <sz val="18"/>
        <rFont val="黑体"/>
        <family val="3"/>
        <charset val="134"/>
      </rPr>
      <t>固定资产</t>
    </r>
    <r>
      <rPr>
        <sz val="18"/>
        <rFont val="Times New Roman"/>
        <family val="1"/>
      </rPr>
      <t>—</t>
    </r>
    <r>
      <rPr>
        <sz val="18"/>
        <rFont val="黑体"/>
        <family val="3"/>
        <charset val="134"/>
      </rPr>
      <t>机器设备评估明细表</t>
    </r>
  </si>
  <si>
    <t>设备编号</t>
  </si>
  <si>
    <t>设备名称</t>
  </si>
  <si>
    <t>规格型号</t>
  </si>
  <si>
    <t>生产厂家</t>
  </si>
  <si>
    <t>购置日期</t>
  </si>
  <si>
    <r>
      <rPr>
        <sz val="18"/>
        <rFont val="黑体"/>
        <family val="3"/>
        <charset val="134"/>
      </rPr>
      <t>固定资产</t>
    </r>
    <r>
      <rPr>
        <sz val="18"/>
        <rFont val="Times New Roman"/>
        <family val="1"/>
      </rPr>
      <t>—</t>
    </r>
    <r>
      <rPr>
        <sz val="18"/>
        <rFont val="黑体"/>
        <family val="3"/>
        <charset val="134"/>
      </rPr>
      <t>车辆评估明细表</t>
    </r>
  </si>
  <si>
    <t>车辆牌号</t>
  </si>
  <si>
    <t>车辆名称
及规格型号</t>
  </si>
  <si>
    <r>
      <rPr>
        <sz val="18"/>
        <rFont val="黑体"/>
        <family val="3"/>
        <charset val="134"/>
      </rPr>
      <t>固定资产</t>
    </r>
    <r>
      <rPr>
        <sz val="18"/>
        <rFont val="Times New Roman"/>
        <family val="1"/>
      </rPr>
      <t>—</t>
    </r>
    <r>
      <rPr>
        <sz val="18"/>
        <rFont val="黑体"/>
        <family val="3"/>
        <charset val="134"/>
      </rPr>
      <t>土地评估明细表</t>
    </r>
  </si>
  <si>
    <t>在建工程评估汇总表</t>
  </si>
  <si>
    <t>4-7-1</t>
  </si>
  <si>
    <t>4-7-2</t>
  </si>
  <si>
    <t>在建工程合计</t>
  </si>
  <si>
    <t>减：在建工程减值准备</t>
  </si>
  <si>
    <t>在建工程净额</t>
  </si>
  <si>
    <r>
      <rPr>
        <sz val="18"/>
        <rFont val="黑体"/>
        <family val="3"/>
        <charset val="134"/>
      </rPr>
      <t>在建工程</t>
    </r>
    <r>
      <rPr>
        <sz val="18"/>
        <rFont val="Times New Roman"/>
        <family val="1"/>
      </rPr>
      <t>—</t>
    </r>
    <r>
      <rPr>
        <sz val="18"/>
        <rFont val="黑体"/>
        <family val="3"/>
        <charset val="134"/>
      </rPr>
      <t>土建工程评估明细表</t>
    </r>
  </si>
  <si>
    <t>项目名称</t>
  </si>
  <si>
    <t>建筑面积/容积</t>
  </si>
  <si>
    <t>形象进度</t>
  </si>
  <si>
    <t>付款比例</t>
  </si>
  <si>
    <r>
      <rPr>
        <sz val="18"/>
        <rFont val="黑体"/>
        <family val="3"/>
        <charset val="134"/>
      </rPr>
      <t>在建工程</t>
    </r>
    <r>
      <rPr>
        <sz val="18"/>
        <rFont val="Times New Roman"/>
        <family val="1"/>
      </rPr>
      <t>—</t>
    </r>
    <r>
      <rPr>
        <sz val="18"/>
        <rFont val="黑体"/>
        <family val="3"/>
        <charset val="134"/>
      </rPr>
      <t>设备安装工程评估明细表</t>
    </r>
  </si>
  <si>
    <t>开工
日期</t>
  </si>
  <si>
    <t>预计完
工日期</t>
  </si>
  <si>
    <t>设备费</t>
  </si>
  <si>
    <t>安装费及其他</t>
  </si>
  <si>
    <t>名称</t>
  </si>
  <si>
    <t>工程项目</t>
  </si>
  <si>
    <t>计量
单位</t>
  </si>
  <si>
    <r>
      <rPr>
        <sz val="10"/>
        <rFont val="宋体"/>
        <family val="3"/>
        <charset val="134"/>
      </rPr>
      <t xml:space="preserve">增值率
</t>
    </r>
    <r>
      <rPr>
        <sz val="10"/>
        <rFont val="Times New Roman"/>
        <family val="1"/>
      </rPr>
      <t>%</t>
    </r>
  </si>
  <si>
    <t>减：工程物资减值准备</t>
  </si>
  <si>
    <t>生产性生物资产评估明细表</t>
  </si>
  <si>
    <t>种类</t>
  </si>
  <si>
    <t>群别</t>
  </si>
  <si>
    <t>减：生产性生物资产减值准备</t>
  </si>
  <si>
    <t>油气资产评估明细表</t>
  </si>
  <si>
    <t>矿区（或油田)</t>
  </si>
  <si>
    <t>形成日期</t>
  </si>
  <si>
    <t>来源（购入、自行建造）</t>
  </si>
  <si>
    <t>减：油气资产减值准备</t>
  </si>
  <si>
    <t>无形资产评估汇总表</t>
  </si>
  <si>
    <r>
      <rPr>
        <sz val="10"/>
        <rFont val="宋体"/>
        <family val="3"/>
        <charset val="134"/>
      </rPr>
      <t>无形资产</t>
    </r>
    <r>
      <rPr>
        <sz val="10"/>
        <rFont val="Times New Roman"/>
        <family val="1"/>
      </rPr>
      <t>-</t>
    </r>
    <r>
      <rPr>
        <sz val="10"/>
        <rFont val="宋体"/>
        <family val="3"/>
        <charset val="134"/>
      </rPr>
      <t>土地使用权</t>
    </r>
  </si>
  <si>
    <r>
      <rPr>
        <sz val="11"/>
        <rFont val="宋体"/>
        <family val="3"/>
        <charset val="134"/>
      </rPr>
      <t>无形资产</t>
    </r>
    <r>
      <rPr>
        <sz val="11"/>
        <rFont val="Times New Roman"/>
        <family val="1"/>
      </rPr>
      <t>-</t>
    </r>
    <r>
      <rPr>
        <sz val="11"/>
        <rFont val="宋体"/>
        <family val="3"/>
        <charset val="134"/>
      </rPr>
      <t>矿业权</t>
    </r>
  </si>
  <si>
    <t>无形资产-其他无形资产</t>
  </si>
  <si>
    <t>无形资产合计</t>
  </si>
  <si>
    <t>减：无形资产减值准备</t>
  </si>
  <si>
    <t>总计</t>
  </si>
  <si>
    <r>
      <rPr>
        <sz val="18"/>
        <rFont val="黑体"/>
        <family val="3"/>
        <charset val="134"/>
      </rPr>
      <t>无形资产</t>
    </r>
    <r>
      <rPr>
        <sz val="18"/>
        <rFont val="Times New Roman"/>
        <family val="1"/>
      </rPr>
      <t>—</t>
    </r>
    <r>
      <rPr>
        <sz val="18"/>
        <rFont val="黑体"/>
        <family val="3"/>
        <charset val="134"/>
      </rPr>
      <t>土地使用权评估明细表</t>
    </r>
  </si>
  <si>
    <t>无形资产—矿业权评估明细表</t>
  </si>
  <si>
    <t>名称、种类（探矿权/采矿权）</t>
  </si>
  <si>
    <t>勘查（采矿）许可证编号</t>
  </si>
  <si>
    <t>取得方式</t>
  </si>
  <si>
    <t>剩余有效年限</t>
  </si>
  <si>
    <t>勘查开发阶段</t>
  </si>
  <si>
    <t>核定（批准）生产规模</t>
  </si>
  <si>
    <r>
      <rPr>
        <sz val="18"/>
        <rFont val="黑体"/>
        <family val="3"/>
        <charset val="134"/>
      </rPr>
      <t>无形资产</t>
    </r>
    <r>
      <rPr>
        <sz val="18"/>
        <rFont val="Times New Roman"/>
        <family val="1"/>
      </rPr>
      <t>—</t>
    </r>
    <r>
      <rPr>
        <sz val="18"/>
        <rFont val="黑体"/>
        <family val="3"/>
        <charset val="134"/>
      </rPr>
      <t>其他无形资产评估明细表</t>
    </r>
  </si>
  <si>
    <t>内容或名称</t>
  </si>
  <si>
    <r>
      <rPr>
        <sz val="10"/>
        <rFont val="宋体"/>
        <family val="3"/>
        <charset val="134"/>
      </rPr>
      <t>法定</t>
    </r>
    <r>
      <rPr>
        <sz val="10"/>
        <rFont val="Times New Roman"/>
        <family val="1"/>
      </rPr>
      <t>/</t>
    </r>
    <r>
      <rPr>
        <sz val="10"/>
        <rFont val="宋体"/>
        <family val="3"/>
        <charset val="134"/>
      </rPr>
      <t>预计使用年限</t>
    </r>
  </si>
  <si>
    <t>专利号或注册号</t>
  </si>
  <si>
    <t>类型/类别</t>
  </si>
  <si>
    <t>尚可使用
年限</t>
  </si>
  <si>
    <t>开发支出评估明细表</t>
  </si>
  <si>
    <t>商誉评估明细表</t>
  </si>
  <si>
    <t>减：商誉减值准备</t>
  </si>
  <si>
    <t>长期待摊费用评估明细表</t>
  </si>
  <si>
    <t>费用名称或内容</t>
  </si>
  <si>
    <t>原始发生额</t>
  </si>
  <si>
    <t>预计摊
销月数</t>
  </si>
  <si>
    <t>尚存受
益月数</t>
  </si>
  <si>
    <r>
      <rPr>
        <sz val="10"/>
        <rFont val="宋体"/>
        <family val="3"/>
        <charset val="134"/>
      </rPr>
      <t>合</t>
    </r>
    <r>
      <rPr>
        <sz val="10"/>
        <rFont val="Times New Roman"/>
        <family val="1"/>
      </rPr>
      <t xml:space="preserve">                    </t>
    </r>
    <r>
      <rPr>
        <sz val="10"/>
        <rFont val="宋体"/>
        <family val="3"/>
        <charset val="134"/>
      </rPr>
      <t>计</t>
    </r>
  </si>
  <si>
    <t>递延所得税资产评估明细表</t>
  </si>
  <si>
    <t>其他非流动资产评估明细表</t>
  </si>
  <si>
    <t>流动负债评估汇总表</t>
  </si>
  <si>
    <t>5</t>
  </si>
  <si>
    <t>短期借款评估明细表</t>
  </si>
  <si>
    <t>放款银行或机构名称</t>
  </si>
  <si>
    <r>
      <rPr>
        <sz val="10"/>
        <rFont val="宋体"/>
        <family val="3"/>
        <charset val="134"/>
      </rPr>
      <t>月利率</t>
    </r>
    <r>
      <rPr>
        <sz val="10"/>
        <rFont val="Times New Roman"/>
        <family val="1"/>
      </rPr>
      <t>%</t>
    </r>
  </si>
  <si>
    <t>外币金额</t>
  </si>
  <si>
    <t>外币基准日汇率</t>
  </si>
  <si>
    <r>
      <rPr>
        <sz val="10"/>
        <rFont val="宋体"/>
        <family val="3"/>
        <charset val="134"/>
      </rPr>
      <t>合</t>
    </r>
    <r>
      <rPr>
        <sz val="10"/>
        <rFont val="Times New Roman"/>
        <family val="1"/>
      </rPr>
      <t xml:space="preserve">                       </t>
    </r>
    <r>
      <rPr>
        <sz val="10"/>
        <rFont val="宋体"/>
        <family val="3"/>
        <charset val="134"/>
      </rPr>
      <t>计</t>
    </r>
  </si>
  <si>
    <t>交易性金融负债评估明细表</t>
  </si>
  <si>
    <r>
      <rPr>
        <sz val="10"/>
        <rFont val="宋体"/>
        <family val="3"/>
        <charset val="134"/>
      </rPr>
      <t>合</t>
    </r>
    <r>
      <rPr>
        <sz val="10"/>
        <rFont val="Times New Roman"/>
        <family val="1"/>
      </rPr>
      <t xml:space="preserve">                                    </t>
    </r>
    <r>
      <rPr>
        <sz val="10"/>
        <rFont val="宋体"/>
        <family val="3"/>
        <charset val="134"/>
      </rPr>
      <t>计</t>
    </r>
  </si>
  <si>
    <t>应付票据评估明细表</t>
  </si>
  <si>
    <r>
      <rPr>
        <sz val="10"/>
        <rFont val="宋体"/>
        <family val="3"/>
        <charset val="134"/>
      </rPr>
      <t>合</t>
    </r>
    <r>
      <rPr>
        <sz val="10"/>
        <rFont val="Times New Roman"/>
        <family val="1"/>
      </rPr>
      <t xml:space="preserve">                         </t>
    </r>
    <r>
      <rPr>
        <sz val="10"/>
        <rFont val="宋体"/>
        <family val="3"/>
        <charset val="134"/>
      </rPr>
      <t>计</t>
    </r>
  </si>
  <si>
    <t>应付账款评估明细表</t>
  </si>
  <si>
    <t>预收账款评估明细表</t>
  </si>
  <si>
    <t>应付职工薪酬评估明细表</t>
  </si>
  <si>
    <r>
      <rPr>
        <sz val="10"/>
        <rFont val="宋体"/>
        <family val="3"/>
        <charset val="134"/>
      </rPr>
      <t>合</t>
    </r>
    <r>
      <rPr>
        <sz val="10"/>
        <rFont val="Times New Roman"/>
        <family val="1"/>
      </rPr>
      <t xml:space="preserve">                          </t>
    </r>
    <r>
      <rPr>
        <sz val="10"/>
        <rFont val="宋体"/>
        <family val="3"/>
        <charset val="134"/>
      </rPr>
      <t>计</t>
    </r>
  </si>
  <si>
    <t>应交税费评估明细表</t>
  </si>
  <si>
    <t>征税机关</t>
  </si>
  <si>
    <t>税费种类</t>
  </si>
  <si>
    <r>
      <rPr>
        <sz val="10"/>
        <rFont val="宋体"/>
        <family val="3"/>
        <charset val="134"/>
      </rPr>
      <t>合</t>
    </r>
    <r>
      <rPr>
        <sz val="10"/>
        <rFont val="Times New Roman"/>
        <family val="1"/>
      </rPr>
      <t xml:space="preserve">                             </t>
    </r>
    <r>
      <rPr>
        <sz val="10"/>
        <rFont val="宋体"/>
        <family val="3"/>
        <charset val="134"/>
      </rPr>
      <t>计</t>
    </r>
  </si>
  <si>
    <t>投资单位名称（股东）</t>
  </si>
  <si>
    <t>利润所属期间</t>
  </si>
  <si>
    <t>一年内到期的非流动负债评估明细表</t>
  </si>
  <si>
    <t>结算项目</t>
  </si>
  <si>
    <r>
      <rPr>
        <sz val="10"/>
        <rFont val="宋体"/>
        <family val="3"/>
        <charset val="134"/>
      </rPr>
      <t>票面月利率</t>
    </r>
    <r>
      <rPr>
        <sz val="10"/>
        <rFont val="Times New Roman"/>
        <family val="1"/>
      </rPr>
      <t>%</t>
    </r>
  </si>
  <si>
    <t>其他流动负债评估明细表</t>
  </si>
  <si>
    <t>非流动负债评估汇总表</t>
  </si>
  <si>
    <t>6</t>
  </si>
  <si>
    <t>长期借款评估明细表</t>
  </si>
  <si>
    <t>应付债券评估明细表</t>
  </si>
  <si>
    <t>债券发行单位</t>
  </si>
  <si>
    <t>票面利率%</t>
  </si>
  <si>
    <t>长期应付款评估明细表</t>
  </si>
  <si>
    <t>初始额</t>
  </si>
  <si>
    <t>利息及汇率净损失</t>
  </si>
  <si>
    <t>预计负债评估明细表</t>
  </si>
  <si>
    <t>递延所得税负债评估明细表</t>
  </si>
  <si>
    <t>内容</t>
  </si>
  <si>
    <t>其他非流动负债评估明细表</t>
  </si>
  <si>
    <t>内容来源</t>
  </si>
  <si>
    <t>信息要素字段基准</t>
  </si>
  <si>
    <t>数字</t>
  </si>
  <si>
    <t>【负债账面价值】</t>
  </si>
  <si>
    <t>评估＞账面，增值；评估&lt;账面值，减值</t>
  </si>
  <si>
    <t>评估说明中直接引用或条件引用的要素</t>
  </si>
  <si>
    <t>资产基础法科目</t>
  </si>
  <si>
    <t>内容示例：</t>
  </si>
  <si>
    <r>
      <rPr>
        <b/>
        <sz val="12"/>
        <color rgb="FF000000"/>
        <rFont val="Times New Roman"/>
        <family val="1"/>
      </rPr>
      <t>3-</t>
    </r>
    <r>
      <rPr>
        <b/>
        <sz val="12"/>
        <color rgb="FF000000"/>
        <rFont val="宋体"/>
        <family val="3"/>
        <charset val="134"/>
      </rPr>
      <t>流动汇总</t>
    </r>
  </si>
  <si>
    <t>货币资金、应收票据、预付账款</t>
  </si>
  <si>
    <t>以资产基础法作价表为基准</t>
  </si>
  <si>
    <r>
      <rPr>
        <b/>
        <sz val="12"/>
        <color rgb="FF000000"/>
        <rFont val="Times New Roman"/>
        <family val="1"/>
      </rPr>
      <t>3-</t>
    </r>
    <r>
      <rPr>
        <b/>
        <sz val="12"/>
        <color rgb="FF000000"/>
        <rFont val="宋体"/>
        <family val="3"/>
        <charset val="134"/>
      </rPr>
      <t>货币资金</t>
    </r>
  </si>
  <si>
    <t>【货币资金账面价值】</t>
  </si>
  <si>
    <t>引用成本法表对应科目 数据</t>
  </si>
  <si>
    <t>以资产基础法作价表为准</t>
  </si>
  <si>
    <t>现金、银行存款</t>
  </si>
  <si>
    <t>判断成本法表有哪些货币资金科目，然后引用</t>
  </si>
  <si>
    <t>【货币资金评估价值】</t>
  </si>
  <si>
    <r>
      <rPr>
        <sz val="12"/>
        <color rgb="FF000000"/>
        <rFont val="Times New Roman"/>
        <family val="1"/>
      </rPr>
      <t>3-1</t>
    </r>
    <r>
      <rPr>
        <sz val="12"/>
        <color rgb="FF000000"/>
        <rFont val="宋体"/>
        <family val="3"/>
        <charset val="134"/>
      </rPr>
      <t>现金</t>
    </r>
  </si>
  <si>
    <t>【现金评估价值】</t>
  </si>
  <si>
    <r>
      <rPr>
        <sz val="12"/>
        <color rgb="FF000000"/>
        <rFont val="Times New Roman"/>
        <family val="1"/>
      </rPr>
      <t>3-2</t>
    </r>
    <r>
      <rPr>
        <sz val="12"/>
        <color rgb="FF000000"/>
        <rFont val="宋体"/>
        <family val="3"/>
        <charset val="134"/>
      </rPr>
      <t>银行存款</t>
    </r>
  </si>
  <si>
    <t>【银行存款账面价值】</t>
  </si>
  <si>
    <t>【银行存款评估价值】</t>
  </si>
  <si>
    <r>
      <rPr>
        <sz val="12"/>
        <color rgb="FF000000"/>
        <rFont val="Times New Roman"/>
        <family val="1"/>
      </rPr>
      <t>3-3</t>
    </r>
    <r>
      <rPr>
        <sz val="12"/>
        <color rgb="FF000000"/>
        <rFont val="宋体"/>
        <family val="3"/>
        <charset val="134"/>
      </rPr>
      <t>其他货币资金</t>
    </r>
  </si>
  <si>
    <t>【其他货币资金账面价值】</t>
  </si>
  <si>
    <t>【其他货币资金评估价值】</t>
  </si>
  <si>
    <r>
      <rPr>
        <b/>
        <sz val="12"/>
        <color rgb="FF000000"/>
        <rFont val="Times New Roman"/>
        <family val="1"/>
      </rPr>
      <t>3-4</t>
    </r>
    <r>
      <rPr>
        <b/>
        <sz val="12"/>
        <color rgb="FF000000"/>
        <rFont val="宋体"/>
        <family val="3"/>
        <charset val="134"/>
      </rPr>
      <t>交易性金融资产汇总</t>
    </r>
  </si>
  <si>
    <t>【交易性金融资产账面价值】</t>
  </si>
  <si>
    <t>【交易性金融资产评估价值】</t>
  </si>
  <si>
    <t>依据字段计算得到</t>
  </si>
  <si>
    <r>
      <rPr>
        <sz val="12"/>
        <color rgb="FF000000"/>
        <rFont val="Times New Roman"/>
        <family val="1"/>
      </rPr>
      <t>3-4-1</t>
    </r>
    <r>
      <rPr>
        <sz val="12"/>
        <color rgb="FF000000"/>
        <rFont val="宋体"/>
        <family val="3"/>
        <charset val="134"/>
      </rPr>
      <t>交易性</t>
    </r>
    <r>
      <rPr>
        <sz val="12"/>
        <color rgb="FF000000"/>
        <rFont val="Times New Roman"/>
        <family val="1"/>
      </rPr>
      <t>-</t>
    </r>
    <r>
      <rPr>
        <sz val="12"/>
        <color rgb="FF000000"/>
        <rFont val="宋体"/>
        <family val="3"/>
        <charset val="134"/>
      </rPr>
      <t>股票</t>
    </r>
  </si>
  <si>
    <r>
      <rPr>
        <sz val="12"/>
        <color rgb="FF000000"/>
        <rFont val="Times New Roman"/>
        <family val="1"/>
      </rPr>
      <t>3-4-2</t>
    </r>
    <r>
      <rPr>
        <sz val="12"/>
        <color rgb="FF000000"/>
        <rFont val="宋体"/>
        <family val="3"/>
        <charset val="134"/>
      </rPr>
      <t>交易性</t>
    </r>
    <r>
      <rPr>
        <sz val="12"/>
        <color rgb="FF000000"/>
        <rFont val="Times New Roman"/>
        <family val="1"/>
      </rPr>
      <t>-</t>
    </r>
    <r>
      <rPr>
        <sz val="12"/>
        <color rgb="FF000000"/>
        <rFont val="宋体"/>
        <family val="3"/>
        <charset val="134"/>
      </rPr>
      <t>债券</t>
    </r>
  </si>
  <si>
    <r>
      <rPr>
        <sz val="12"/>
        <color rgb="FF000000"/>
        <rFont val="Times New Roman"/>
        <family val="1"/>
      </rPr>
      <t>3-4-3</t>
    </r>
    <r>
      <rPr>
        <sz val="12"/>
        <color rgb="FF000000"/>
        <rFont val="宋体"/>
        <family val="3"/>
        <charset val="134"/>
      </rPr>
      <t>交易性</t>
    </r>
    <r>
      <rPr>
        <sz val="12"/>
        <color rgb="FF000000"/>
        <rFont val="Times New Roman"/>
        <family val="1"/>
      </rPr>
      <t>-</t>
    </r>
    <r>
      <rPr>
        <sz val="12"/>
        <color rgb="FF000000"/>
        <rFont val="宋体"/>
        <family val="3"/>
        <charset val="134"/>
      </rPr>
      <t>基金</t>
    </r>
  </si>
  <si>
    <r>
      <rPr>
        <sz val="12"/>
        <color rgb="FF000000"/>
        <rFont val="Times New Roman"/>
        <family val="1"/>
      </rPr>
      <t>3-5</t>
    </r>
    <r>
      <rPr>
        <sz val="12"/>
        <color rgb="FF000000"/>
        <rFont val="宋体"/>
        <family val="3"/>
        <charset val="134"/>
      </rPr>
      <t>应收票据</t>
    </r>
  </si>
  <si>
    <t>【应收票据账面价值】</t>
  </si>
  <si>
    <t>【应收票据评估价值】</t>
  </si>
  <si>
    <r>
      <rPr>
        <sz val="12"/>
        <color rgb="FF000000"/>
        <rFont val="Times New Roman"/>
        <family val="1"/>
      </rPr>
      <t>3-6</t>
    </r>
    <r>
      <rPr>
        <sz val="12"/>
        <color rgb="FF000000"/>
        <rFont val="宋体"/>
        <family val="3"/>
        <charset val="134"/>
      </rPr>
      <t>应收账款</t>
    </r>
  </si>
  <si>
    <t>【应收账款账面余额】</t>
  </si>
  <si>
    <t>【应收账款评估风险损失】</t>
  </si>
  <si>
    <t>【应收账款评估价值】</t>
  </si>
  <si>
    <r>
      <rPr>
        <sz val="12"/>
        <color rgb="FF000000"/>
        <rFont val="Times New Roman"/>
        <family val="1"/>
      </rPr>
      <t>3-7</t>
    </r>
    <r>
      <rPr>
        <sz val="12"/>
        <color rgb="FF000000"/>
        <rFont val="宋体"/>
        <family val="3"/>
        <charset val="134"/>
      </rPr>
      <t>预付账款</t>
    </r>
  </si>
  <si>
    <t>【预付账款账面余额】</t>
  </si>
  <si>
    <t>【预付账款评估风险损失】</t>
  </si>
  <si>
    <t>【预付账款评估价值】</t>
  </si>
  <si>
    <r>
      <rPr>
        <sz val="12"/>
        <color rgb="FF000000"/>
        <rFont val="Times New Roman"/>
        <family val="1"/>
      </rPr>
      <t>3-8</t>
    </r>
    <r>
      <rPr>
        <sz val="12"/>
        <color rgb="FF000000"/>
        <rFont val="宋体"/>
        <family val="3"/>
        <charset val="134"/>
      </rPr>
      <t>应收利息</t>
    </r>
  </si>
  <si>
    <t>【应收利息账面价值】</t>
  </si>
  <si>
    <t>【应收利息评估价值】</t>
  </si>
  <si>
    <r>
      <rPr>
        <sz val="12"/>
        <color rgb="FF000000"/>
        <rFont val="Times New Roman"/>
        <family val="1"/>
      </rPr>
      <t>3-9</t>
    </r>
    <r>
      <rPr>
        <sz val="12"/>
        <color rgb="FF000000"/>
        <rFont val="宋体"/>
        <family val="3"/>
        <charset val="134"/>
      </rPr>
      <t>应收股利（利润）</t>
    </r>
  </si>
  <si>
    <t>【应收股利账面价值】</t>
  </si>
  <si>
    <t>【应收股利评估价值】</t>
  </si>
  <si>
    <r>
      <rPr>
        <sz val="12"/>
        <color rgb="FF000000"/>
        <rFont val="Times New Roman"/>
        <family val="1"/>
      </rPr>
      <t>3-10</t>
    </r>
    <r>
      <rPr>
        <sz val="12"/>
        <color rgb="FF000000"/>
        <rFont val="宋体"/>
        <family val="3"/>
        <charset val="134"/>
      </rPr>
      <t>其他应收款</t>
    </r>
  </si>
  <si>
    <t>【其他应收款账面余额】</t>
  </si>
  <si>
    <t>【其他应收款评估风险损失】</t>
  </si>
  <si>
    <t>【其他应收款评估价值】</t>
  </si>
  <si>
    <r>
      <rPr>
        <b/>
        <sz val="12"/>
        <color rgb="FF000000"/>
        <rFont val="Times New Roman"/>
        <family val="1"/>
      </rPr>
      <t>3-11</t>
    </r>
    <r>
      <rPr>
        <b/>
        <sz val="12"/>
        <color rgb="FF000000"/>
        <rFont val="宋体"/>
        <family val="3"/>
        <charset val="134"/>
      </rPr>
      <t>存货汇总</t>
    </r>
  </si>
  <si>
    <r>
      <rPr>
        <sz val="12"/>
        <color rgb="FF000000"/>
        <rFont val="Times New Roman"/>
        <family val="1"/>
      </rPr>
      <t>3-11-1</t>
    </r>
    <r>
      <rPr>
        <sz val="12"/>
        <color rgb="FF000000"/>
        <rFont val="宋体"/>
        <family val="3"/>
        <charset val="134"/>
      </rPr>
      <t>材料采购（在途物资）</t>
    </r>
  </si>
  <si>
    <t>【材料采购账面价值】</t>
  </si>
  <si>
    <t>【材料采购评估价值】</t>
  </si>
  <si>
    <r>
      <rPr>
        <sz val="12"/>
        <color rgb="FF000000"/>
        <rFont val="Times New Roman"/>
        <family val="1"/>
      </rPr>
      <t>3-11-2</t>
    </r>
    <r>
      <rPr>
        <sz val="12"/>
        <color rgb="FF000000"/>
        <rFont val="宋体"/>
        <family val="3"/>
        <charset val="134"/>
      </rPr>
      <t>原材料</t>
    </r>
  </si>
  <si>
    <t>【原材料账面价值】</t>
  </si>
  <si>
    <t>【原材料评估价值】</t>
  </si>
  <si>
    <r>
      <rPr>
        <sz val="12"/>
        <color rgb="FF000000"/>
        <rFont val="Times New Roman"/>
        <family val="1"/>
      </rPr>
      <t>3-11-3</t>
    </r>
    <r>
      <rPr>
        <sz val="12"/>
        <color rgb="FF000000"/>
        <rFont val="宋体"/>
        <family val="3"/>
        <charset val="134"/>
      </rPr>
      <t>在库周转材料</t>
    </r>
  </si>
  <si>
    <t>【在库周转材料账面价值】</t>
  </si>
  <si>
    <t>【在库周转材料评估价值】</t>
  </si>
  <si>
    <r>
      <rPr>
        <sz val="12"/>
        <color rgb="FF000000"/>
        <rFont val="Times New Roman"/>
        <family val="1"/>
      </rPr>
      <t>3-11-4</t>
    </r>
    <r>
      <rPr>
        <sz val="12"/>
        <color rgb="FF000000"/>
        <rFont val="宋体"/>
        <family val="3"/>
        <charset val="134"/>
      </rPr>
      <t>委托加工物资</t>
    </r>
  </si>
  <si>
    <t>【委托加工物资账面价值】</t>
  </si>
  <si>
    <t>【委托加工物资评估价值】</t>
  </si>
  <si>
    <r>
      <rPr>
        <sz val="12"/>
        <color rgb="FF000000"/>
        <rFont val="Times New Roman"/>
        <family val="1"/>
      </rPr>
      <t>3-11-5</t>
    </r>
    <r>
      <rPr>
        <sz val="12"/>
        <color rgb="FF000000"/>
        <rFont val="宋体"/>
        <family val="3"/>
        <charset val="134"/>
      </rPr>
      <t>产成品（库存商品）</t>
    </r>
  </si>
  <si>
    <t>【产成品账面价值】</t>
  </si>
  <si>
    <t>【产成品评估价值】</t>
  </si>
  <si>
    <r>
      <rPr>
        <sz val="12"/>
        <color rgb="FF000000"/>
        <rFont val="Times New Roman"/>
        <family val="1"/>
      </rPr>
      <t>3-11-6</t>
    </r>
    <r>
      <rPr>
        <sz val="12"/>
        <color rgb="FF000000"/>
        <rFont val="宋体"/>
        <family val="3"/>
        <charset val="134"/>
      </rPr>
      <t>在产品（自制半成品）</t>
    </r>
  </si>
  <si>
    <t>【在产品账面价值】</t>
  </si>
  <si>
    <t>【在产品评估价值】</t>
  </si>
  <si>
    <r>
      <rPr>
        <sz val="12"/>
        <color rgb="FF000000"/>
        <rFont val="Times New Roman"/>
        <family val="1"/>
      </rPr>
      <t>3-11-7</t>
    </r>
    <r>
      <rPr>
        <sz val="12"/>
        <color rgb="FF000000"/>
        <rFont val="宋体"/>
        <family val="3"/>
        <charset val="134"/>
      </rPr>
      <t>发出商品</t>
    </r>
  </si>
  <si>
    <t>【发出商品账面价值】</t>
  </si>
  <si>
    <t>【发出商品评估价值】</t>
  </si>
  <si>
    <r>
      <rPr>
        <sz val="12"/>
        <color rgb="FF000000"/>
        <rFont val="Times New Roman"/>
        <family val="1"/>
      </rPr>
      <t>3-11-8</t>
    </r>
    <r>
      <rPr>
        <sz val="12"/>
        <color rgb="FF000000"/>
        <rFont val="宋体"/>
        <family val="3"/>
        <charset val="134"/>
      </rPr>
      <t>在用周转材料</t>
    </r>
  </si>
  <si>
    <t>【在用周转材料账面价值】</t>
  </si>
  <si>
    <t>【在用周转材料评估价值】</t>
  </si>
  <si>
    <r>
      <rPr>
        <sz val="12"/>
        <color rgb="FF000000"/>
        <rFont val="Times New Roman"/>
        <family val="1"/>
      </rPr>
      <t>3-12</t>
    </r>
    <r>
      <rPr>
        <sz val="12"/>
        <color rgb="FF000000"/>
        <rFont val="宋体"/>
        <family val="3"/>
        <charset val="134"/>
      </rPr>
      <t>一年到期非流动资产</t>
    </r>
  </si>
  <si>
    <t>【一年到期非流动资产账面价值】</t>
  </si>
  <si>
    <t>【一年到期非流动资产评估价值】</t>
  </si>
  <si>
    <r>
      <rPr>
        <sz val="12"/>
        <color rgb="FF000000"/>
        <rFont val="Times New Roman"/>
        <family val="1"/>
      </rPr>
      <t>3-13</t>
    </r>
    <r>
      <rPr>
        <sz val="12"/>
        <color rgb="FF000000"/>
        <rFont val="宋体"/>
        <family val="3"/>
        <charset val="134"/>
      </rPr>
      <t>其他流动资产</t>
    </r>
  </si>
  <si>
    <t>【其他流动资产账面价值】</t>
  </si>
  <si>
    <t>【其他流动资产评估价值】</t>
  </si>
  <si>
    <r>
      <rPr>
        <b/>
        <sz val="12"/>
        <color rgb="FF000000"/>
        <rFont val="Times New Roman"/>
        <family val="1"/>
      </rPr>
      <t>4-</t>
    </r>
    <r>
      <rPr>
        <b/>
        <sz val="12"/>
        <color rgb="FF000000"/>
        <rFont val="宋体"/>
        <family val="3"/>
        <charset val="134"/>
      </rPr>
      <t>非流动资产汇总</t>
    </r>
  </si>
  <si>
    <r>
      <rPr>
        <b/>
        <sz val="12"/>
        <color rgb="FF000000"/>
        <rFont val="Times New Roman"/>
        <family val="1"/>
      </rPr>
      <t>4-1</t>
    </r>
    <r>
      <rPr>
        <b/>
        <sz val="12"/>
        <color rgb="FF000000"/>
        <rFont val="宋体"/>
        <family val="3"/>
        <charset val="134"/>
      </rPr>
      <t>可供出售金融资产汇总</t>
    </r>
  </si>
  <si>
    <t>【可供出售金融资产账面价值】</t>
  </si>
  <si>
    <r>
      <rPr>
        <sz val="12"/>
        <color rgb="FF000000"/>
        <rFont val="宋体"/>
        <family val="3"/>
        <charset val="134"/>
      </rPr>
      <t>引用成本法表对应科目</t>
    </r>
    <r>
      <rPr>
        <sz val="12"/>
        <color rgb="FF000000"/>
        <rFont val="Times New Roman"/>
        <family val="1"/>
      </rPr>
      <t xml:space="preserve"> </t>
    </r>
    <r>
      <rPr>
        <sz val="12"/>
        <color rgb="FF000000"/>
        <rFont val="宋体"/>
        <family val="3"/>
        <charset val="134"/>
      </rPr>
      <t>数据</t>
    </r>
  </si>
  <si>
    <t>【可供出售金融资产评估价值】</t>
  </si>
  <si>
    <r>
      <rPr>
        <sz val="12"/>
        <color rgb="FF000000"/>
        <rFont val="Times New Roman"/>
        <family val="1"/>
      </rPr>
      <t>4-1-1</t>
    </r>
    <r>
      <rPr>
        <sz val="12"/>
        <color rgb="FF000000"/>
        <rFont val="宋体"/>
        <family val="3"/>
        <charset val="134"/>
      </rPr>
      <t>可出售</t>
    </r>
    <r>
      <rPr>
        <sz val="12"/>
        <color rgb="FF000000"/>
        <rFont val="Times New Roman"/>
        <family val="1"/>
      </rPr>
      <t>-</t>
    </r>
    <r>
      <rPr>
        <sz val="12"/>
        <color rgb="FF000000"/>
        <rFont val="宋体"/>
        <family val="3"/>
        <charset val="134"/>
      </rPr>
      <t>股票</t>
    </r>
  </si>
  <si>
    <r>
      <rPr>
        <sz val="12"/>
        <color rgb="FF000000"/>
        <rFont val="Times New Roman"/>
        <family val="1"/>
      </rPr>
      <t>4-1-2</t>
    </r>
    <r>
      <rPr>
        <sz val="12"/>
        <color rgb="FF000000"/>
        <rFont val="宋体"/>
        <family val="3"/>
        <charset val="134"/>
      </rPr>
      <t>可出售</t>
    </r>
    <r>
      <rPr>
        <sz val="12"/>
        <color rgb="FF000000"/>
        <rFont val="Times New Roman"/>
        <family val="1"/>
      </rPr>
      <t>-</t>
    </r>
    <r>
      <rPr>
        <sz val="12"/>
        <color rgb="FF000000"/>
        <rFont val="宋体"/>
        <family val="3"/>
        <charset val="134"/>
      </rPr>
      <t>债券</t>
    </r>
  </si>
  <si>
    <r>
      <rPr>
        <sz val="12"/>
        <color rgb="FF000000"/>
        <rFont val="Times New Roman"/>
        <family val="1"/>
      </rPr>
      <t>4-2</t>
    </r>
    <r>
      <rPr>
        <sz val="12"/>
        <color rgb="FF000000"/>
        <rFont val="宋体"/>
        <family val="3"/>
        <charset val="134"/>
      </rPr>
      <t>持有到期投资</t>
    </r>
  </si>
  <si>
    <t>【持有至到期投资账面价值】</t>
  </si>
  <si>
    <t>【持有至到期投资评估价值】</t>
  </si>
  <si>
    <r>
      <rPr>
        <sz val="12"/>
        <color rgb="FF000000"/>
        <rFont val="Times New Roman"/>
        <family val="1"/>
      </rPr>
      <t>4-3</t>
    </r>
    <r>
      <rPr>
        <sz val="12"/>
        <color rgb="FF000000"/>
        <rFont val="宋体"/>
        <family val="3"/>
        <charset val="134"/>
      </rPr>
      <t>长期应收</t>
    </r>
  </si>
  <si>
    <t>【长期应收款账面原值】</t>
  </si>
  <si>
    <t>【长期应收款评估损失】</t>
  </si>
  <si>
    <t>【长期应收款评估价值】</t>
  </si>
  <si>
    <r>
      <rPr>
        <sz val="12"/>
        <color rgb="FF000000"/>
        <rFont val="Times New Roman"/>
        <family val="1"/>
      </rPr>
      <t>4-4</t>
    </r>
    <r>
      <rPr>
        <sz val="12"/>
        <color rgb="FF000000"/>
        <rFont val="宋体"/>
        <family val="3"/>
        <charset val="134"/>
      </rPr>
      <t>股权投资</t>
    </r>
  </si>
  <si>
    <r>
      <rPr>
        <b/>
        <sz val="12"/>
        <color rgb="FF000000"/>
        <rFont val="Times New Roman"/>
        <family val="1"/>
      </rPr>
      <t>4-6</t>
    </r>
    <r>
      <rPr>
        <b/>
        <sz val="12"/>
        <color rgb="FF000000"/>
        <rFont val="宋体"/>
        <family val="3"/>
        <charset val="134"/>
      </rPr>
      <t>固定资产汇总</t>
    </r>
  </si>
  <si>
    <r>
      <rPr>
        <sz val="12"/>
        <color rgb="FF000000"/>
        <rFont val="Times New Roman"/>
        <family val="1"/>
      </rPr>
      <t>4-6-1</t>
    </r>
    <r>
      <rPr>
        <sz val="12"/>
        <color rgb="FF000000"/>
        <rFont val="宋体"/>
        <family val="3"/>
        <charset val="134"/>
      </rPr>
      <t>房屋建筑物类</t>
    </r>
  </si>
  <si>
    <t>【房屋建筑物账面净值】</t>
  </si>
  <si>
    <t>【房屋建筑物评估原值】</t>
  </si>
  <si>
    <t>评估净值＞账面净值，增值；评估净值&lt;账面净值，减值</t>
  </si>
  <si>
    <r>
      <rPr>
        <sz val="12"/>
        <color rgb="FF000000"/>
        <rFont val="Times New Roman"/>
        <family val="1"/>
      </rPr>
      <t>4-6-2</t>
    </r>
    <r>
      <rPr>
        <sz val="12"/>
        <color rgb="FF000000"/>
        <rFont val="宋体"/>
        <family val="3"/>
        <charset val="134"/>
      </rPr>
      <t>设备类</t>
    </r>
  </si>
  <si>
    <r>
      <rPr>
        <sz val="12"/>
        <color rgb="FF000000"/>
        <rFont val="Times New Roman"/>
        <family val="1"/>
      </rPr>
      <t>4-7</t>
    </r>
    <r>
      <rPr>
        <sz val="12"/>
        <color rgb="FF000000"/>
        <rFont val="宋体"/>
        <family val="3"/>
        <charset val="134"/>
      </rPr>
      <t>在建工程汇总</t>
    </r>
  </si>
  <si>
    <r>
      <rPr>
        <sz val="12"/>
        <color rgb="FF000000"/>
        <rFont val="Times New Roman"/>
        <family val="1"/>
      </rPr>
      <t>4-7-1</t>
    </r>
    <r>
      <rPr>
        <sz val="12"/>
        <color rgb="FF000000"/>
        <rFont val="宋体"/>
        <family val="3"/>
        <charset val="134"/>
      </rPr>
      <t>在建（土建）</t>
    </r>
  </si>
  <si>
    <r>
      <rPr>
        <sz val="12"/>
        <color rgb="FF000000"/>
        <rFont val="Times New Roman"/>
        <family val="1"/>
      </rPr>
      <t>4-7-2</t>
    </r>
    <r>
      <rPr>
        <sz val="12"/>
        <color rgb="FF000000"/>
        <rFont val="宋体"/>
        <family val="3"/>
        <charset val="134"/>
      </rPr>
      <t>在建（设备）</t>
    </r>
  </si>
  <si>
    <r>
      <rPr>
        <sz val="12"/>
        <color rgb="FF000000"/>
        <rFont val="Times New Roman"/>
        <family val="1"/>
      </rPr>
      <t>4-8</t>
    </r>
    <r>
      <rPr>
        <sz val="12"/>
        <color rgb="FF000000"/>
        <rFont val="宋体"/>
        <family val="3"/>
        <charset val="134"/>
      </rPr>
      <t>工程物资</t>
    </r>
  </si>
  <si>
    <t>【工程物资账面价值】</t>
  </si>
  <si>
    <t>【工程物资评估价值】</t>
  </si>
  <si>
    <r>
      <rPr>
        <sz val="12"/>
        <color rgb="FF000000"/>
        <rFont val="Times New Roman"/>
        <family val="1"/>
      </rPr>
      <t>4-9</t>
    </r>
    <r>
      <rPr>
        <sz val="12"/>
        <color rgb="FF000000"/>
        <rFont val="宋体"/>
        <family val="3"/>
        <charset val="134"/>
      </rPr>
      <t>固定资产清理</t>
    </r>
  </si>
  <si>
    <t>【固定资产清理账面价值】</t>
  </si>
  <si>
    <t>【固定资产清理评估价值】</t>
  </si>
  <si>
    <r>
      <rPr>
        <sz val="12"/>
        <color rgb="FF000000"/>
        <rFont val="Times New Roman"/>
        <family val="1"/>
      </rPr>
      <t>4-10</t>
    </r>
    <r>
      <rPr>
        <sz val="12"/>
        <color rgb="FF000000"/>
        <rFont val="宋体"/>
        <family val="3"/>
        <charset val="134"/>
      </rPr>
      <t>生产性生物资产</t>
    </r>
  </si>
  <si>
    <t>【生产性生物资产账面价值】</t>
  </si>
  <si>
    <t>【生产性生物资产评估价值】</t>
  </si>
  <si>
    <r>
      <rPr>
        <sz val="12"/>
        <color rgb="FF000000"/>
        <rFont val="Times New Roman"/>
        <family val="1"/>
      </rPr>
      <t>4-11</t>
    </r>
    <r>
      <rPr>
        <sz val="12"/>
        <color rgb="FF000000"/>
        <rFont val="宋体"/>
        <family val="3"/>
        <charset val="134"/>
      </rPr>
      <t>油气资产</t>
    </r>
  </si>
  <si>
    <t>【油气资产账面价值】</t>
  </si>
  <si>
    <r>
      <rPr>
        <b/>
        <sz val="12"/>
        <color rgb="FF000000"/>
        <rFont val="Times New Roman"/>
        <family val="1"/>
      </rPr>
      <t>4-12</t>
    </r>
    <r>
      <rPr>
        <b/>
        <sz val="12"/>
        <color rgb="FF000000"/>
        <rFont val="宋体"/>
        <family val="3"/>
        <charset val="134"/>
      </rPr>
      <t>无形资产汇总</t>
    </r>
  </si>
  <si>
    <r>
      <rPr>
        <sz val="12"/>
        <color rgb="FF000000"/>
        <rFont val="Times New Roman"/>
        <family val="1"/>
      </rPr>
      <t>4-12-1</t>
    </r>
    <r>
      <rPr>
        <sz val="12"/>
        <color rgb="FF000000"/>
        <rFont val="宋体"/>
        <family val="3"/>
        <charset val="134"/>
      </rPr>
      <t>无形</t>
    </r>
    <r>
      <rPr>
        <sz val="12"/>
        <color rgb="FF000000"/>
        <rFont val="Times New Roman"/>
        <family val="1"/>
      </rPr>
      <t>-</t>
    </r>
    <r>
      <rPr>
        <sz val="12"/>
        <color rgb="FF000000"/>
        <rFont val="宋体"/>
        <family val="3"/>
        <charset val="134"/>
      </rPr>
      <t>土地</t>
    </r>
  </si>
  <si>
    <r>
      <rPr>
        <sz val="12"/>
        <color rgb="FF000000"/>
        <rFont val="Times New Roman"/>
        <family val="1"/>
      </rPr>
      <t>4-12-2</t>
    </r>
    <r>
      <rPr>
        <sz val="12"/>
        <color rgb="FF000000"/>
        <rFont val="宋体"/>
        <family val="3"/>
        <charset val="134"/>
      </rPr>
      <t>无形</t>
    </r>
    <r>
      <rPr>
        <sz val="12"/>
        <color rgb="FF000000"/>
        <rFont val="Times New Roman"/>
        <family val="1"/>
      </rPr>
      <t>-</t>
    </r>
    <r>
      <rPr>
        <sz val="12"/>
        <color rgb="FF000000"/>
        <rFont val="宋体"/>
        <family val="3"/>
        <charset val="134"/>
      </rPr>
      <t>矿业权</t>
    </r>
  </si>
  <si>
    <r>
      <rPr>
        <sz val="12"/>
        <color rgb="FF000000"/>
        <rFont val="Times New Roman"/>
        <family val="1"/>
      </rPr>
      <t>4-12-3</t>
    </r>
    <r>
      <rPr>
        <sz val="12"/>
        <color rgb="FF000000"/>
        <rFont val="宋体"/>
        <family val="3"/>
        <charset val="134"/>
      </rPr>
      <t>无形</t>
    </r>
    <r>
      <rPr>
        <sz val="12"/>
        <color rgb="FF000000"/>
        <rFont val="Times New Roman"/>
        <family val="1"/>
      </rPr>
      <t>-</t>
    </r>
    <r>
      <rPr>
        <sz val="12"/>
        <color rgb="FF000000"/>
        <rFont val="宋体"/>
        <family val="3"/>
        <charset val="134"/>
      </rPr>
      <t>其他</t>
    </r>
  </si>
  <si>
    <r>
      <rPr>
        <sz val="12"/>
        <color rgb="FF000000"/>
        <rFont val="Times New Roman"/>
        <family val="1"/>
      </rPr>
      <t>4-13</t>
    </r>
    <r>
      <rPr>
        <sz val="12"/>
        <color rgb="FF000000"/>
        <rFont val="宋体"/>
        <family val="3"/>
        <charset val="134"/>
      </rPr>
      <t>开发支出</t>
    </r>
  </si>
  <si>
    <t>【开发支出评估价值】</t>
  </si>
  <si>
    <r>
      <rPr>
        <sz val="12"/>
        <color rgb="FF000000"/>
        <rFont val="Times New Roman"/>
        <family val="1"/>
      </rPr>
      <t>4-14</t>
    </r>
    <r>
      <rPr>
        <sz val="12"/>
        <color rgb="FF000000"/>
        <rFont val="宋体"/>
        <family val="3"/>
        <charset val="134"/>
      </rPr>
      <t>商誉</t>
    </r>
  </si>
  <si>
    <r>
      <rPr>
        <sz val="12"/>
        <color rgb="FF000000"/>
        <rFont val="Times New Roman"/>
        <family val="1"/>
      </rPr>
      <t>4-15</t>
    </r>
    <r>
      <rPr>
        <sz val="12"/>
        <color rgb="FF000000"/>
        <rFont val="宋体"/>
        <family val="3"/>
        <charset val="134"/>
      </rPr>
      <t>长期待摊费用</t>
    </r>
  </si>
  <si>
    <t>【长期待摊费用账面价值】</t>
  </si>
  <si>
    <t>【长期待摊费用评估价值】</t>
  </si>
  <si>
    <r>
      <rPr>
        <sz val="12"/>
        <color rgb="FF000000"/>
        <rFont val="Times New Roman"/>
        <family val="1"/>
      </rPr>
      <t>4-16</t>
    </r>
    <r>
      <rPr>
        <sz val="12"/>
        <color rgb="FF000000"/>
        <rFont val="宋体"/>
        <family val="3"/>
        <charset val="134"/>
      </rPr>
      <t>递延所得税资产</t>
    </r>
  </si>
  <si>
    <t>【递延所得税资产账面价值】</t>
  </si>
  <si>
    <t>【递延所得税资产评估价值】</t>
  </si>
  <si>
    <r>
      <rPr>
        <sz val="12"/>
        <color rgb="FF000000"/>
        <rFont val="Times New Roman"/>
        <family val="1"/>
      </rPr>
      <t>4-17</t>
    </r>
    <r>
      <rPr>
        <sz val="12"/>
        <color rgb="FF000000"/>
        <rFont val="宋体"/>
        <family val="3"/>
        <charset val="134"/>
      </rPr>
      <t>其他非流动资产</t>
    </r>
  </si>
  <si>
    <t>【其他非流动资产账面价值】</t>
  </si>
  <si>
    <t>【其他非流动资产评估价值】</t>
  </si>
  <si>
    <r>
      <rPr>
        <b/>
        <sz val="12"/>
        <color rgb="FF000000"/>
        <rFont val="Times New Roman"/>
        <family val="1"/>
      </rPr>
      <t>5-</t>
    </r>
    <r>
      <rPr>
        <b/>
        <sz val="12"/>
        <color rgb="FF000000"/>
        <rFont val="宋体"/>
        <family val="3"/>
        <charset val="134"/>
      </rPr>
      <t>负债汇总</t>
    </r>
  </si>
  <si>
    <t>【流动负债统计】</t>
  </si>
  <si>
    <t>短期借款、应付账款</t>
  </si>
  <si>
    <t>判断成本法表有哪些流动负债科目，然后引用</t>
  </si>
  <si>
    <t>【非流动负债统计】</t>
  </si>
  <si>
    <t>长期借款、长期应付款</t>
  </si>
  <si>
    <t>判断成本法表有哪些非流动负债科目，然后引用</t>
  </si>
  <si>
    <r>
      <rPr>
        <b/>
        <sz val="12"/>
        <color rgb="FF000000"/>
        <rFont val="Times New Roman"/>
        <family val="1"/>
      </rPr>
      <t>5-</t>
    </r>
    <r>
      <rPr>
        <b/>
        <sz val="12"/>
        <color rgb="FF000000"/>
        <rFont val="宋体"/>
        <family val="3"/>
        <charset val="134"/>
      </rPr>
      <t>流动负债汇总</t>
    </r>
  </si>
  <si>
    <r>
      <rPr>
        <sz val="12"/>
        <color rgb="FF000000"/>
        <rFont val="Times New Roman"/>
        <family val="1"/>
      </rPr>
      <t>5-1</t>
    </r>
    <r>
      <rPr>
        <sz val="12"/>
        <color rgb="FF000000"/>
        <rFont val="宋体"/>
        <family val="3"/>
        <charset val="134"/>
      </rPr>
      <t>短期借款</t>
    </r>
  </si>
  <si>
    <t>【短期借款账面价值】</t>
  </si>
  <si>
    <t>【短期借款评估价值】</t>
  </si>
  <si>
    <r>
      <rPr>
        <sz val="12"/>
        <color rgb="FF000000"/>
        <rFont val="Times New Roman"/>
        <family val="1"/>
      </rPr>
      <t>5-2</t>
    </r>
    <r>
      <rPr>
        <sz val="12"/>
        <color rgb="FF000000"/>
        <rFont val="宋体"/>
        <family val="3"/>
        <charset val="134"/>
      </rPr>
      <t>交易性金融负债</t>
    </r>
  </si>
  <si>
    <t>【交易性金融负债账面价值】</t>
  </si>
  <si>
    <t>【交易性金融负债评估价值】</t>
  </si>
  <si>
    <r>
      <rPr>
        <sz val="12"/>
        <color rgb="FF000000"/>
        <rFont val="Times New Roman"/>
        <family val="1"/>
      </rPr>
      <t>5-3</t>
    </r>
    <r>
      <rPr>
        <sz val="12"/>
        <color rgb="FF000000"/>
        <rFont val="宋体"/>
        <family val="3"/>
        <charset val="134"/>
      </rPr>
      <t>应付票据</t>
    </r>
  </si>
  <si>
    <t>【应付票据账面价值】</t>
  </si>
  <si>
    <t>【应付票据评估价值】</t>
  </si>
  <si>
    <r>
      <rPr>
        <sz val="12"/>
        <color rgb="FF000000"/>
        <rFont val="Times New Roman"/>
        <family val="1"/>
      </rPr>
      <t>5-4</t>
    </r>
    <r>
      <rPr>
        <sz val="12"/>
        <color rgb="FF000000"/>
        <rFont val="宋体"/>
        <family val="3"/>
        <charset val="134"/>
      </rPr>
      <t>应付账款</t>
    </r>
  </si>
  <si>
    <t>【应付账款账面价值】</t>
  </si>
  <si>
    <t>【应付账款评估价值】</t>
  </si>
  <si>
    <r>
      <rPr>
        <sz val="12"/>
        <color rgb="FF000000"/>
        <rFont val="Times New Roman"/>
        <family val="1"/>
      </rPr>
      <t>5-5</t>
    </r>
    <r>
      <rPr>
        <sz val="12"/>
        <color rgb="FF000000"/>
        <rFont val="宋体"/>
        <family val="3"/>
        <charset val="134"/>
      </rPr>
      <t>预收账款</t>
    </r>
  </si>
  <si>
    <r>
      <rPr>
        <sz val="12"/>
        <color rgb="FF000000"/>
        <rFont val="Times New Roman"/>
        <family val="1"/>
      </rPr>
      <t>5-6</t>
    </r>
    <r>
      <rPr>
        <sz val="12"/>
        <color rgb="FF000000"/>
        <rFont val="宋体"/>
        <family val="3"/>
        <charset val="134"/>
      </rPr>
      <t>职工薪酬</t>
    </r>
  </si>
  <si>
    <t>【应付职工薪酬账面价值】</t>
  </si>
  <si>
    <t>【应付职工薪酬评估价值】</t>
  </si>
  <si>
    <r>
      <rPr>
        <sz val="12"/>
        <color rgb="FF000000"/>
        <rFont val="Times New Roman"/>
        <family val="1"/>
      </rPr>
      <t>5-7</t>
    </r>
    <r>
      <rPr>
        <sz val="12"/>
        <color rgb="FF000000"/>
        <rFont val="宋体"/>
        <family val="3"/>
        <charset val="134"/>
      </rPr>
      <t>应交税费</t>
    </r>
  </si>
  <si>
    <t>【应交税费账面价值】</t>
  </si>
  <si>
    <t>【应交税费评估价值】</t>
  </si>
  <si>
    <r>
      <rPr>
        <sz val="12"/>
        <color rgb="FF000000"/>
        <rFont val="Times New Roman"/>
        <family val="1"/>
      </rPr>
      <t>5-8</t>
    </r>
    <r>
      <rPr>
        <sz val="12"/>
        <color rgb="FF000000"/>
        <rFont val="宋体"/>
        <family val="3"/>
        <charset val="134"/>
      </rPr>
      <t>应付利息</t>
    </r>
  </si>
  <si>
    <t>【应付利息账面价值】</t>
  </si>
  <si>
    <t>【应付利息评估价值】</t>
  </si>
  <si>
    <r>
      <rPr>
        <sz val="12"/>
        <color rgb="FF000000"/>
        <rFont val="Times New Roman"/>
        <family val="1"/>
      </rPr>
      <t>5-9</t>
    </r>
    <r>
      <rPr>
        <sz val="12"/>
        <color rgb="FF000000"/>
        <rFont val="宋体"/>
        <family val="3"/>
        <charset val="134"/>
      </rPr>
      <t>应付股利（利润）</t>
    </r>
  </si>
  <si>
    <t>【应付股利账面价值】</t>
  </si>
  <si>
    <t>【应付股利评估价值】</t>
  </si>
  <si>
    <r>
      <rPr>
        <sz val="12"/>
        <color rgb="FF000000"/>
        <rFont val="Times New Roman"/>
        <family val="1"/>
      </rPr>
      <t>5-10</t>
    </r>
    <r>
      <rPr>
        <sz val="12"/>
        <color rgb="FF000000"/>
        <rFont val="宋体"/>
        <family val="3"/>
        <charset val="134"/>
      </rPr>
      <t>其他应付款</t>
    </r>
  </si>
  <si>
    <t>【其他应付款账面价值】</t>
  </si>
  <si>
    <t>【其他应付款评估价值】</t>
  </si>
  <si>
    <r>
      <rPr>
        <sz val="12"/>
        <color rgb="FF000000"/>
        <rFont val="Times New Roman"/>
        <family val="1"/>
      </rPr>
      <t>5-11</t>
    </r>
    <r>
      <rPr>
        <sz val="12"/>
        <color rgb="FF000000"/>
        <rFont val="宋体"/>
        <family val="3"/>
        <charset val="134"/>
      </rPr>
      <t>一年到期非流动负债</t>
    </r>
  </si>
  <si>
    <r>
      <rPr>
        <sz val="12"/>
        <color rgb="FF000000"/>
        <rFont val="Times New Roman"/>
        <family val="1"/>
      </rPr>
      <t>5-12</t>
    </r>
    <r>
      <rPr>
        <sz val="12"/>
        <color rgb="FF000000"/>
        <rFont val="宋体"/>
        <family val="3"/>
        <charset val="134"/>
      </rPr>
      <t>其他流动负债</t>
    </r>
  </si>
  <si>
    <t>【其他流动负债账面价值】</t>
  </si>
  <si>
    <t>【其他流动负债评估价值】</t>
  </si>
  <si>
    <r>
      <rPr>
        <b/>
        <sz val="12"/>
        <color rgb="FF000000"/>
        <rFont val="Times New Roman"/>
        <family val="1"/>
      </rPr>
      <t>6-</t>
    </r>
    <r>
      <rPr>
        <b/>
        <sz val="12"/>
        <color rgb="FF000000"/>
        <rFont val="宋体"/>
        <family val="3"/>
        <charset val="134"/>
      </rPr>
      <t>非流动负债汇总</t>
    </r>
  </si>
  <si>
    <r>
      <rPr>
        <sz val="12"/>
        <color rgb="FF000000"/>
        <rFont val="Times New Roman"/>
        <family val="1"/>
      </rPr>
      <t>6-1</t>
    </r>
    <r>
      <rPr>
        <sz val="12"/>
        <color rgb="FF000000"/>
        <rFont val="宋体"/>
        <family val="3"/>
        <charset val="134"/>
      </rPr>
      <t>长期借款</t>
    </r>
  </si>
  <si>
    <t>【长期借款账面价值】</t>
  </si>
  <si>
    <t>【长期借款评估价值】</t>
  </si>
  <si>
    <r>
      <rPr>
        <sz val="12"/>
        <color rgb="FF000000"/>
        <rFont val="Times New Roman"/>
        <family val="1"/>
      </rPr>
      <t>6-2</t>
    </r>
    <r>
      <rPr>
        <sz val="12"/>
        <color rgb="FF000000"/>
        <rFont val="宋体"/>
        <family val="3"/>
        <charset val="134"/>
      </rPr>
      <t>应付债券</t>
    </r>
  </si>
  <si>
    <t>【应付债券账面价值】</t>
  </si>
  <si>
    <t>【应付债券评估价值】</t>
  </si>
  <si>
    <r>
      <rPr>
        <sz val="12"/>
        <color rgb="FF000000"/>
        <rFont val="Times New Roman"/>
        <family val="1"/>
      </rPr>
      <t>6-3</t>
    </r>
    <r>
      <rPr>
        <sz val="12"/>
        <color rgb="FF000000"/>
        <rFont val="宋体"/>
        <family val="3"/>
        <charset val="134"/>
      </rPr>
      <t>长期应付款</t>
    </r>
  </si>
  <si>
    <t>【长期应付款账面价值】</t>
  </si>
  <si>
    <t>【长期应付款评估价值】</t>
  </si>
  <si>
    <r>
      <rPr>
        <sz val="12"/>
        <color rgb="FF000000"/>
        <rFont val="Times New Roman"/>
        <family val="1"/>
      </rPr>
      <t>6-4</t>
    </r>
    <r>
      <rPr>
        <sz val="12"/>
        <color rgb="FF000000"/>
        <rFont val="宋体"/>
        <family val="3"/>
        <charset val="134"/>
      </rPr>
      <t>专项应付款</t>
    </r>
  </si>
  <si>
    <t>【专项应付款账面价值】</t>
  </si>
  <si>
    <t>【专项应付款评估价值】</t>
  </si>
  <si>
    <r>
      <rPr>
        <sz val="12"/>
        <color rgb="FF000000"/>
        <rFont val="Times New Roman"/>
        <family val="1"/>
      </rPr>
      <t>6-5</t>
    </r>
    <r>
      <rPr>
        <sz val="12"/>
        <color rgb="FF000000"/>
        <rFont val="宋体"/>
        <family val="3"/>
        <charset val="134"/>
      </rPr>
      <t>预计负债</t>
    </r>
  </si>
  <si>
    <t>【预计负债账面价值】</t>
  </si>
  <si>
    <t>【预计负债评估价值】</t>
  </si>
  <si>
    <r>
      <rPr>
        <sz val="12"/>
        <color rgb="FF000000"/>
        <rFont val="Times New Roman"/>
        <family val="1"/>
      </rPr>
      <t>6-6</t>
    </r>
    <r>
      <rPr>
        <sz val="12"/>
        <color rgb="FF000000"/>
        <rFont val="宋体"/>
        <family val="3"/>
        <charset val="134"/>
      </rPr>
      <t>递延所得税负债</t>
    </r>
  </si>
  <si>
    <t>【递延所得税负债账面价值】</t>
  </si>
  <si>
    <t>【递延所得税负债评估价值】</t>
  </si>
  <si>
    <r>
      <rPr>
        <sz val="12"/>
        <color rgb="FF000000"/>
        <rFont val="Times New Roman"/>
        <family val="1"/>
      </rPr>
      <t>6-7</t>
    </r>
    <r>
      <rPr>
        <sz val="12"/>
        <color rgb="FF000000"/>
        <rFont val="宋体"/>
        <family val="3"/>
        <charset val="134"/>
      </rPr>
      <t>其他非流动负债</t>
    </r>
  </si>
  <si>
    <t>【其他非流动负债账面价值】</t>
  </si>
  <si>
    <t>【其他非流动负债评估价值】</t>
  </si>
  <si>
    <t>长期股权投资评估结果一览表</t>
  </si>
  <si>
    <t>增/减</t>
  </si>
  <si>
    <t>数据引用方式</t>
    <phoneticPr fontId="28" type="noConversion"/>
  </si>
  <si>
    <t>收益法评估结果</t>
    <phoneticPr fontId="28" type="noConversion"/>
  </si>
  <si>
    <t>增值额</t>
    <phoneticPr fontId="28" type="noConversion"/>
  </si>
  <si>
    <t>净资产</t>
  </si>
  <si>
    <t>【可供出售金融资产股票账面价值】</t>
  </si>
  <si>
    <t>【可供出售金融资产股票评估价值】</t>
  </si>
  <si>
    <t>【可供出售金融资产债券账面价值】</t>
  </si>
  <si>
    <t>【可供出售金融资产债券评估价值】</t>
  </si>
  <si>
    <t>【可供出售金融资产其他账面价值】</t>
  </si>
  <si>
    <t>【可供出售金融资产其他评估价值】</t>
  </si>
  <si>
    <t>【无形资产矿业权账面价值】</t>
  </si>
  <si>
    <t>【无形资产其他账面价值】</t>
  </si>
  <si>
    <t>【交易性金融资产股票账面价值】</t>
  </si>
  <si>
    <t>【交易性金融资产股票评估价值】</t>
  </si>
  <si>
    <t>【交易性金融资产债券账面价值】</t>
  </si>
  <si>
    <t>【交易性金融资产债券评估价值】</t>
  </si>
  <si>
    <t>【交易性金融资产基金账面价值】</t>
  </si>
  <si>
    <t>【交易性金融资产基金评估价值】</t>
  </si>
  <si>
    <t>股权评估值</t>
  </si>
  <si>
    <t>净资产估值</t>
  </si>
  <si>
    <t>净资产增值率</t>
  </si>
  <si>
    <t>权益价值</t>
  </si>
  <si>
    <t>评估方法</t>
  </si>
  <si>
    <t>C=G*A</t>
  </si>
  <si>
    <t>E=D/B</t>
  </si>
  <si>
    <t>F</t>
  </si>
  <si>
    <t>G</t>
  </si>
  <si>
    <r>
      <t>H=</t>
    </r>
    <r>
      <rPr>
        <b/>
        <sz val="10"/>
        <color rgb="FF000000"/>
        <rFont val="宋体"/>
        <family val="3"/>
        <charset val="134"/>
      </rPr>
      <t>（</t>
    </r>
    <r>
      <rPr>
        <b/>
        <sz val="10"/>
        <color rgb="FF000000"/>
        <rFont val="Times New Roman"/>
        <family val="1"/>
      </rPr>
      <t>G-F</t>
    </r>
    <r>
      <rPr>
        <b/>
        <sz val="10"/>
        <color rgb="FF000000"/>
        <rFont val="宋体"/>
        <family val="3"/>
        <charset val="134"/>
      </rPr>
      <t>）</t>
    </r>
    <r>
      <rPr>
        <b/>
        <sz val="10"/>
        <color rgb="FF000000"/>
        <rFont val="Times New Roman"/>
        <family val="1"/>
      </rPr>
      <t>/F*100%</t>
    </r>
  </si>
  <si>
    <t>I=F*A</t>
  </si>
  <si>
    <t>【存货账面余额】</t>
    <phoneticPr fontId="28" type="noConversion"/>
  </si>
  <si>
    <t>【房屋建筑物账面原值】</t>
    <phoneticPr fontId="28" type="noConversion"/>
  </si>
  <si>
    <t>【房屋建筑物评估净值】</t>
    <phoneticPr fontId="28" type="noConversion"/>
  </si>
  <si>
    <r>
      <t>3-11-9</t>
    </r>
    <r>
      <rPr>
        <sz val="12"/>
        <color rgb="FF000000"/>
        <rFont val="宋体"/>
        <family val="3"/>
        <charset val="134"/>
      </rPr>
      <t>工程施工</t>
    </r>
    <phoneticPr fontId="28" type="noConversion"/>
  </si>
  <si>
    <t>【工程施工账面价值】</t>
  </si>
  <si>
    <t>【工程施工评估价值】</t>
  </si>
  <si>
    <t>【设备类账面原值】</t>
    <phoneticPr fontId="28" type="noConversion"/>
  </si>
  <si>
    <t>【设备类账面净值】</t>
    <phoneticPr fontId="28" type="noConversion"/>
  </si>
  <si>
    <r>
      <t>【在建工程</t>
    </r>
    <r>
      <rPr>
        <sz val="12"/>
        <color rgb="FF000000"/>
        <rFont val="宋体"/>
        <family val="3"/>
        <charset val="134"/>
      </rPr>
      <t>土建账面价值】</t>
    </r>
    <phoneticPr fontId="28" type="noConversion"/>
  </si>
  <si>
    <r>
      <t>【在建工程</t>
    </r>
    <r>
      <rPr>
        <sz val="12"/>
        <color rgb="FF000000"/>
        <rFont val="宋体"/>
        <family val="3"/>
        <charset val="134"/>
      </rPr>
      <t>土建评估价值】</t>
    </r>
    <phoneticPr fontId="28" type="noConversion"/>
  </si>
  <si>
    <r>
      <t>【在建工程</t>
    </r>
    <r>
      <rPr>
        <sz val="12"/>
        <color rgb="FF000000"/>
        <rFont val="宋体"/>
        <family val="3"/>
        <charset val="134"/>
      </rPr>
      <t>设备安装工程账面价值】</t>
    </r>
    <phoneticPr fontId="28" type="noConversion"/>
  </si>
  <si>
    <r>
      <t>【在建工程</t>
    </r>
    <r>
      <rPr>
        <sz val="12"/>
        <color rgb="FF000000"/>
        <rFont val="宋体"/>
        <family val="3"/>
        <charset val="134"/>
      </rPr>
      <t>设备安装工程评估价值】</t>
    </r>
    <phoneticPr fontId="28" type="noConversion"/>
  </si>
  <si>
    <t>【无形资产土地使用权原始入账价值】</t>
    <phoneticPr fontId="28" type="noConversion"/>
  </si>
  <si>
    <t>【无形资产土地使用权评估价值】</t>
    <phoneticPr fontId="28" type="noConversion"/>
  </si>
  <si>
    <t>【无形资产矿业权评估价值】</t>
    <phoneticPr fontId="28" type="noConversion"/>
  </si>
  <si>
    <t>【无形资产其他评估价值】</t>
    <phoneticPr fontId="28" type="noConversion"/>
  </si>
  <si>
    <t>计提减值准备金额</t>
    <phoneticPr fontId="28" type="noConversion"/>
  </si>
  <si>
    <t>审计前账面值</t>
    <phoneticPr fontId="28" type="noConversion"/>
  </si>
  <si>
    <t>账面价值</t>
    <phoneticPr fontId="28" type="noConversion"/>
  </si>
  <si>
    <t>计提减值准备金额</t>
    <phoneticPr fontId="28" type="noConversion"/>
  </si>
  <si>
    <t>审计前账面值</t>
    <phoneticPr fontId="28" type="noConversion"/>
  </si>
  <si>
    <t>账面价值</t>
    <phoneticPr fontId="28" type="noConversion"/>
  </si>
  <si>
    <t>固定资产—井巷工程评估明细表</t>
    <phoneticPr fontId="27" type="noConversion"/>
  </si>
  <si>
    <t>资产编号</t>
  </si>
  <si>
    <t>井巷工程名称（全称）</t>
  </si>
  <si>
    <t>施工阶段</t>
    <phoneticPr fontId="27" type="noConversion"/>
  </si>
  <si>
    <t>巷道断面类型</t>
    <phoneticPr fontId="27" type="noConversion"/>
  </si>
  <si>
    <t>岩石硬度系数</t>
  </si>
  <si>
    <r>
      <t>巷道倾角</t>
    </r>
    <r>
      <rPr>
        <sz val="10"/>
        <rFont val="Times New Roman"/>
        <family val="1"/>
      </rPr>
      <t>(</t>
    </r>
    <r>
      <rPr>
        <sz val="10"/>
        <rFont val="宋体"/>
        <family val="3"/>
        <charset val="134"/>
      </rPr>
      <t>度</t>
    </r>
    <r>
      <rPr>
        <sz val="10"/>
        <rFont val="Times New Roman"/>
        <family val="1"/>
      </rPr>
      <t>)</t>
    </r>
    <phoneticPr fontId="27" type="noConversion"/>
  </si>
  <si>
    <t>煤岩类别</t>
  </si>
  <si>
    <r>
      <t>巷道长度</t>
    </r>
    <r>
      <rPr>
        <sz val="10"/>
        <rFont val="Times New Roman"/>
        <family val="1"/>
      </rPr>
      <t>(m)</t>
    </r>
  </si>
  <si>
    <t>支护方式</t>
  </si>
  <si>
    <r>
      <t>支护厚度</t>
    </r>
    <r>
      <rPr>
        <sz val="10"/>
        <rFont val="Times New Roman"/>
        <family val="1"/>
      </rPr>
      <t>(</t>
    </r>
    <r>
      <rPr>
        <sz val="10"/>
        <rFont val="宋体"/>
        <family val="3"/>
        <charset val="134"/>
      </rPr>
      <t>㎜</t>
    </r>
    <r>
      <rPr>
        <sz val="10"/>
        <rFont val="Times New Roman"/>
        <family val="1"/>
      </rPr>
      <t>)</t>
    </r>
  </si>
  <si>
    <t>净直径（m）</t>
  </si>
  <si>
    <t>净周长（m）</t>
  </si>
  <si>
    <r>
      <t>井巷高度</t>
    </r>
    <r>
      <rPr>
        <sz val="10"/>
        <rFont val="Times New Roman"/>
        <family val="1"/>
      </rPr>
      <t>(m)</t>
    </r>
    <phoneticPr fontId="27" type="noConversion"/>
  </si>
  <si>
    <r>
      <t>平均宽度</t>
    </r>
    <r>
      <rPr>
        <sz val="10"/>
        <rFont val="Times New Roman"/>
        <family val="1"/>
      </rPr>
      <t>(m)</t>
    </r>
    <phoneticPr fontId="27" type="noConversion"/>
  </si>
  <si>
    <r>
      <t>掘进断面</t>
    </r>
    <r>
      <rPr>
        <sz val="10"/>
        <rFont val="Times New Roman"/>
        <family val="1"/>
      </rPr>
      <t>(</t>
    </r>
    <r>
      <rPr>
        <sz val="10"/>
        <rFont val="宋体"/>
        <family val="3"/>
        <charset val="134"/>
      </rPr>
      <t>㎡</t>
    </r>
    <r>
      <rPr>
        <sz val="10"/>
        <rFont val="Times New Roman"/>
        <family val="1"/>
      </rPr>
      <t>)</t>
    </r>
  </si>
  <si>
    <r>
      <t>硐室掘进体积</t>
    </r>
    <r>
      <rPr>
        <sz val="10"/>
        <rFont val="Times New Roman"/>
        <family val="1"/>
      </rPr>
      <t>(m3)</t>
    </r>
    <phoneticPr fontId="27" type="noConversion"/>
  </si>
  <si>
    <r>
      <t>锚杆长度</t>
    </r>
    <r>
      <rPr>
        <sz val="10"/>
        <rFont val="Times New Roman"/>
        <family val="1"/>
      </rPr>
      <t>(m)</t>
    </r>
    <phoneticPr fontId="27" type="noConversion"/>
  </si>
  <si>
    <r>
      <t>锚杆数量</t>
    </r>
    <r>
      <rPr>
        <sz val="10"/>
        <rFont val="Times New Roman"/>
        <family val="1"/>
      </rPr>
      <t xml:space="preserve">  </t>
    </r>
    <r>
      <rPr>
        <sz val="10"/>
        <rFont val="宋体"/>
        <family val="3"/>
        <charset val="134"/>
      </rPr>
      <t>（根</t>
    </r>
    <r>
      <rPr>
        <sz val="10"/>
        <rFont val="Times New Roman"/>
        <family val="1"/>
      </rPr>
      <t>/m</t>
    </r>
    <r>
      <rPr>
        <sz val="10"/>
        <rFont val="宋体"/>
        <family val="3"/>
        <charset val="134"/>
      </rPr>
      <t>）</t>
    </r>
    <phoneticPr fontId="27" type="noConversion"/>
  </si>
  <si>
    <r>
      <rPr>
        <sz val="10"/>
        <rFont val="宋体"/>
        <family val="3"/>
        <charset val="134"/>
      </rPr>
      <t>锚杆总数量</t>
    </r>
    <r>
      <rPr>
        <sz val="10"/>
        <rFont val="Times New Roman"/>
        <family val="1"/>
      </rPr>
      <t xml:space="preserve"> </t>
    </r>
    <r>
      <rPr>
        <sz val="10"/>
        <rFont val="宋体"/>
        <family val="3"/>
        <charset val="134"/>
      </rPr>
      <t>（</t>
    </r>
    <r>
      <rPr>
        <sz val="10"/>
        <rFont val="Times New Roman"/>
        <family val="1"/>
      </rPr>
      <t xml:space="preserve"> </t>
    </r>
    <r>
      <rPr>
        <sz val="10"/>
        <rFont val="宋体"/>
        <family val="3"/>
        <charset val="134"/>
      </rPr>
      <t>根）</t>
    </r>
    <phoneticPr fontId="27" type="noConversion"/>
  </si>
  <si>
    <r>
      <t>锚杆长度</t>
    </r>
    <r>
      <rPr>
        <sz val="10"/>
        <rFont val="Times New Roman"/>
        <family val="1"/>
      </rPr>
      <t>(m)</t>
    </r>
    <phoneticPr fontId="27" type="noConversion"/>
  </si>
  <si>
    <r>
      <t>轨型</t>
    </r>
    <r>
      <rPr>
        <sz val="10"/>
        <color indexed="8"/>
        <rFont val="Times New Roman"/>
        <family val="1"/>
      </rPr>
      <t>kg/m</t>
    </r>
  </si>
  <si>
    <t>轨距㎜</t>
  </si>
  <si>
    <t>轨枕</t>
  </si>
  <si>
    <t>取暖期（月）</t>
    <phoneticPr fontId="27" type="noConversion"/>
  </si>
  <si>
    <t>平均运距：km）</t>
  </si>
  <si>
    <t>排矸体积（m3）</t>
    <phoneticPr fontId="27" type="noConversion"/>
  </si>
  <si>
    <t>网片(张数/m)</t>
  </si>
  <si>
    <t>竣工年月</t>
    <phoneticPr fontId="27" type="noConversion"/>
  </si>
  <si>
    <t>该井巷已经开采储量(万吨）</t>
    <phoneticPr fontId="27" type="noConversion"/>
  </si>
  <si>
    <t>该井巷尚可开采储量(保有储量）（万吨）</t>
    <phoneticPr fontId="27" type="noConversion"/>
  </si>
  <si>
    <t>已使用年限（年）</t>
    <phoneticPr fontId="27" type="noConversion"/>
  </si>
  <si>
    <t>停工年限（年）</t>
    <phoneticPr fontId="27" type="noConversion"/>
  </si>
  <si>
    <t>尚可使用年限（年）</t>
    <phoneticPr fontId="27" type="noConversion"/>
  </si>
  <si>
    <t>审计前帐面价值</t>
  </si>
  <si>
    <t>审计调整值</t>
  </si>
  <si>
    <t>评估值</t>
  </si>
  <si>
    <r>
      <t>增减率</t>
    </r>
    <r>
      <rPr>
        <sz val="10"/>
        <rFont val="Times New Roman"/>
        <family val="1"/>
      </rPr>
      <t>%</t>
    </r>
  </si>
  <si>
    <r>
      <t>kg/</t>
    </r>
    <r>
      <rPr>
        <sz val="10"/>
        <rFont val="宋体"/>
        <family val="3"/>
        <charset val="134"/>
      </rPr>
      <t>张</t>
    </r>
  </si>
  <si>
    <t>1m*2m</t>
  </si>
  <si>
    <t>合计</t>
    <phoneticPr fontId="27" type="noConversion"/>
  </si>
  <si>
    <t>【长期股权投资账面原值】</t>
    <phoneticPr fontId="28" type="noConversion"/>
  </si>
  <si>
    <r>
      <t>固定资产</t>
    </r>
    <r>
      <rPr>
        <sz val="18"/>
        <rFont val="Times New Roman"/>
        <family val="1"/>
      </rPr>
      <t>—</t>
    </r>
    <r>
      <rPr>
        <sz val="18"/>
        <rFont val="黑体"/>
        <family val="3"/>
        <charset val="134"/>
      </rPr>
      <t>飞机评估明细表</t>
    </r>
    <r>
      <rPr>
        <sz val="10"/>
        <rFont val="Times New Roman"/>
        <family val="1"/>
      </rPr>
      <t/>
    </r>
    <phoneticPr fontId="27" type="noConversion"/>
  </si>
  <si>
    <t>LLP</t>
    <phoneticPr fontId="27" type="noConversion"/>
  </si>
  <si>
    <t>金额单位：人民币元</t>
    <phoneticPr fontId="27" type="noConversion"/>
  </si>
  <si>
    <t>序号</t>
    <phoneticPr fontId="27" type="noConversion"/>
  </si>
  <si>
    <t>国籍标志编号</t>
    <phoneticPr fontId="27" type="noConversion"/>
  </si>
  <si>
    <t>民用航空器国籍登记证</t>
    <phoneticPr fontId="27" type="noConversion"/>
  </si>
  <si>
    <t>民用航空器标准适航证</t>
    <phoneticPr fontId="27" type="noConversion"/>
  </si>
  <si>
    <t>民用航空器电台执照</t>
    <phoneticPr fontId="27" type="noConversion"/>
  </si>
  <si>
    <t>飞机名称
及规格型号</t>
    <phoneticPr fontId="27" type="noConversion"/>
  </si>
  <si>
    <t>机载左翼发动机</t>
    <phoneticPr fontId="27" type="noConversion"/>
  </si>
  <si>
    <t>机载右翼发动机</t>
    <phoneticPr fontId="27" type="noConversion"/>
  </si>
  <si>
    <t>使用单位</t>
    <phoneticPr fontId="27" type="noConversion"/>
  </si>
  <si>
    <t>生产厂家</t>
    <phoneticPr fontId="27" type="noConversion"/>
  </si>
  <si>
    <t>计量单位</t>
    <phoneticPr fontId="27" type="noConversion"/>
  </si>
  <si>
    <t>数量</t>
    <phoneticPr fontId="27" type="noConversion"/>
  </si>
  <si>
    <t>购置日期</t>
    <phoneticPr fontId="27" type="noConversion"/>
  </si>
  <si>
    <t>启用日期</t>
    <phoneticPr fontId="27" type="noConversion"/>
  </si>
  <si>
    <t>已飞行小时数</t>
    <phoneticPr fontId="27" type="noConversion"/>
  </si>
  <si>
    <t>已运行的起落数</t>
    <phoneticPr fontId="27" type="noConversion"/>
  </si>
  <si>
    <t>检后小时限数</t>
    <phoneticPr fontId="27" type="noConversion"/>
  </si>
  <si>
    <t>检修后已用时限</t>
    <phoneticPr fontId="27" type="noConversion"/>
  </si>
  <si>
    <t>检后起落限数</t>
    <phoneticPr fontId="27" type="noConversion"/>
  </si>
  <si>
    <t>检后起落次数</t>
    <phoneticPr fontId="27" type="noConversion"/>
  </si>
  <si>
    <t>最近一次大修</t>
    <phoneticPr fontId="27" type="noConversion"/>
  </si>
  <si>
    <t>检后规定时限</t>
    <phoneticPr fontId="27" type="noConversion"/>
  </si>
  <si>
    <t>检后已用时限</t>
    <phoneticPr fontId="27" type="noConversion"/>
  </si>
  <si>
    <t>审计调整</t>
    <phoneticPr fontId="27" type="noConversion"/>
  </si>
  <si>
    <t>评估价值</t>
    <phoneticPr fontId="27" type="noConversion"/>
  </si>
  <si>
    <r>
      <t>增值率</t>
    </r>
    <r>
      <rPr>
        <sz val="10"/>
        <rFont val="Times New Roman"/>
        <family val="1"/>
      </rPr>
      <t>%</t>
    </r>
    <phoneticPr fontId="27" type="noConversion"/>
  </si>
  <si>
    <t>备注</t>
    <phoneticPr fontId="27" type="noConversion"/>
  </si>
  <si>
    <t>证载权利人</t>
    <phoneticPr fontId="27" type="noConversion"/>
  </si>
  <si>
    <t>计提减值准备金额</t>
    <phoneticPr fontId="28" type="noConversion"/>
  </si>
  <si>
    <t>资产编号</t>
    <phoneticPr fontId="27" type="noConversion"/>
  </si>
  <si>
    <t>制造厂家</t>
    <phoneticPr fontId="27" type="noConversion"/>
  </si>
  <si>
    <t>数量</t>
    <phoneticPr fontId="27" type="noConversion"/>
  </si>
  <si>
    <t>出厂时间</t>
    <phoneticPr fontId="27" type="noConversion"/>
  </si>
  <si>
    <t>已飞行小时数</t>
  </si>
  <si>
    <t>已运行热循环数</t>
    <phoneticPr fontId="27" type="noConversion"/>
  </si>
  <si>
    <t>大修后飞行小时限数</t>
    <phoneticPr fontId="27" type="noConversion"/>
  </si>
  <si>
    <t>大修后飞行小时</t>
    <phoneticPr fontId="27" type="noConversion"/>
  </si>
  <si>
    <t>大修后热循环数</t>
    <phoneticPr fontId="27" type="noConversion"/>
  </si>
  <si>
    <t>大修后尚可热循环数</t>
    <phoneticPr fontId="27" type="noConversion"/>
  </si>
  <si>
    <t>大修费用</t>
    <phoneticPr fontId="123" type="noConversion"/>
  </si>
  <si>
    <t>制造厂家</t>
    <phoneticPr fontId="27" type="noConversion"/>
  </si>
  <si>
    <t>已运行热循环数</t>
  </si>
  <si>
    <t>大修后飞行小时限数</t>
  </si>
  <si>
    <t>大修后飞行小时</t>
  </si>
  <si>
    <t>大修费用</t>
    <phoneticPr fontId="123" type="noConversion"/>
  </si>
  <si>
    <t>大修费用</t>
    <phoneticPr fontId="27" type="noConversion"/>
  </si>
  <si>
    <t>原值</t>
    <phoneticPr fontId="27" type="noConversion"/>
  </si>
  <si>
    <t>净值</t>
    <phoneticPr fontId="27" type="noConversion"/>
  </si>
  <si>
    <t>原值</t>
    <phoneticPr fontId="27" type="noConversion"/>
  </si>
  <si>
    <r>
      <t>成新率</t>
    </r>
    <r>
      <rPr>
        <sz val="10"/>
        <rFont val="Times New Roman"/>
        <family val="1"/>
      </rPr>
      <t>%</t>
    </r>
    <phoneticPr fontId="27" type="noConversion"/>
  </si>
  <si>
    <t>账面价值</t>
    <phoneticPr fontId="28" type="noConversion"/>
  </si>
  <si>
    <r>
      <t>合</t>
    </r>
    <r>
      <rPr>
        <sz val="10"/>
        <rFont val="Times New Roman"/>
        <family val="1"/>
      </rPr>
      <t xml:space="preserve">            </t>
    </r>
    <r>
      <rPr>
        <sz val="10"/>
        <rFont val="宋体"/>
        <family val="3"/>
        <charset val="134"/>
      </rPr>
      <t>计</t>
    </r>
    <phoneticPr fontId="27" type="noConversion"/>
  </si>
  <si>
    <r>
      <rPr>
        <sz val="10"/>
        <rFont val="宋体"/>
        <family val="3"/>
        <charset val="134"/>
      </rPr>
      <t>固定资产</t>
    </r>
    <r>
      <rPr>
        <sz val="10"/>
        <rFont val="Times New Roman"/>
        <family val="1"/>
      </rPr>
      <t>-</t>
    </r>
    <r>
      <rPr>
        <sz val="10"/>
        <rFont val="宋体"/>
        <family val="3"/>
        <charset val="134"/>
      </rPr>
      <t>井巷</t>
    </r>
    <phoneticPr fontId="28" type="noConversion"/>
  </si>
  <si>
    <r>
      <rPr>
        <sz val="10"/>
        <rFont val="宋体"/>
        <family val="3"/>
        <charset val="134"/>
      </rPr>
      <t>固定资产</t>
    </r>
    <r>
      <rPr>
        <sz val="10"/>
        <rFont val="Times New Roman"/>
        <family val="1"/>
      </rPr>
      <t>-</t>
    </r>
    <r>
      <rPr>
        <sz val="10"/>
        <rFont val="宋体"/>
        <family val="3"/>
        <charset val="134"/>
      </rPr>
      <t>飞机</t>
    </r>
    <phoneticPr fontId="28" type="noConversion"/>
  </si>
  <si>
    <t>计提减值准备金额</t>
    <phoneticPr fontId="28" type="noConversion"/>
  </si>
  <si>
    <t>审计前账面值</t>
    <phoneticPr fontId="28" type="noConversion"/>
  </si>
  <si>
    <t>账面价值</t>
    <phoneticPr fontId="28" type="noConversion"/>
  </si>
  <si>
    <t>计提减值准备金额</t>
    <phoneticPr fontId="28" type="noConversion"/>
  </si>
  <si>
    <t>计提减值准备金额</t>
    <phoneticPr fontId="28" type="noConversion"/>
  </si>
  <si>
    <t>计提减值准备金额</t>
    <phoneticPr fontId="28" type="noConversion"/>
  </si>
  <si>
    <t>审计前账面值</t>
    <phoneticPr fontId="28" type="noConversion"/>
  </si>
  <si>
    <r>
      <t xml:space="preserve">深度
</t>
    </r>
    <r>
      <rPr>
        <sz val="10"/>
        <rFont val="Times New Roman"/>
        <family val="1"/>
      </rPr>
      <t>(m)</t>
    </r>
    <phoneticPr fontId="28" type="noConversion"/>
  </si>
  <si>
    <t>币种</t>
    <phoneticPr fontId="28" type="noConversion"/>
  </si>
  <si>
    <t>币种</t>
    <phoneticPr fontId="28" type="noConversion"/>
  </si>
  <si>
    <t>外币账面金额</t>
    <phoneticPr fontId="28" type="noConversion"/>
  </si>
  <si>
    <t>评估基准日汇率</t>
    <phoneticPr fontId="28" type="noConversion"/>
  </si>
  <si>
    <r>
      <t>4-5-1</t>
    </r>
    <r>
      <rPr>
        <sz val="12"/>
        <color rgb="FF000000"/>
        <rFont val="宋体"/>
        <family val="3"/>
        <charset val="134"/>
      </rPr>
      <t>投资性房地产</t>
    </r>
    <r>
      <rPr>
        <sz val="12"/>
        <color rgb="FF000000"/>
        <rFont val="Times New Roman"/>
        <family val="1"/>
      </rPr>
      <t/>
    </r>
    <phoneticPr fontId="28" type="noConversion"/>
  </si>
  <si>
    <t>【投资性房地产账面原值】</t>
    <phoneticPr fontId="28" type="noConversion"/>
  </si>
  <si>
    <t>【投资性房地产账面净值】</t>
    <phoneticPr fontId="28" type="noConversion"/>
  </si>
  <si>
    <t>【投资性房地产评估价值】</t>
    <phoneticPr fontId="28" type="noConversion"/>
  </si>
  <si>
    <t>【开发支出账面价值】</t>
    <phoneticPr fontId="28" type="noConversion"/>
  </si>
  <si>
    <t>【一年内到期非流动负债账面价值】</t>
    <phoneticPr fontId="28" type="noConversion"/>
  </si>
  <si>
    <t>【一年内到期非流动负债评估价值】</t>
    <phoneticPr fontId="28" type="noConversion"/>
  </si>
  <si>
    <t>【预收账款账面价值】</t>
    <phoneticPr fontId="28" type="noConversion"/>
  </si>
  <si>
    <t>【预收账款评估价值】</t>
    <phoneticPr fontId="28" type="noConversion"/>
  </si>
  <si>
    <t>【交易性金融资产增减值描述】</t>
    <phoneticPr fontId="28" type="noConversion"/>
  </si>
  <si>
    <t>【存货跌价准备描述】</t>
    <phoneticPr fontId="28" type="noConversion"/>
  </si>
  <si>
    <t>【应收账款减值准备描述】</t>
    <phoneticPr fontId="28" type="noConversion"/>
  </si>
  <si>
    <t>【预付账款减值准备描述】</t>
    <phoneticPr fontId="28" type="noConversion"/>
  </si>
  <si>
    <t>【其他应收款减值准备描述】</t>
    <phoneticPr fontId="28" type="noConversion"/>
  </si>
  <si>
    <t>【产成品增减值描述】</t>
    <phoneticPr fontId="28" type="noConversion"/>
  </si>
  <si>
    <t>【在产品增减值描述】</t>
    <phoneticPr fontId="28" type="noConversion"/>
  </si>
  <si>
    <t>【发出商品增减值描述】</t>
    <phoneticPr fontId="28" type="noConversion"/>
  </si>
  <si>
    <t>【在用周转材料增减值描述】</t>
    <phoneticPr fontId="28" type="noConversion"/>
  </si>
  <si>
    <t>【工程施工增减值描述】</t>
    <phoneticPr fontId="28" type="noConversion"/>
  </si>
  <si>
    <t>【可供出售金融资产增减值描述】</t>
    <phoneticPr fontId="28" type="noConversion"/>
  </si>
  <si>
    <t>【长期股权投资增减值描述】</t>
    <phoneticPr fontId="28" type="noConversion"/>
  </si>
  <si>
    <t>【投资性房地产增减值描述】</t>
    <phoneticPr fontId="28" type="noConversion"/>
  </si>
  <si>
    <t>【在建工程土建增减值描述】</t>
    <phoneticPr fontId="28" type="noConversion"/>
  </si>
  <si>
    <t>【在建工程设备安装工程增减值描述】</t>
    <phoneticPr fontId="28" type="noConversion"/>
  </si>
  <si>
    <t>【无形资产土地使用权增减值描述】</t>
    <phoneticPr fontId="28" type="noConversion"/>
  </si>
  <si>
    <t>【无形资产其他增减值描述】</t>
    <phoneticPr fontId="28" type="noConversion"/>
  </si>
  <si>
    <t>【开发支出增减值描述】</t>
    <phoneticPr fontId="28" type="noConversion"/>
  </si>
  <si>
    <t>表内链接</t>
  </si>
  <si>
    <t>【长期股权投资减值准备描述】</t>
    <phoneticPr fontId="28" type="noConversion"/>
  </si>
  <si>
    <t>【房屋建筑物增减值描述】</t>
    <phoneticPr fontId="28" type="noConversion"/>
  </si>
  <si>
    <t>【长期股权投资评估价值】</t>
    <phoneticPr fontId="28" type="noConversion"/>
  </si>
  <si>
    <t>【长期应收款减值准备描述】</t>
    <phoneticPr fontId="28" type="noConversion"/>
  </si>
  <si>
    <t>索引页</t>
    <phoneticPr fontId="28" type="noConversion"/>
  </si>
  <si>
    <t>金额单位：人民币元</t>
    <phoneticPr fontId="28" type="noConversion"/>
  </si>
  <si>
    <t>【油气资产评估价值】</t>
    <phoneticPr fontId="28" type="noConversion"/>
  </si>
  <si>
    <t>【可供出售金融资产统计】</t>
    <phoneticPr fontId="28" type="noConversion"/>
  </si>
  <si>
    <t>文字</t>
    <phoneticPr fontId="28" type="noConversion"/>
  </si>
  <si>
    <t>【货币资金统计】</t>
    <phoneticPr fontId="28" type="noConversion"/>
  </si>
  <si>
    <t>【负债统计】</t>
    <phoneticPr fontId="28" type="noConversion"/>
  </si>
  <si>
    <t>文字</t>
    <phoneticPr fontId="28" type="noConversion"/>
  </si>
  <si>
    <t>判断成本法表是否有流动负债科目和非流动负债科目</t>
    <phoneticPr fontId="28" type="noConversion"/>
  </si>
  <si>
    <t>【资产总述】</t>
    <phoneticPr fontId="28" type="noConversion"/>
  </si>
  <si>
    <t>【负债总述】</t>
    <phoneticPr fontId="28" type="noConversion"/>
  </si>
  <si>
    <t>判断成本法表是否有流动资产、非流动资产科目，然后引用</t>
    <phoneticPr fontId="28" type="noConversion"/>
  </si>
  <si>
    <t>判断成本法表有哪些流动资产科目，然后引用</t>
    <phoneticPr fontId="28" type="noConversion"/>
  </si>
  <si>
    <t>判断成本法表是否有流动负债、非流动负债科目，然后引用</t>
    <phoneticPr fontId="28" type="noConversion"/>
  </si>
  <si>
    <t>流动资产【流动资产账面价值】万元，非流动资产【非流动资产账面价值】万元</t>
    <phoneticPr fontId="28" type="noConversion"/>
  </si>
  <si>
    <t>流动负债【流动负债账面价值】万元，非流动负债【非流动负债账面价值】万元</t>
    <phoneticPr fontId="28" type="noConversion"/>
  </si>
  <si>
    <t>【流动资产类资产统计】</t>
    <phoneticPr fontId="28" type="noConversion"/>
  </si>
  <si>
    <t>【交易性金融资产统计】</t>
    <phoneticPr fontId="28" type="noConversion"/>
  </si>
  <si>
    <t>【存货统计】</t>
    <phoneticPr fontId="28" type="noConversion"/>
  </si>
  <si>
    <t>文字</t>
    <phoneticPr fontId="28" type="noConversion"/>
  </si>
  <si>
    <t>【流动资产账面价值】</t>
    <phoneticPr fontId="28" type="noConversion"/>
  </si>
  <si>
    <t>【流动资产评估价值】</t>
    <phoneticPr fontId="28" type="noConversion"/>
  </si>
  <si>
    <t>【存货账面价值】</t>
  </si>
  <si>
    <t>【存货评估价值】</t>
  </si>
  <si>
    <t>【固定资产账面价值】</t>
    <phoneticPr fontId="28" type="noConversion"/>
  </si>
  <si>
    <t>【固定资产评估价值】</t>
    <phoneticPr fontId="28" type="noConversion"/>
  </si>
  <si>
    <t>【在建工程账面价值】</t>
    <phoneticPr fontId="28" type="noConversion"/>
  </si>
  <si>
    <t>【在建工程评估价值】</t>
  </si>
  <si>
    <t>【无形资产评估价值】</t>
  </si>
  <si>
    <t>【负债评估价值】</t>
  </si>
  <si>
    <t>【流动负债账面价值】</t>
  </si>
  <si>
    <t>【流动负债评估价值】</t>
    <phoneticPr fontId="28" type="noConversion"/>
  </si>
  <si>
    <r>
      <t>【非流动负债账面价值】</t>
    </r>
    <r>
      <rPr>
        <sz val="12"/>
        <rFont val="Times New Roman"/>
        <family val="1"/>
      </rPr>
      <t xml:space="preserve"> </t>
    </r>
  </si>
  <si>
    <t>【现金账面价值】</t>
    <phoneticPr fontId="28" type="noConversion"/>
  </si>
  <si>
    <t>【非流动负债评估价值】</t>
    <phoneticPr fontId="28" type="noConversion"/>
  </si>
  <si>
    <t>【设备类评估原值】</t>
    <phoneticPr fontId="28" type="noConversion"/>
  </si>
  <si>
    <t>【无形资产账面价值】</t>
    <phoneticPr fontId="28" type="noConversion"/>
  </si>
  <si>
    <t>【无形资产土地使用权账面价值】</t>
    <phoneticPr fontId="28" type="noConversion"/>
  </si>
  <si>
    <t>【车辆账面原值】</t>
    <phoneticPr fontId="28" type="noConversion"/>
  </si>
  <si>
    <t>【车辆账面净值】</t>
    <phoneticPr fontId="28" type="noConversion"/>
  </si>
  <si>
    <t>【电子设备账面原值】</t>
    <phoneticPr fontId="28" type="noConversion"/>
  </si>
  <si>
    <t>【电子设备账面净值】</t>
    <phoneticPr fontId="28" type="noConversion"/>
  </si>
  <si>
    <t>【机器设备账面原值】</t>
    <phoneticPr fontId="28" type="noConversion"/>
  </si>
  <si>
    <t>【机器设备账面净值】</t>
    <phoneticPr fontId="28" type="noConversion"/>
  </si>
  <si>
    <t>款项性质</t>
    <phoneticPr fontId="27" type="noConversion"/>
  </si>
  <si>
    <r>
      <t>年利息率</t>
    </r>
    <r>
      <rPr>
        <sz val="10"/>
        <rFont val="Times New Roman"/>
        <family val="1"/>
      </rPr>
      <t>%</t>
    </r>
    <phoneticPr fontId="28" type="noConversion"/>
  </si>
  <si>
    <t>审计前账面值</t>
    <phoneticPr fontId="28" type="noConversion"/>
  </si>
  <si>
    <t>库龄</t>
    <phoneticPr fontId="28" type="noConversion"/>
  </si>
  <si>
    <t>材料类别</t>
    <phoneticPr fontId="28" type="noConversion"/>
  </si>
  <si>
    <t xml:space="preserve"> </t>
    <phoneticPr fontId="28" type="noConversion"/>
  </si>
  <si>
    <t>账龄总数与审计前账面值差异(应等于0)</t>
    <phoneticPr fontId="28" type="noConversion"/>
  </si>
  <si>
    <t>二、构筑物经济寿命年限参考表</t>
    <phoneticPr fontId="130" type="noConversion"/>
  </si>
  <si>
    <t>构筑物分类</t>
  </si>
  <si>
    <t>寿命年限(年)</t>
  </si>
  <si>
    <t>备注</t>
    <phoneticPr fontId="130" type="noConversion"/>
  </si>
  <si>
    <t>1、管道</t>
  </si>
  <si>
    <t>其中：长输油管道</t>
  </si>
  <si>
    <t xml:space="preserve">      长输气管道</t>
    <phoneticPr fontId="130" type="noConversion"/>
  </si>
  <si>
    <t>2、露天库</t>
  </si>
  <si>
    <t>3、露天框架</t>
  </si>
  <si>
    <t>4、冷藏库</t>
  </si>
  <si>
    <t>其中：简易冷藏库</t>
  </si>
  <si>
    <t>5、烘房</t>
  </si>
  <si>
    <t>6、冷却塔</t>
  </si>
  <si>
    <t>7、水塔</t>
  </si>
  <si>
    <t>8、蓄水池</t>
  </si>
  <si>
    <t>9、污水池</t>
  </si>
  <si>
    <t>10、储油罐、池</t>
  </si>
  <si>
    <t>11、水井</t>
  </si>
  <si>
    <t>其中：深水井</t>
  </si>
  <si>
    <t>12、破碎厂</t>
  </si>
  <si>
    <t>13、船厂平台</t>
  </si>
  <si>
    <t>14、船坞</t>
  </si>
  <si>
    <t>15、修车槽</t>
  </si>
  <si>
    <t>16、加油站</t>
  </si>
  <si>
    <t>17、水电站大坝</t>
  </si>
  <si>
    <t>18、其它建筑物</t>
  </si>
  <si>
    <t>19、水泥地面有钢筋</t>
    <phoneticPr fontId="130" type="noConversion"/>
  </si>
  <si>
    <t>20、水泥地面无钢筋</t>
    <phoneticPr fontId="130" type="noConversion"/>
  </si>
  <si>
    <t>21、沥青路</t>
    <phoneticPr fontId="130" type="noConversion"/>
  </si>
  <si>
    <t>22、围墙</t>
    <phoneticPr fontId="130" type="noConversion"/>
  </si>
  <si>
    <t>23、砼下水管</t>
    <phoneticPr fontId="130" type="noConversion"/>
  </si>
  <si>
    <r>
      <t>1</t>
    </r>
    <r>
      <rPr>
        <sz val="10"/>
        <rFont val="宋体"/>
        <family val="3"/>
        <charset val="134"/>
      </rPr>
      <t>年以内金额</t>
    </r>
  </si>
  <si>
    <r>
      <t>1~2</t>
    </r>
    <r>
      <rPr>
        <sz val="10"/>
        <rFont val="宋体"/>
        <family val="3"/>
        <charset val="134"/>
      </rPr>
      <t>年金额</t>
    </r>
  </si>
  <si>
    <r>
      <t>2~3</t>
    </r>
    <r>
      <rPr>
        <sz val="10"/>
        <rFont val="宋体"/>
        <family val="3"/>
        <charset val="134"/>
      </rPr>
      <t>年金额</t>
    </r>
  </si>
  <si>
    <r>
      <t>3~4</t>
    </r>
    <r>
      <rPr>
        <sz val="10"/>
        <rFont val="宋体"/>
        <family val="3"/>
        <charset val="134"/>
      </rPr>
      <t>年金额</t>
    </r>
  </si>
  <si>
    <r>
      <t>4~5</t>
    </r>
    <r>
      <rPr>
        <sz val="10"/>
        <rFont val="宋体"/>
        <family val="3"/>
        <charset val="134"/>
      </rPr>
      <t>年金额</t>
    </r>
  </si>
  <si>
    <r>
      <t>5</t>
    </r>
    <r>
      <rPr>
        <sz val="10"/>
        <rFont val="宋体"/>
        <family val="3"/>
        <charset val="134"/>
      </rPr>
      <t>年以上金额</t>
    </r>
  </si>
  <si>
    <r>
      <rPr>
        <sz val="10"/>
        <rFont val="宋体"/>
        <family val="3"/>
        <charset val="134"/>
      </rPr>
      <t>账龄总数与审计前账面值差异</t>
    </r>
    <r>
      <rPr>
        <sz val="10"/>
        <rFont val="Times New Roman"/>
        <family val="1"/>
      </rPr>
      <t>(</t>
    </r>
    <r>
      <rPr>
        <sz val="10"/>
        <rFont val="宋体"/>
        <family val="3"/>
        <charset val="134"/>
      </rPr>
      <t>应等于</t>
    </r>
    <r>
      <rPr>
        <sz val="10"/>
        <rFont val="Times New Roman"/>
        <family val="1"/>
      </rPr>
      <t>0)</t>
    </r>
    <phoneticPr fontId="28" type="noConversion"/>
  </si>
  <si>
    <t>设备类合计</t>
    <phoneticPr fontId="28" type="noConversion"/>
  </si>
  <si>
    <t>A</t>
    <phoneticPr fontId="28" type="noConversion"/>
  </si>
  <si>
    <t>B</t>
    <phoneticPr fontId="28" type="noConversion"/>
  </si>
  <si>
    <r>
      <t>C=</t>
    </r>
    <r>
      <rPr>
        <sz val="12"/>
        <rFont val="Times New Roman"/>
        <family val="1"/>
      </rPr>
      <t>B</t>
    </r>
    <r>
      <rPr>
        <sz val="12"/>
        <rFont val="Times New Roman"/>
        <family val="1"/>
      </rPr>
      <t>-</t>
    </r>
    <r>
      <rPr>
        <sz val="12"/>
        <rFont val="Times New Roman"/>
        <family val="1"/>
      </rPr>
      <t>A</t>
    </r>
    <phoneticPr fontId="28" type="noConversion"/>
  </si>
  <si>
    <t>D=C/A×100%</t>
    <phoneticPr fontId="28" type="noConversion"/>
  </si>
  <si>
    <t>债权投资</t>
  </si>
  <si>
    <t>其他债权投资</t>
  </si>
  <si>
    <t>其他权益工具投资</t>
  </si>
  <si>
    <t>其他非流动金融资产</t>
  </si>
  <si>
    <t>使用权资产</t>
  </si>
  <si>
    <t>签字资产评估师：</t>
    <phoneticPr fontId="28" type="noConversion"/>
  </si>
  <si>
    <t>胡智</t>
    <phoneticPr fontId="28" type="noConversion"/>
  </si>
  <si>
    <t>填表日期：2017年3月13日</t>
  </si>
  <si>
    <t>评估人员：</t>
  </si>
  <si>
    <t>3-9-5-1</t>
    <phoneticPr fontId="28" type="noConversion"/>
  </si>
  <si>
    <t>3-9-6-1</t>
    <phoneticPr fontId="28" type="noConversion"/>
  </si>
  <si>
    <t>产成品（开发产品）</t>
    <phoneticPr fontId="28" type="noConversion"/>
  </si>
  <si>
    <t>在产品（开发成本）</t>
    <phoneticPr fontId="28" type="noConversion"/>
  </si>
  <si>
    <t>返回</t>
    <phoneticPr fontId="27" type="noConversion"/>
  </si>
  <si>
    <r>
      <t>存货</t>
    </r>
    <r>
      <rPr>
        <sz val="18"/>
        <rFont val="Times New Roman"/>
        <family val="1"/>
      </rPr>
      <t>—</t>
    </r>
    <r>
      <rPr>
        <sz val="18"/>
        <rFont val="黑体"/>
        <family val="3"/>
        <charset val="134"/>
      </rPr>
      <t>产成品（开发产品）清查评估明细表</t>
    </r>
    <r>
      <rPr>
        <sz val="10"/>
        <rFont val="Times New Roman"/>
        <family val="1"/>
      </rPr>
      <t/>
    </r>
    <phoneticPr fontId="27" type="noConversion"/>
  </si>
  <si>
    <t>金额单位：人民币元</t>
    <phoneticPr fontId="27" type="noConversion"/>
  </si>
  <si>
    <t>序号</t>
    <phoneticPr fontId="27" type="noConversion"/>
  </si>
  <si>
    <t>楼盘名称</t>
    <phoneticPr fontId="27" type="noConversion"/>
  </si>
  <si>
    <t>单元号及房号</t>
    <phoneticPr fontId="27" type="noConversion"/>
  </si>
  <si>
    <t>建筑物总层数</t>
    <phoneticPr fontId="27" type="noConversion"/>
  </si>
  <si>
    <t>待估物业所在楼层</t>
    <phoneticPr fontId="27" type="noConversion"/>
  </si>
  <si>
    <t>详细座落地址</t>
    <phoneticPr fontId="27" type="noConversion"/>
  </si>
  <si>
    <t>建成日期</t>
    <phoneticPr fontId="27" type="noConversion"/>
  </si>
  <si>
    <t>结构</t>
    <phoneticPr fontId="27" type="noConversion"/>
  </si>
  <si>
    <t>标准层层高</t>
    <phoneticPr fontId="27" type="noConversion"/>
  </si>
  <si>
    <t>房屋设计用途</t>
    <phoneticPr fontId="27" type="noConversion"/>
  </si>
  <si>
    <t>房屋实际用途</t>
    <phoneticPr fontId="27" type="noConversion"/>
  </si>
  <si>
    <r>
      <t>楼盘总建筑面积(m</t>
    </r>
    <r>
      <rPr>
        <vertAlign val="superscript"/>
        <sz val="10"/>
        <rFont val="宋体"/>
        <family val="3"/>
        <charset val="134"/>
      </rPr>
      <t>2</t>
    </r>
    <r>
      <rPr>
        <sz val="10"/>
        <rFont val="宋体"/>
        <family val="3"/>
        <charset val="134"/>
      </rPr>
      <t>)</t>
    </r>
    <phoneticPr fontId="27" type="noConversion"/>
  </si>
  <si>
    <r>
      <t>基准日前已销售面积(m</t>
    </r>
    <r>
      <rPr>
        <vertAlign val="superscript"/>
        <sz val="10"/>
        <rFont val="宋体"/>
        <family val="3"/>
        <charset val="134"/>
      </rPr>
      <t>2)</t>
    </r>
    <r>
      <rPr>
        <sz val="10"/>
        <rFont val="宋体"/>
        <family val="3"/>
        <charset val="134"/>
      </rPr>
      <t/>
    </r>
    <phoneticPr fontId="27" type="noConversion"/>
  </si>
  <si>
    <t>基准日前销售总金额（元）</t>
    <phoneticPr fontId="27" type="noConversion"/>
  </si>
  <si>
    <t>剩余建筑面积(m2)</t>
    <phoneticPr fontId="27" type="noConversion"/>
  </si>
  <si>
    <r>
      <t>剩余面积中，基准日后已销售面积(m</t>
    </r>
    <r>
      <rPr>
        <vertAlign val="superscript"/>
        <sz val="10"/>
        <rFont val="宋体"/>
        <family val="3"/>
        <charset val="134"/>
      </rPr>
      <t>2)</t>
    </r>
    <r>
      <rPr>
        <sz val="10"/>
        <rFont val="宋体"/>
        <family val="3"/>
        <charset val="134"/>
      </rPr>
      <t/>
    </r>
    <phoneticPr fontId="27" type="noConversion"/>
  </si>
  <si>
    <t>剩余面积中，基准日后销售总金额（元）</t>
    <phoneticPr fontId="27" type="noConversion"/>
  </si>
  <si>
    <t>同区位相似楼盘名称A</t>
    <phoneticPr fontId="27" type="noConversion"/>
  </si>
  <si>
    <t>相似楼盘A销售均价（元/m2）</t>
    <phoneticPr fontId="27" type="noConversion"/>
  </si>
  <si>
    <t>同区位相似楼盘名称B</t>
    <phoneticPr fontId="27" type="noConversion"/>
  </si>
  <si>
    <t>相似楼盘B销售均价（元/m2）</t>
    <phoneticPr fontId="27" type="noConversion"/>
  </si>
  <si>
    <t>同区位相似楼盘名称C</t>
    <phoneticPr fontId="27" type="noConversion"/>
  </si>
  <si>
    <t>相似楼盘C销售均价（元/m2）</t>
    <phoneticPr fontId="27" type="noConversion"/>
  </si>
  <si>
    <r>
      <t>使用状况</t>
    </r>
    <r>
      <rPr>
        <sz val="10"/>
        <rFont val="Times New Roman"/>
        <family val="1"/>
      </rPr>
      <t>(</t>
    </r>
    <r>
      <rPr>
        <sz val="10"/>
        <rFont val="宋体"/>
        <family val="3"/>
        <charset val="134"/>
      </rPr>
      <t>自用</t>
    </r>
    <r>
      <rPr>
        <sz val="10"/>
        <rFont val="Times New Roman"/>
        <family val="1"/>
      </rPr>
      <t>\</t>
    </r>
    <r>
      <rPr>
        <sz val="10"/>
        <rFont val="宋体"/>
        <family val="3"/>
        <charset val="134"/>
      </rPr>
      <t>出租</t>
    </r>
    <r>
      <rPr>
        <sz val="10"/>
        <rFont val="Times New Roman"/>
        <family val="1"/>
      </rPr>
      <t>\</t>
    </r>
    <r>
      <rPr>
        <sz val="10"/>
        <rFont val="宋体"/>
        <family val="3"/>
        <charset val="134"/>
      </rPr>
      <t>待售</t>
    </r>
    <r>
      <rPr>
        <sz val="10"/>
        <rFont val="Times New Roman"/>
        <family val="1"/>
      </rPr>
      <t>)</t>
    </r>
    <phoneticPr fontId="27" type="noConversion"/>
  </si>
  <si>
    <t>土地取得手续是否完备？</t>
    <phoneticPr fontId="27" type="noConversion"/>
  </si>
  <si>
    <t>土地权属性质</t>
    <phoneticPr fontId="27" type="noConversion"/>
  </si>
  <si>
    <t>土地使用证号或土地使用证明</t>
    <phoneticPr fontId="27" type="noConversion"/>
  </si>
  <si>
    <t>土地用途</t>
    <phoneticPr fontId="27" type="noConversion"/>
  </si>
  <si>
    <t>土地面积(m2)</t>
    <phoneticPr fontId="27" type="noConversion"/>
  </si>
  <si>
    <t>建设用地规划许可证号</t>
    <phoneticPr fontId="27" type="noConversion"/>
  </si>
  <si>
    <t>建设工程规划许可证号</t>
    <phoneticPr fontId="27" type="noConversion"/>
  </si>
  <si>
    <t>建设工程开工证号</t>
    <phoneticPr fontId="27" type="noConversion"/>
  </si>
  <si>
    <t>商品房销(预)售许可证号</t>
    <phoneticPr fontId="27" type="noConversion"/>
  </si>
  <si>
    <t>房产证号</t>
    <phoneticPr fontId="27" type="noConversion"/>
  </si>
  <si>
    <t>项目经营方式是自主经营、还是合资合作开发？</t>
    <phoneticPr fontId="27" type="noConversion"/>
  </si>
  <si>
    <t>房屋主体工程是自建还是出包？</t>
    <phoneticPr fontId="27" type="noConversion"/>
  </si>
  <si>
    <t>是否抵押</t>
    <phoneticPr fontId="27" type="noConversion"/>
  </si>
  <si>
    <t>尚欠地价款（元）</t>
    <phoneticPr fontId="27" type="noConversion"/>
  </si>
  <si>
    <t>尚欠工程施工款（元）</t>
    <phoneticPr fontId="27" type="noConversion"/>
  </si>
  <si>
    <t>尚欠其他款项（元）</t>
    <phoneticPr fontId="27" type="noConversion"/>
  </si>
  <si>
    <t>审计调整</t>
    <phoneticPr fontId="27" type="noConversion"/>
  </si>
  <si>
    <t>实际数量</t>
    <phoneticPr fontId="27" type="noConversion"/>
  </si>
  <si>
    <t>评估价值</t>
    <phoneticPr fontId="27" type="noConversion"/>
  </si>
  <si>
    <r>
      <t>增值率</t>
    </r>
    <r>
      <rPr>
        <sz val="10"/>
        <rFont val="Times New Roman"/>
        <family val="1"/>
      </rPr>
      <t>%</t>
    </r>
    <phoneticPr fontId="27" type="noConversion"/>
  </si>
  <si>
    <t>备注</t>
    <phoneticPr fontId="27" type="noConversion"/>
  </si>
  <si>
    <t>存放地点</t>
    <phoneticPr fontId="27" type="noConversion"/>
  </si>
  <si>
    <t>数量</t>
    <phoneticPr fontId="27" type="noConversion"/>
  </si>
  <si>
    <t>单价</t>
    <phoneticPr fontId="27" type="noConversion"/>
  </si>
  <si>
    <t>金额</t>
    <phoneticPr fontId="27" type="noConversion"/>
  </si>
  <si>
    <r>
      <t>合</t>
    </r>
    <r>
      <rPr>
        <sz val="10"/>
        <rFont val="Times New Roman"/>
        <family val="1"/>
      </rPr>
      <t xml:space="preserve">            </t>
    </r>
    <r>
      <rPr>
        <sz val="10"/>
        <rFont val="宋体"/>
        <family val="3"/>
        <charset val="134"/>
      </rPr>
      <t>计</t>
    </r>
    <phoneticPr fontId="27" type="noConversion"/>
  </si>
  <si>
    <r>
      <t>存货</t>
    </r>
    <r>
      <rPr>
        <sz val="18"/>
        <rFont val="Times New Roman"/>
        <family val="1"/>
      </rPr>
      <t>—</t>
    </r>
    <r>
      <rPr>
        <sz val="18"/>
        <rFont val="黑体"/>
        <family val="3"/>
        <charset val="134"/>
      </rPr>
      <t>在产品（开发成本）清查评估明细表</t>
    </r>
    <r>
      <rPr>
        <sz val="10"/>
        <rFont val="Times New Roman"/>
        <family val="1"/>
      </rPr>
      <t/>
    </r>
    <phoneticPr fontId="27" type="noConversion"/>
  </si>
  <si>
    <t>金额单位：人民币元</t>
    <phoneticPr fontId="27" type="noConversion"/>
  </si>
  <si>
    <t>序号</t>
    <phoneticPr fontId="27" type="noConversion"/>
  </si>
  <si>
    <t>项目名称</t>
    <phoneticPr fontId="27" type="noConversion"/>
  </si>
  <si>
    <t>费用名称</t>
    <phoneticPr fontId="27" type="noConversion"/>
  </si>
  <si>
    <r>
      <t>拟开发建筑面积(m</t>
    </r>
    <r>
      <rPr>
        <vertAlign val="superscript"/>
        <sz val="10"/>
        <rFont val="宋体"/>
        <family val="3"/>
        <charset val="134"/>
      </rPr>
      <t>2</t>
    </r>
    <r>
      <rPr>
        <sz val="10"/>
        <rFont val="宋体"/>
        <family val="3"/>
        <charset val="134"/>
      </rPr>
      <t>)</t>
    </r>
    <phoneticPr fontId="27" type="noConversion"/>
  </si>
  <si>
    <t>详细座落地址</t>
    <phoneticPr fontId="27" type="noConversion"/>
  </si>
  <si>
    <t>开工日期</t>
    <phoneticPr fontId="27" type="noConversion"/>
  </si>
  <si>
    <t>预计完工日期</t>
    <phoneticPr fontId="27" type="noConversion"/>
  </si>
  <si>
    <t>预计总投资额（万元）</t>
    <phoneticPr fontId="27" type="noConversion"/>
  </si>
  <si>
    <t>已投资额（万元）</t>
    <phoneticPr fontId="27" type="noConversion"/>
  </si>
  <si>
    <t>开发进度</t>
    <phoneticPr fontId="27" type="noConversion"/>
  </si>
  <si>
    <t>工程形象进度</t>
    <phoneticPr fontId="27" type="noConversion"/>
  </si>
  <si>
    <t>实际进度与计划进度是否存在较大差异？</t>
    <phoneticPr fontId="27" type="noConversion"/>
  </si>
  <si>
    <t>差异原因说明</t>
    <phoneticPr fontId="27" type="noConversion"/>
  </si>
  <si>
    <t>项目是否存在停工可能?</t>
    <phoneticPr fontId="27" type="noConversion"/>
  </si>
  <si>
    <t>土地取得方式(出让、转让、招拍挂）</t>
    <phoneticPr fontId="27" type="noConversion"/>
  </si>
  <si>
    <t>土地取得时间</t>
    <phoneticPr fontId="27" type="noConversion"/>
  </si>
  <si>
    <t>土地取得手续是否完备？</t>
    <phoneticPr fontId="27" type="noConversion"/>
  </si>
  <si>
    <t>土地权属性质</t>
    <phoneticPr fontId="27" type="noConversion"/>
  </si>
  <si>
    <t>土地使用证号或土地使用证明</t>
    <phoneticPr fontId="27" type="noConversion"/>
  </si>
  <si>
    <t>土地用途</t>
    <phoneticPr fontId="27" type="noConversion"/>
  </si>
  <si>
    <t>土地面积（平方米）</t>
  </si>
  <si>
    <t>证载土地使用者</t>
    <phoneticPr fontId="27" type="noConversion"/>
  </si>
  <si>
    <t>建设用地规划许可证号</t>
    <phoneticPr fontId="27" type="noConversion"/>
  </si>
  <si>
    <t>建设工程规划许可证号</t>
    <phoneticPr fontId="27" type="noConversion"/>
  </si>
  <si>
    <t>建设工程开工证号</t>
    <phoneticPr fontId="27" type="noConversion"/>
  </si>
  <si>
    <t>商品房预、销售许可证号</t>
    <phoneticPr fontId="27" type="noConversion"/>
  </si>
  <si>
    <t>房产证号</t>
    <phoneticPr fontId="27" type="noConversion"/>
  </si>
  <si>
    <t>项目经营方式是自已开发还是合作开发？</t>
    <phoneticPr fontId="27" type="noConversion"/>
  </si>
  <si>
    <t>房屋主体工程是自建还是出包？</t>
    <phoneticPr fontId="27" type="noConversion"/>
  </si>
  <si>
    <t>房屋用途</t>
    <phoneticPr fontId="27" type="noConversion"/>
  </si>
  <si>
    <t>销售方式:预售还是现房销售</t>
    <phoneticPr fontId="27" type="noConversion"/>
  </si>
  <si>
    <t>预售比例</t>
    <phoneticPr fontId="27" type="noConversion"/>
  </si>
  <si>
    <t>预售价格</t>
    <phoneticPr fontId="27" type="noConversion"/>
  </si>
  <si>
    <t>同区位相似楼盘名称A</t>
    <phoneticPr fontId="27" type="noConversion"/>
  </si>
  <si>
    <t>相似楼盘A销售均价（元/m2）</t>
    <phoneticPr fontId="27" type="noConversion"/>
  </si>
  <si>
    <t>同区位相似楼盘名称B</t>
    <phoneticPr fontId="27" type="noConversion"/>
  </si>
  <si>
    <t>相似楼盘B销售均价（元/m2）</t>
    <phoneticPr fontId="27" type="noConversion"/>
  </si>
  <si>
    <t>同区位相似楼盘名称C</t>
    <phoneticPr fontId="27" type="noConversion"/>
  </si>
  <si>
    <t>是否抵押</t>
    <phoneticPr fontId="27" type="noConversion"/>
  </si>
  <si>
    <t>尚欠地价款（元）</t>
    <phoneticPr fontId="27" type="noConversion"/>
  </si>
  <si>
    <t>尚欠其他款项（元）</t>
    <phoneticPr fontId="27" type="noConversion"/>
  </si>
  <si>
    <t>审计调整</t>
    <phoneticPr fontId="27" type="noConversion"/>
  </si>
  <si>
    <t>实际数量</t>
    <phoneticPr fontId="27" type="noConversion"/>
  </si>
  <si>
    <t>评估价值</t>
    <phoneticPr fontId="27" type="noConversion"/>
  </si>
  <si>
    <r>
      <t>增值率</t>
    </r>
    <r>
      <rPr>
        <sz val="10"/>
        <rFont val="Times New Roman"/>
        <family val="1"/>
      </rPr>
      <t>%</t>
    </r>
    <phoneticPr fontId="27" type="noConversion"/>
  </si>
  <si>
    <t>备注</t>
    <phoneticPr fontId="27" type="noConversion"/>
  </si>
  <si>
    <t>数量</t>
    <phoneticPr fontId="27" type="noConversion"/>
  </si>
  <si>
    <t>单价</t>
    <phoneticPr fontId="27" type="noConversion"/>
  </si>
  <si>
    <t>金额</t>
    <phoneticPr fontId="27" type="noConversion"/>
  </si>
  <si>
    <r>
      <t>合</t>
    </r>
    <r>
      <rPr>
        <sz val="10"/>
        <rFont val="Times New Roman"/>
        <family val="1"/>
      </rPr>
      <t xml:space="preserve">            </t>
    </r>
    <r>
      <rPr>
        <sz val="10"/>
        <rFont val="宋体"/>
        <family val="3"/>
        <charset val="134"/>
      </rPr>
      <t>计</t>
    </r>
    <phoneticPr fontId="27" type="noConversion"/>
  </si>
  <si>
    <r>
      <t>3-9-5-1</t>
    </r>
    <r>
      <rPr>
        <sz val="10"/>
        <rFont val="宋体"/>
        <family val="3"/>
        <charset val="134"/>
      </rPr>
      <t>产成品（开发产品）</t>
    </r>
    <phoneticPr fontId="28" type="noConversion"/>
  </si>
  <si>
    <t>【产成品（开发产品）账面价值】</t>
    <phoneticPr fontId="28" type="noConversion"/>
  </si>
  <si>
    <t>【产成品（开发产品）评估价值】</t>
    <phoneticPr fontId="28" type="noConversion"/>
  </si>
  <si>
    <t>【产成品（开发产品）增减值描述】</t>
    <phoneticPr fontId="28" type="noConversion"/>
  </si>
  <si>
    <r>
      <t>3-9-6-1</t>
    </r>
    <r>
      <rPr>
        <sz val="10"/>
        <rFont val="宋体"/>
        <family val="3"/>
        <charset val="134"/>
      </rPr>
      <t>在产品（开发成本）</t>
    </r>
    <phoneticPr fontId="28" type="noConversion"/>
  </si>
  <si>
    <t>【在产品（开发成本）账面价值】</t>
    <phoneticPr fontId="28" type="noConversion"/>
  </si>
  <si>
    <t>【在产品（开发成本）评估价值】</t>
    <phoneticPr fontId="28" type="noConversion"/>
  </si>
  <si>
    <t>【在产品（开发成本）增减值描述】</t>
    <phoneticPr fontId="28" type="noConversion"/>
  </si>
  <si>
    <t>评估基准日：2020年6月30日</t>
  </si>
  <si>
    <t>净资产（所有者权益）</t>
    <phoneticPr fontId="28" type="noConversion"/>
  </si>
  <si>
    <t xml:space="preserve">      固定资产</t>
    <phoneticPr fontId="28" type="noConversion"/>
  </si>
  <si>
    <t>资产评估结果汇总表(万元)</t>
    <phoneticPr fontId="28" type="noConversion"/>
  </si>
  <si>
    <r>
      <rPr>
        <sz val="10"/>
        <rFont val="宋体"/>
        <family val="3"/>
        <charset val="134"/>
      </rPr>
      <t>序号</t>
    </r>
    <phoneticPr fontId="28" type="noConversion"/>
  </si>
  <si>
    <t>项目</t>
    <phoneticPr fontId="28" type="noConversion"/>
  </si>
  <si>
    <t>评估价值</t>
    <phoneticPr fontId="28" type="noConversion"/>
  </si>
  <si>
    <t>其中：长期股权投资</t>
    <phoneticPr fontId="28" type="noConversion"/>
  </si>
  <si>
    <t xml:space="preserve">      无形资产</t>
  </si>
  <si>
    <t xml:space="preserve">      其他非流动资产</t>
  </si>
  <si>
    <t>资产评估结果调整表(万元)</t>
    <phoneticPr fontId="28" type="noConversion"/>
  </si>
  <si>
    <r>
      <rPr>
        <b/>
        <sz val="10"/>
        <rFont val="宋体"/>
        <family val="3"/>
        <charset val="134"/>
      </rPr>
      <t>资产总计</t>
    </r>
  </si>
  <si>
    <r>
      <rPr>
        <b/>
        <sz val="10"/>
        <rFont val="宋体"/>
        <family val="3"/>
        <charset val="134"/>
      </rPr>
      <t>负债总计</t>
    </r>
  </si>
  <si>
    <r>
      <rPr>
        <b/>
        <sz val="10"/>
        <rFont val="宋体"/>
        <family val="3"/>
        <charset val="134"/>
      </rPr>
      <t>净资产（所有者权益）</t>
    </r>
    <phoneticPr fontId="28" type="noConversion"/>
  </si>
  <si>
    <t>7-1</t>
    <phoneticPr fontId="28" type="noConversion"/>
  </si>
  <si>
    <t>衍生金融资产</t>
    <phoneticPr fontId="28" type="noConversion"/>
  </si>
  <si>
    <t>应收款项融资</t>
    <phoneticPr fontId="28" type="noConversion"/>
  </si>
  <si>
    <t>合同资产</t>
    <phoneticPr fontId="28" type="noConversion"/>
  </si>
  <si>
    <t>持有待售资产</t>
    <phoneticPr fontId="28" type="noConversion"/>
  </si>
  <si>
    <t>债权投资</t>
    <phoneticPr fontId="28" type="noConversion"/>
  </si>
  <si>
    <t>其他债权投资</t>
    <phoneticPr fontId="28" type="noConversion"/>
  </si>
  <si>
    <t>其他权益工具</t>
    <phoneticPr fontId="28" type="noConversion"/>
  </si>
  <si>
    <t>其他非流动金融资产</t>
    <phoneticPr fontId="28" type="noConversion"/>
  </si>
  <si>
    <t>使用权资产</t>
    <phoneticPr fontId="28" type="noConversion"/>
  </si>
  <si>
    <t>衍生金融负债</t>
    <phoneticPr fontId="28" type="noConversion"/>
  </si>
  <si>
    <t>合同负债</t>
    <phoneticPr fontId="28" type="noConversion"/>
  </si>
  <si>
    <t>持有待售负债</t>
    <phoneticPr fontId="28" type="noConversion"/>
  </si>
  <si>
    <t>租赁负债</t>
    <phoneticPr fontId="28" type="noConversion"/>
  </si>
  <si>
    <t>预计负债</t>
    <phoneticPr fontId="28" type="noConversion"/>
  </si>
  <si>
    <t>递延收益</t>
    <phoneticPr fontId="28" type="noConversion"/>
  </si>
  <si>
    <t>专项储备</t>
    <phoneticPr fontId="28" type="noConversion"/>
  </si>
  <si>
    <t>其他综合收益</t>
    <phoneticPr fontId="28" type="noConversion"/>
  </si>
  <si>
    <t>应收账款融资</t>
    <phoneticPr fontId="28" type="noConversion"/>
  </si>
  <si>
    <t>衍生金融资产评估明细表</t>
    <phoneticPr fontId="28" type="noConversion"/>
  </si>
  <si>
    <t>户名（结算对象)</t>
    <phoneticPr fontId="28" type="noConversion"/>
  </si>
  <si>
    <t>业务内容</t>
    <phoneticPr fontId="28" type="noConversion"/>
  </si>
  <si>
    <t>投资日期</t>
    <phoneticPr fontId="28" type="noConversion"/>
  </si>
  <si>
    <t>到期日期</t>
    <phoneticPr fontId="28" type="noConversion"/>
  </si>
  <si>
    <r>
      <t>年化收益率</t>
    </r>
    <r>
      <rPr>
        <sz val="10"/>
        <rFont val="Times New Roman"/>
        <family val="1"/>
      </rPr>
      <t>%</t>
    </r>
    <phoneticPr fontId="28" type="noConversion"/>
  </si>
  <si>
    <t>备注</t>
    <phoneticPr fontId="28" type="noConversion"/>
  </si>
  <si>
    <r>
      <rPr>
        <sz val="11"/>
        <color rgb="FF000000"/>
        <rFont val="宋体"/>
        <family val="1"/>
        <charset val="134"/>
      </rPr>
      <t>应收账款融资</t>
    </r>
    <phoneticPr fontId="28" type="noConversion"/>
  </si>
  <si>
    <r>
      <rPr>
        <sz val="11"/>
        <color rgb="FF000000"/>
        <rFont val="宋体"/>
        <family val="1"/>
        <charset val="134"/>
      </rPr>
      <t>衍生金融资产</t>
    </r>
    <phoneticPr fontId="28" type="noConversion"/>
  </si>
  <si>
    <t>3-12</t>
  </si>
  <si>
    <t>3-13</t>
  </si>
  <si>
    <t>3-6-1</t>
    <phoneticPr fontId="28" type="noConversion"/>
  </si>
  <si>
    <t>3-6-2</t>
    <phoneticPr fontId="28" type="noConversion"/>
  </si>
  <si>
    <r>
      <rPr>
        <sz val="11"/>
        <rFont val="宋体"/>
        <family val="3"/>
        <charset val="134"/>
      </rPr>
      <t>融资</t>
    </r>
    <r>
      <rPr>
        <sz val="11"/>
        <rFont val="Times New Roman"/>
        <family val="1"/>
      </rPr>
      <t>-</t>
    </r>
    <r>
      <rPr>
        <sz val="11"/>
        <rFont val="宋体"/>
        <family val="1"/>
        <charset val="134"/>
      </rPr>
      <t>应收票据</t>
    </r>
    <phoneticPr fontId="28" type="noConversion"/>
  </si>
  <si>
    <r>
      <rPr>
        <sz val="11"/>
        <rFont val="宋体"/>
        <family val="3"/>
        <charset val="134"/>
      </rPr>
      <t>融资</t>
    </r>
    <r>
      <rPr>
        <sz val="11"/>
        <rFont val="Times New Roman"/>
        <family val="1"/>
      </rPr>
      <t>-</t>
    </r>
    <r>
      <rPr>
        <sz val="11"/>
        <rFont val="宋体"/>
        <family val="1"/>
        <charset val="134"/>
      </rPr>
      <t>应收账款</t>
    </r>
    <phoneticPr fontId="28" type="noConversion"/>
  </si>
  <si>
    <t>应收款项融资评估汇总表</t>
    <phoneticPr fontId="28" type="noConversion"/>
  </si>
  <si>
    <t>其他应收款评估汇总表</t>
    <phoneticPr fontId="28" type="noConversion"/>
  </si>
  <si>
    <t>3-8-1</t>
    <phoneticPr fontId="28" type="noConversion"/>
  </si>
  <si>
    <t>3-8-2</t>
    <phoneticPr fontId="28" type="noConversion"/>
  </si>
  <si>
    <t>3-8-3</t>
    <phoneticPr fontId="28" type="noConversion"/>
  </si>
  <si>
    <r>
      <rPr>
        <u/>
        <sz val="10"/>
        <color indexed="12"/>
        <rFont val="宋体"/>
        <family val="3"/>
        <charset val="134"/>
      </rPr>
      <t>返回索引页</t>
    </r>
  </si>
  <si>
    <r>
      <rPr>
        <u/>
        <sz val="10"/>
        <color indexed="12"/>
        <rFont val="宋体"/>
        <family val="3"/>
        <charset val="134"/>
      </rPr>
      <t>返回</t>
    </r>
  </si>
  <si>
    <t>合同资产评估明细表</t>
  </si>
  <si>
    <r>
      <rPr>
        <sz val="10"/>
        <rFont val="宋体"/>
        <family val="3"/>
        <charset val="134"/>
      </rPr>
      <t>金额单位：人民币元</t>
    </r>
  </si>
  <si>
    <t>经业主确认的已完成工程额（工程结算）</t>
  </si>
  <si>
    <t>坏账准备</t>
    <phoneticPr fontId="28" type="noConversion"/>
  </si>
  <si>
    <t>风险损失</t>
    <phoneticPr fontId="28" type="noConversion"/>
  </si>
  <si>
    <t>毛利</t>
  </si>
  <si>
    <t>减：预计风险损失</t>
  </si>
  <si>
    <t>净额</t>
  </si>
  <si>
    <r>
      <rPr>
        <sz val="10"/>
        <color indexed="8"/>
        <rFont val="宋体"/>
        <family val="3"/>
        <charset val="134"/>
      </rPr>
      <t>工程项目名称</t>
    </r>
  </si>
  <si>
    <r>
      <rPr>
        <sz val="10"/>
        <color indexed="8"/>
        <rFont val="宋体"/>
        <family val="3"/>
        <charset val="134"/>
      </rPr>
      <t>合同金额</t>
    </r>
  </si>
  <si>
    <r>
      <rPr>
        <sz val="10"/>
        <color indexed="8"/>
        <rFont val="宋体"/>
        <family val="3"/>
        <charset val="134"/>
      </rPr>
      <t>主要施工地点</t>
    </r>
  </si>
  <si>
    <r>
      <rPr>
        <sz val="10"/>
        <color indexed="8"/>
        <rFont val="宋体"/>
        <family val="3"/>
        <charset val="134"/>
      </rPr>
      <t>设计单位</t>
    </r>
  </si>
  <si>
    <r>
      <rPr>
        <sz val="10"/>
        <color indexed="8"/>
        <rFont val="宋体"/>
        <family val="3"/>
        <charset val="134"/>
      </rPr>
      <t>监理单位</t>
    </r>
  </si>
  <si>
    <r>
      <rPr>
        <sz val="10"/>
        <color indexed="8"/>
        <rFont val="宋体"/>
        <family val="3"/>
        <charset val="134"/>
      </rPr>
      <t>开工日期</t>
    </r>
  </si>
  <si>
    <r>
      <rPr>
        <sz val="10"/>
        <color indexed="8"/>
        <rFont val="宋体"/>
        <family val="3"/>
        <charset val="134"/>
      </rPr>
      <t>预计完工日期</t>
    </r>
  </si>
  <si>
    <r>
      <rPr>
        <sz val="10"/>
        <color indexed="8"/>
        <rFont val="宋体"/>
        <family val="3"/>
        <charset val="134"/>
      </rPr>
      <t>工程形象进度</t>
    </r>
    <r>
      <rPr>
        <sz val="10"/>
        <color indexed="8"/>
        <rFont val="Times New Roman"/>
        <family val="1"/>
      </rPr>
      <t>%</t>
    </r>
  </si>
  <si>
    <r>
      <rPr>
        <sz val="10"/>
        <color indexed="8"/>
        <rFont val="宋体"/>
        <family val="3"/>
        <charset val="134"/>
      </rPr>
      <t>工程施工</t>
    </r>
  </si>
  <si>
    <r>
      <rPr>
        <sz val="10"/>
        <color indexed="8"/>
        <rFont val="宋体"/>
        <family val="3"/>
        <charset val="134"/>
      </rPr>
      <t>已到账工程款</t>
    </r>
  </si>
  <si>
    <r>
      <rPr>
        <sz val="10"/>
        <color indexed="8"/>
        <rFont val="宋体"/>
        <family val="3"/>
        <charset val="134"/>
      </rPr>
      <t>是否发生非正常停工</t>
    </r>
  </si>
  <si>
    <r>
      <rPr>
        <sz val="10"/>
        <color indexed="8"/>
        <rFont val="宋体"/>
        <family val="3"/>
        <charset val="134"/>
      </rPr>
      <t>是否发生争议事项</t>
    </r>
  </si>
  <si>
    <r>
      <rPr>
        <sz val="10"/>
        <color indexed="8"/>
        <rFont val="宋体"/>
        <family val="3"/>
        <charset val="134"/>
      </rPr>
      <t>是否为总承包工程</t>
    </r>
  </si>
  <si>
    <r>
      <rPr>
        <sz val="10"/>
        <color indexed="8"/>
        <rFont val="宋体"/>
        <family val="3"/>
        <charset val="134"/>
      </rPr>
      <t>分包商数量</t>
    </r>
  </si>
  <si>
    <r>
      <rPr>
        <sz val="10"/>
        <color indexed="8"/>
        <rFont val="宋体"/>
        <family val="3"/>
        <charset val="134"/>
      </rPr>
      <t>分包合同金额合计</t>
    </r>
  </si>
  <si>
    <r>
      <rPr>
        <sz val="10"/>
        <rFont val="宋体"/>
        <family val="3"/>
        <charset val="134"/>
      </rPr>
      <t>账面价值</t>
    </r>
  </si>
  <si>
    <r>
      <rPr>
        <sz val="10"/>
        <rFont val="宋体"/>
        <family val="3"/>
        <charset val="134"/>
      </rPr>
      <t>评估价值</t>
    </r>
  </si>
  <si>
    <r>
      <rPr>
        <sz val="10"/>
        <rFont val="宋体"/>
        <family val="3"/>
        <charset val="134"/>
      </rPr>
      <t>备注</t>
    </r>
  </si>
  <si>
    <r>
      <rPr>
        <sz val="10"/>
        <color indexed="8"/>
        <rFont val="宋体"/>
        <family val="3"/>
        <charset val="134"/>
      </rPr>
      <t>材料费</t>
    </r>
  </si>
  <si>
    <r>
      <rPr>
        <sz val="10"/>
        <color indexed="8"/>
        <rFont val="宋体"/>
        <family val="3"/>
        <charset val="134"/>
      </rPr>
      <t>人工费</t>
    </r>
  </si>
  <si>
    <r>
      <rPr>
        <sz val="10"/>
        <color indexed="8"/>
        <rFont val="宋体"/>
        <family val="3"/>
        <charset val="134"/>
      </rPr>
      <t>分包费</t>
    </r>
  </si>
  <si>
    <r>
      <rPr>
        <sz val="10"/>
        <color indexed="8"/>
        <rFont val="宋体"/>
        <family val="3"/>
        <charset val="134"/>
      </rPr>
      <t>其他</t>
    </r>
  </si>
  <si>
    <r>
      <rPr>
        <sz val="10"/>
        <color indexed="8"/>
        <rFont val="宋体"/>
        <family val="3"/>
        <charset val="134"/>
      </rPr>
      <t>合计</t>
    </r>
  </si>
  <si>
    <r>
      <rPr>
        <u/>
        <sz val="8"/>
        <color indexed="12"/>
        <rFont val="宋体"/>
        <family val="3"/>
        <charset val="134"/>
      </rPr>
      <t>返回索引页</t>
    </r>
  </si>
  <si>
    <r>
      <rPr>
        <u/>
        <sz val="8"/>
        <color indexed="12"/>
        <rFont val="宋体"/>
        <family val="3"/>
        <charset val="134"/>
      </rPr>
      <t>返回</t>
    </r>
  </si>
  <si>
    <r>
      <rPr>
        <sz val="10"/>
        <rFont val="宋体"/>
        <family val="3"/>
        <charset val="134"/>
      </rPr>
      <t>序号</t>
    </r>
  </si>
  <si>
    <r>
      <rPr>
        <sz val="10"/>
        <rFont val="宋体"/>
        <family val="3"/>
        <charset val="134"/>
      </rPr>
      <t>发生日期</t>
    </r>
  </si>
  <si>
    <r>
      <rPr>
        <sz val="10"/>
        <rFont val="宋体"/>
        <family val="3"/>
        <charset val="134"/>
      </rPr>
      <t>股利所属期间</t>
    </r>
  </si>
  <si>
    <r>
      <rPr>
        <sz val="10"/>
        <rFont val="宋体"/>
        <family val="3"/>
        <charset val="134"/>
      </rPr>
      <t>审计前账面值</t>
    </r>
  </si>
  <si>
    <r>
      <rPr>
        <sz val="10"/>
        <rFont val="宋体"/>
        <family val="3"/>
        <charset val="134"/>
      </rPr>
      <t>减：减值准备</t>
    </r>
  </si>
  <si>
    <r>
      <rPr>
        <sz val="10"/>
        <rFont val="宋体"/>
        <family val="3"/>
        <charset val="134"/>
      </rPr>
      <t>被投资单位名称</t>
    </r>
  </si>
  <si>
    <r>
      <rPr>
        <sz val="10"/>
        <rFont val="宋体"/>
        <family val="3"/>
        <charset val="134"/>
      </rPr>
      <t>投资类别</t>
    </r>
  </si>
  <si>
    <r>
      <rPr>
        <sz val="10"/>
        <rFont val="宋体"/>
        <family val="3"/>
        <charset val="134"/>
      </rPr>
      <t>投资日期</t>
    </r>
  </si>
  <si>
    <r>
      <rPr>
        <sz val="10"/>
        <rFont val="宋体"/>
        <family val="3"/>
        <charset val="134"/>
      </rPr>
      <t>到期日</t>
    </r>
  </si>
  <si>
    <r>
      <rPr>
        <sz val="10"/>
        <rFont val="宋体"/>
        <family val="3"/>
        <charset val="134"/>
      </rPr>
      <t>投资成本</t>
    </r>
  </si>
  <si>
    <r>
      <rPr>
        <sz val="10"/>
        <rFont val="宋体"/>
        <family val="3"/>
        <charset val="134"/>
      </rPr>
      <t>增减值</t>
    </r>
  </si>
  <si>
    <r>
      <rPr>
        <sz val="10"/>
        <rFont val="宋体"/>
        <family val="3"/>
        <charset val="134"/>
      </rPr>
      <t>账面净值合计</t>
    </r>
  </si>
  <si>
    <t>债权投资评估明细表</t>
    <phoneticPr fontId="28" type="noConversion"/>
  </si>
  <si>
    <r>
      <rPr>
        <sz val="10"/>
        <rFont val="宋体"/>
        <family val="3"/>
        <charset val="134"/>
      </rPr>
      <t>减：</t>
    </r>
    <r>
      <rPr>
        <sz val="10"/>
        <rFont val="Microsoft YaHei UI"/>
        <family val="3"/>
        <charset val="134"/>
      </rPr>
      <t>债权投资</t>
    </r>
    <r>
      <rPr>
        <sz val="10"/>
        <rFont val="宋体"/>
        <family val="3"/>
        <charset val="134"/>
      </rPr>
      <t>减值准备</t>
    </r>
    <phoneticPr fontId="28" type="noConversion"/>
  </si>
  <si>
    <r>
      <rPr>
        <sz val="10"/>
        <rFont val="宋体"/>
        <family val="3"/>
        <charset val="134"/>
      </rPr>
      <t>基准日市价</t>
    </r>
  </si>
  <si>
    <r>
      <rPr>
        <sz val="10"/>
        <rFont val="宋体"/>
        <family val="3"/>
        <charset val="134"/>
      </rPr>
      <t>取得成本</t>
    </r>
  </si>
  <si>
    <t>其他债权投资评估明细表</t>
    <phoneticPr fontId="28" type="noConversion"/>
  </si>
  <si>
    <r>
      <rPr>
        <sz val="18"/>
        <rFont val="黑体"/>
        <family val="3"/>
        <charset val="134"/>
      </rPr>
      <t>其他权益工具投资评估明细表</t>
    </r>
  </si>
  <si>
    <t>性质</t>
  </si>
  <si>
    <t>持股比例%</t>
  </si>
  <si>
    <t>基准日收盘价</t>
  </si>
  <si>
    <t>减：减值准备</t>
  </si>
  <si>
    <t>结算对象</t>
  </si>
  <si>
    <t>项目内容</t>
  </si>
  <si>
    <t>原始发生金额</t>
  </si>
  <si>
    <t>减：减值准备</t>
    <phoneticPr fontId="28" type="noConversion"/>
  </si>
  <si>
    <t>其他非流动金融资产评估明细表</t>
    <phoneticPr fontId="28" type="noConversion"/>
  </si>
  <si>
    <r>
      <rPr>
        <sz val="10"/>
        <rFont val="宋体"/>
        <family val="3"/>
        <charset val="134"/>
      </rPr>
      <t>数量</t>
    </r>
  </si>
  <si>
    <r>
      <rPr>
        <sz val="10"/>
        <rFont val="宋体"/>
        <family val="3"/>
        <charset val="134"/>
      </rPr>
      <t>形成日期</t>
    </r>
  </si>
  <si>
    <r>
      <rPr>
        <sz val="11"/>
        <rFont val="宋体"/>
        <family val="1"/>
        <charset val="134"/>
      </rPr>
      <t>债权投资</t>
    </r>
    <phoneticPr fontId="28" type="noConversion"/>
  </si>
  <si>
    <t>其他权益工具投资</t>
    <phoneticPr fontId="28" type="noConversion"/>
  </si>
  <si>
    <r>
      <rPr>
        <sz val="18"/>
        <rFont val="黑体"/>
        <family val="3"/>
        <charset val="134"/>
      </rPr>
      <t>投资性房地产资产评估汇总表</t>
    </r>
  </si>
  <si>
    <r>
      <rPr>
        <sz val="10"/>
        <rFont val="宋体"/>
        <family val="3"/>
        <charset val="134"/>
      </rPr>
      <t>投资性房地产</t>
    </r>
    <r>
      <rPr>
        <sz val="10"/>
        <rFont val="Times New Roman"/>
        <family val="1"/>
      </rPr>
      <t>—</t>
    </r>
    <r>
      <rPr>
        <sz val="10"/>
        <rFont val="宋体"/>
        <family val="3"/>
        <charset val="134"/>
      </rPr>
      <t>房屋（采用公允模式计量）</t>
    </r>
  </si>
  <si>
    <t>投资性房地产—土地（采用成本模式计量）</t>
  </si>
  <si>
    <r>
      <rPr>
        <sz val="10"/>
        <rFont val="宋体"/>
        <family val="3"/>
        <charset val="134"/>
      </rPr>
      <t>投资性房地产</t>
    </r>
    <r>
      <rPr>
        <sz val="10"/>
        <rFont val="Times New Roman"/>
        <family val="1"/>
      </rPr>
      <t>—</t>
    </r>
    <r>
      <rPr>
        <sz val="10"/>
        <rFont val="宋体"/>
        <family val="3"/>
        <charset val="134"/>
      </rPr>
      <t>土地（采用公允模式计量）</t>
    </r>
  </si>
  <si>
    <t>账面余额合计</t>
  </si>
  <si>
    <t>资产名称</t>
  </si>
  <si>
    <t>租赁用途</t>
  </si>
  <si>
    <t>租赁数量</t>
  </si>
  <si>
    <t>到期时间</t>
  </si>
  <si>
    <t>期限单位</t>
  </si>
  <si>
    <t>每期租金</t>
  </si>
  <si>
    <t>租金涨幅比例</t>
  </si>
  <si>
    <t>减值准备</t>
  </si>
  <si>
    <t>周</t>
  </si>
  <si>
    <t>季</t>
  </si>
  <si>
    <r>
      <rPr>
        <sz val="10"/>
        <rFont val="宋体"/>
        <family val="3"/>
        <charset val="134"/>
      </rPr>
      <t>原值</t>
    </r>
  </si>
  <si>
    <r>
      <rPr>
        <sz val="10"/>
        <rFont val="宋体"/>
        <family val="3"/>
        <charset val="134"/>
      </rPr>
      <t>净值</t>
    </r>
  </si>
  <si>
    <r>
      <rPr>
        <u/>
        <sz val="8"/>
        <rFont val="宋体"/>
        <family val="3"/>
        <charset val="134"/>
      </rPr>
      <t>返回索引页</t>
    </r>
  </si>
  <si>
    <r>
      <rPr>
        <u/>
        <sz val="8"/>
        <rFont val="宋体"/>
        <family val="3"/>
        <charset val="134"/>
      </rPr>
      <t>返回</t>
    </r>
  </si>
  <si>
    <t>审计调整</t>
    <phoneticPr fontId="28" type="noConversion"/>
  </si>
  <si>
    <t>使用权资产评估明细表</t>
    <phoneticPr fontId="28" type="noConversion"/>
  </si>
  <si>
    <t>年利率%</t>
  </si>
  <si>
    <t>衍生金融负债评估明细表</t>
    <phoneticPr fontId="28" type="noConversion"/>
  </si>
  <si>
    <t>合同负债评估明细表</t>
    <phoneticPr fontId="28" type="noConversion"/>
  </si>
  <si>
    <r>
      <rPr>
        <sz val="18"/>
        <rFont val="黑体"/>
        <family val="3"/>
        <charset val="134"/>
      </rPr>
      <t>其他应付款评估汇总表</t>
    </r>
  </si>
  <si>
    <t>其他应付款合计</t>
  </si>
  <si>
    <t>持有至待售负债评估明细表</t>
  </si>
  <si>
    <r>
      <rPr>
        <sz val="18"/>
        <rFont val="黑体"/>
        <family val="3"/>
        <charset val="134"/>
      </rPr>
      <t>租赁负债评估明细表</t>
    </r>
  </si>
  <si>
    <t>合    计</t>
  </si>
  <si>
    <r>
      <rPr>
        <sz val="10"/>
        <rFont val="宋体"/>
        <family val="3"/>
        <charset val="134"/>
      </rPr>
      <t>户名（或结算对象）</t>
    </r>
  </si>
  <si>
    <r>
      <rPr>
        <sz val="10"/>
        <rFont val="宋体"/>
        <family val="3"/>
        <charset val="134"/>
      </rPr>
      <t>款项内容</t>
    </r>
  </si>
  <si>
    <t>递延收益评估明细表</t>
    <phoneticPr fontId="28" type="noConversion"/>
  </si>
  <si>
    <t>预付账款</t>
    <phoneticPr fontId="28" type="noConversion"/>
  </si>
  <si>
    <t>材料采购（在途物资）</t>
    <phoneticPr fontId="28" type="noConversion"/>
  </si>
  <si>
    <t>债券投资</t>
    <phoneticPr fontId="28" type="noConversion"/>
  </si>
  <si>
    <t>短期借款</t>
    <phoneticPr fontId="28" type="noConversion"/>
  </si>
  <si>
    <t>4-7-3</t>
  </si>
  <si>
    <t>在建工程-工程物资</t>
    <phoneticPr fontId="28" type="noConversion"/>
  </si>
  <si>
    <t>预收账款</t>
    <phoneticPr fontId="28" type="noConversion"/>
  </si>
  <si>
    <t>审计调整-账面价值</t>
    <phoneticPr fontId="28" type="noConversion"/>
  </si>
  <si>
    <t>审计调整-坏账准备</t>
    <phoneticPr fontId="28" type="noConversion"/>
  </si>
  <si>
    <t>长期借款</t>
    <phoneticPr fontId="28" type="noConversion"/>
  </si>
  <si>
    <t>应付债券</t>
    <phoneticPr fontId="28" type="noConversion"/>
  </si>
  <si>
    <t>长期应付款</t>
    <phoneticPr fontId="28" type="noConversion"/>
  </si>
  <si>
    <t>递延所得税负债</t>
    <phoneticPr fontId="28" type="noConversion"/>
  </si>
  <si>
    <t>其他非流动负债</t>
    <phoneticPr fontId="28" type="noConversion"/>
  </si>
  <si>
    <t>融资-应收票据评估明细表</t>
    <phoneticPr fontId="28" type="noConversion"/>
  </si>
  <si>
    <t>融资-应收账款评估明细表</t>
    <phoneticPr fontId="28" type="noConversion"/>
  </si>
  <si>
    <t>持有待售资产评估明细表</t>
    <phoneticPr fontId="28" type="noConversion"/>
  </si>
  <si>
    <t>应收利息评估明细表</t>
    <phoneticPr fontId="28" type="noConversion"/>
  </si>
  <si>
    <t>其他应付款评估明细表</t>
    <phoneticPr fontId="28" type="noConversion"/>
  </si>
  <si>
    <t>应付股利（利润）评估明细表</t>
    <phoneticPr fontId="28" type="noConversion"/>
  </si>
  <si>
    <t>应付利息评估明细表</t>
    <phoneticPr fontId="28" type="noConversion"/>
  </si>
  <si>
    <t>工程物资评估明细表</t>
    <phoneticPr fontId="28" type="noConversion"/>
  </si>
  <si>
    <t>其他应收款评估明细表</t>
    <phoneticPr fontId="28" type="noConversion"/>
  </si>
  <si>
    <t>应收利息</t>
    <phoneticPr fontId="28" type="noConversion"/>
  </si>
  <si>
    <t>应收股利</t>
    <phoneticPr fontId="28" type="noConversion"/>
  </si>
  <si>
    <t>其他应收款</t>
    <phoneticPr fontId="28" type="noConversion"/>
  </si>
  <si>
    <t>应付利息</t>
    <phoneticPr fontId="28" type="noConversion"/>
  </si>
  <si>
    <t>应付股利</t>
    <phoneticPr fontId="28" type="noConversion"/>
  </si>
  <si>
    <t>其他应付款</t>
    <phoneticPr fontId="28" type="noConversion"/>
  </si>
  <si>
    <t>【衍生金融资产账面价值】</t>
    <phoneticPr fontId="28" type="noConversion"/>
  </si>
  <si>
    <t>【衍生金融资产评估价值】</t>
    <phoneticPr fontId="28" type="noConversion"/>
  </si>
  <si>
    <r>
      <rPr>
        <sz val="12"/>
        <color rgb="FF000000"/>
        <rFont val="宋体"/>
        <family val="1"/>
        <charset val="134"/>
      </rPr>
      <t>融资</t>
    </r>
    <r>
      <rPr>
        <sz val="12"/>
        <color rgb="FF000000"/>
        <rFont val="Times New Roman"/>
        <family val="1"/>
      </rPr>
      <t>-</t>
    </r>
    <r>
      <rPr>
        <sz val="12"/>
        <color rgb="FF000000"/>
        <rFont val="宋体"/>
        <family val="1"/>
        <charset val="134"/>
      </rPr>
      <t>应收票据</t>
    </r>
    <phoneticPr fontId="28" type="noConversion"/>
  </si>
  <si>
    <r>
      <rPr>
        <sz val="12"/>
        <color rgb="FF000000"/>
        <rFont val="宋体"/>
        <family val="1"/>
        <charset val="134"/>
      </rPr>
      <t>融资</t>
    </r>
    <r>
      <rPr>
        <sz val="12"/>
        <color rgb="FF000000"/>
        <rFont val="Times New Roman"/>
        <family val="1"/>
      </rPr>
      <t>-</t>
    </r>
    <r>
      <rPr>
        <sz val="12"/>
        <color rgb="FF000000"/>
        <rFont val="宋体"/>
        <family val="1"/>
        <charset val="134"/>
      </rPr>
      <t>应收账款</t>
    </r>
    <phoneticPr fontId="28" type="noConversion"/>
  </si>
  <si>
    <t>【融资应收票据账面价值】</t>
    <phoneticPr fontId="28" type="noConversion"/>
  </si>
  <si>
    <t>【融资应收票据评估价值】</t>
    <phoneticPr fontId="28" type="noConversion"/>
  </si>
  <si>
    <t>【融资应收账款账面价值】</t>
    <phoneticPr fontId="28" type="noConversion"/>
  </si>
  <si>
    <t>【融资应收账款评估价值】</t>
    <phoneticPr fontId="28" type="noConversion"/>
  </si>
  <si>
    <t>【合同资产账面价值】</t>
    <phoneticPr fontId="28" type="noConversion"/>
  </si>
  <si>
    <t>【合同资产评估价值】</t>
    <phoneticPr fontId="28" type="noConversion"/>
  </si>
  <si>
    <t>【持有待售资产账面价值】</t>
    <phoneticPr fontId="28" type="noConversion"/>
  </si>
  <si>
    <t>【持有待售资产评估价值】</t>
    <phoneticPr fontId="28" type="noConversion"/>
  </si>
  <si>
    <t>【债权投资账面价值】</t>
    <phoneticPr fontId="28" type="noConversion"/>
  </si>
  <si>
    <t>【债权投资评估价值】</t>
    <phoneticPr fontId="28" type="noConversion"/>
  </si>
  <si>
    <t>【其他债权投资账面价值】</t>
    <phoneticPr fontId="28" type="noConversion"/>
  </si>
  <si>
    <t>【其他债权投资评估价值】</t>
    <phoneticPr fontId="28" type="noConversion"/>
  </si>
  <si>
    <t>【其他权益工具投资账面价值】</t>
    <phoneticPr fontId="28" type="noConversion"/>
  </si>
  <si>
    <t>【其他权益工具投资评估价值】</t>
    <phoneticPr fontId="28" type="noConversion"/>
  </si>
  <si>
    <t>【其他非流动金融资产账面价值】</t>
    <phoneticPr fontId="28" type="noConversion"/>
  </si>
  <si>
    <t>【其他非流动金融资产评估价值】</t>
    <phoneticPr fontId="28" type="noConversion"/>
  </si>
  <si>
    <t>【使用权资产账面价值】</t>
    <phoneticPr fontId="28" type="noConversion"/>
  </si>
  <si>
    <t>【使用权资产评估价值】</t>
    <phoneticPr fontId="28" type="noConversion"/>
  </si>
  <si>
    <t>【衍生金融负债账面价值】</t>
    <phoneticPr fontId="28" type="noConversion"/>
  </si>
  <si>
    <t>【衍生金融负债评估价值】</t>
    <phoneticPr fontId="28" type="noConversion"/>
  </si>
  <si>
    <t>【合同负债账面价值】</t>
    <phoneticPr fontId="28" type="noConversion"/>
  </si>
  <si>
    <t>【合同负债评估价值】</t>
    <phoneticPr fontId="28" type="noConversion"/>
  </si>
  <si>
    <t>【持有待售负债账面价值】</t>
    <phoneticPr fontId="28" type="noConversion"/>
  </si>
  <si>
    <t>【持有待售负债评估价值】</t>
    <phoneticPr fontId="28" type="noConversion"/>
  </si>
  <si>
    <t>【租赁负债账面价值】</t>
    <phoneticPr fontId="28" type="noConversion"/>
  </si>
  <si>
    <t>【租赁负债评估价值】</t>
    <phoneticPr fontId="28" type="noConversion"/>
  </si>
  <si>
    <t>【递延收益账面价值】</t>
    <phoneticPr fontId="28" type="noConversion"/>
  </si>
  <si>
    <t>【递延收益评估价值】</t>
    <phoneticPr fontId="28" type="noConversion"/>
  </si>
  <si>
    <t>4-15-1</t>
    <phoneticPr fontId="28" type="noConversion"/>
  </si>
  <si>
    <t>4-15-2</t>
  </si>
  <si>
    <t>4-15-3</t>
  </si>
  <si>
    <t>4-15</t>
  </si>
  <si>
    <t>4-15</t>
    <phoneticPr fontId="28" type="noConversion"/>
  </si>
  <si>
    <t>【应收款项融资汇总账面价值】</t>
    <phoneticPr fontId="28" type="noConversion"/>
  </si>
  <si>
    <t>【应收款项融资汇总统计】</t>
    <phoneticPr fontId="28" type="noConversion"/>
  </si>
  <si>
    <t>【应收款项融资汇总评估价值】</t>
    <phoneticPr fontId="28" type="noConversion"/>
  </si>
  <si>
    <t>【应收款项融资汇总增减值描述】</t>
    <phoneticPr fontId="28" type="noConversion"/>
  </si>
  <si>
    <t>应收款项融资汇总</t>
    <phoneticPr fontId="28" type="noConversion"/>
  </si>
  <si>
    <t>可供出售金融资产—股权投资评估明细表</t>
    <phoneticPr fontId="28" type="noConversion"/>
  </si>
  <si>
    <t>投资成本</t>
    <phoneticPr fontId="28" type="noConversion"/>
  </si>
  <si>
    <r>
      <rPr>
        <sz val="10"/>
        <rFont val="宋体"/>
        <family val="3"/>
        <charset val="134"/>
      </rPr>
      <t>可供出售金融资产</t>
    </r>
    <r>
      <rPr>
        <sz val="10"/>
        <rFont val="Times New Roman"/>
        <family val="1"/>
      </rPr>
      <t>-</t>
    </r>
    <r>
      <rPr>
        <sz val="10"/>
        <rFont val="宋体"/>
        <family val="3"/>
        <charset val="134"/>
      </rPr>
      <t>股权投资</t>
    </r>
    <phoneticPr fontId="28" type="noConversion"/>
  </si>
  <si>
    <t>4-1-4</t>
  </si>
  <si>
    <r>
      <t>4-1-4</t>
    </r>
    <r>
      <rPr>
        <sz val="12"/>
        <color rgb="FF000000"/>
        <rFont val="宋体"/>
        <family val="3"/>
        <charset val="134"/>
      </rPr>
      <t>可出售</t>
    </r>
    <r>
      <rPr>
        <sz val="12"/>
        <color rgb="FF000000"/>
        <rFont val="Times New Roman"/>
        <family val="1"/>
      </rPr>
      <t>-</t>
    </r>
    <r>
      <rPr>
        <sz val="12"/>
        <color rgb="FF000000"/>
        <rFont val="宋体"/>
        <family val="3"/>
        <charset val="134"/>
      </rPr>
      <t>其他</t>
    </r>
    <phoneticPr fontId="28" type="noConversion"/>
  </si>
  <si>
    <r>
      <t>4-1-2</t>
    </r>
    <r>
      <rPr>
        <sz val="12"/>
        <color rgb="FF000000"/>
        <rFont val="宋体"/>
        <family val="3"/>
        <charset val="134"/>
      </rPr>
      <t>可出售</t>
    </r>
    <r>
      <rPr>
        <sz val="12"/>
        <color rgb="FF000000"/>
        <rFont val="Times New Roman"/>
        <family val="1"/>
      </rPr>
      <t>-</t>
    </r>
    <r>
      <rPr>
        <sz val="12"/>
        <color rgb="FF000000"/>
        <rFont val="宋体"/>
        <family val="1"/>
        <charset val="134"/>
      </rPr>
      <t>股权</t>
    </r>
    <phoneticPr fontId="28" type="noConversion"/>
  </si>
  <si>
    <t>【可供出售金融资产股权账面价值】</t>
    <phoneticPr fontId="28" type="noConversion"/>
  </si>
  <si>
    <t>【可供出售金融资产股权评估价值】</t>
    <phoneticPr fontId="28" type="noConversion"/>
  </si>
  <si>
    <t>【可供出售金融资产股权增值率】</t>
    <phoneticPr fontId="28" type="noConversion"/>
  </si>
  <si>
    <t>相关税率</t>
    <phoneticPr fontId="28" type="noConversion"/>
  </si>
  <si>
    <t>基准日外汇</t>
    <phoneticPr fontId="28" type="noConversion"/>
  </si>
  <si>
    <t>汇率</t>
    <phoneticPr fontId="28" type="noConversion"/>
  </si>
  <si>
    <t>增值税率</t>
    <phoneticPr fontId="28" type="noConversion"/>
  </si>
  <si>
    <t>设备购置增值税</t>
    <phoneticPr fontId="28" type="noConversion"/>
  </si>
  <si>
    <t>美元兑人民币</t>
    <phoneticPr fontId="28" type="noConversion"/>
  </si>
  <si>
    <t>国内运杂费、设备基础费、安装调试费增值税</t>
    <phoneticPr fontId="28" type="noConversion"/>
  </si>
  <si>
    <t>保险费增值税</t>
    <phoneticPr fontId="28" type="noConversion"/>
  </si>
  <si>
    <t>关税</t>
  </si>
  <si>
    <r>
      <t>LPR</t>
    </r>
    <r>
      <rPr>
        <sz val="10"/>
        <rFont val="宋体"/>
        <family val="3"/>
        <charset val="134"/>
      </rPr>
      <t>利率</t>
    </r>
    <phoneticPr fontId="28" type="noConversion"/>
  </si>
  <si>
    <t>消费税率</t>
    <phoneticPr fontId="28" type="noConversion"/>
  </si>
  <si>
    <t>车辆购置税</t>
    <phoneticPr fontId="28" type="noConversion"/>
  </si>
  <si>
    <t>房屋建筑物参数选取</t>
    <phoneticPr fontId="28" type="noConversion"/>
  </si>
  <si>
    <t>房产类型</t>
    <phoneticPr fontId="28" type="noConversion"/>
  </si>
  <si>
    <t>工程造价修正参数体系</t>
    <phoneticPr fontId="28" type="noConversion"/>
  </si>
  <si>
    <t>寿命（生产）</t>
    <phoneticPr fontId="28" type="noConversion"/>
  </si>
  <si>
    <t>寿命（非生产）</t>
    <phoneticPr fontId="28" type="noConversion"/>
  </si>
  <si>
    <t>成本单价（下限）单位：元</t>
    <phoneticPr fontId="28" type="noConversion"/>
  </si>
  <si>
    <t>成本单价（上限）单位：元</t>
    <phoneticPr fontId="28" type="noConversion"/>
  </si>
  <si>
    <t>居住房地产</t>
    <phoneticPr fontId="123" type="noConversion"/>
  </si>
  <si>
    <t>生产层高</t>
    <phoneticPr fontId="27" type="noConversion"/>
  </si>
  <si>
    <t>造价（%）</t>
    <phoneticPr fontId="27" type="noConversion"/>
  </si>
  <si>
    <t>非生产层高</t>
    <phoneticPr fontId="27" type="noConversion"/>
  </si>
  <si>
    <t>层数</t>
    <phoneticPr fontId="27" type="noConversion"/>
  </si>
  <si>
    <t>跨度</t>
    <phoneticPr fontId="27" type="noConversion"/>
  </si>
  <si>
    <t>重型钢结构</t>
    <phoneticPr fontId="28" type="noConversion"/>
  </si>
  <si>
    <t>商业房地产_出租型</t>
    <phoneticPr fontId="123" type="noConversion"/>
  </si>
  <si>
    <t>轻钢结构</t>
    <phoneticPr fontId="28" type="noConversion"/>
  </si>
  <si>
    <t>商业房地产_运营型</t>
    <phoneticPr fontId="123" type="noConversion"/>
  </si>
  <si>
    <t>钢混</t>
    <phoneticPr fontId="28" type="noConversion"/>
  </si>
  <si>
    <t>商务办公房地产</t>
    <phoneticPr fontId="123" type="noConversion"/>
  </si>
  <si>
    <t>剪力墙</t>
    <phoneticPr fontId="28" type="noConversion"/>
  </si>
  <si>
    <t>工业房地产_标准</t>
    <phoneticPr fontId="123" type="noConversion"/>
  </si>
  <si>
    <t>框剪</t>
    <phoneticPr fontId="28" type="noConversion"/>
  </si>
  <si>
    <t>工业房地产_非标准</t>
    <phoneticPr fontId="123" type="noConversion"/>
  </si>
  <si>
    <t>框架</t>
    <phoneticPr fontId="28" type="noConversion"/>
  </si>
  <si>
    <t>旅馆房地产</t>
    <phoneticPr fontId="123" type="noConversion"/>
  </si>
  <si>
    <t>排架</t>
    <phoneticPr fontId="28" type="noConversion"/>
  </si>
  <si>
    <t>餐饮房地产</t>
    <phoneticPr fontId="123" type="noConversion"/>
  </si>
  <si>
    <t>砖混</t>
    <phoneticPr fontId="28" type="noConversion"/>
  </si>
  <si>
    <t>停车库</t>
    <phoneticPr fontId="123" type="noConversion"/>
  </si>
  <si>
    <t>混合</t>
    <phoneticPr fontId="28" type="noConversion"/>
  </si>
  <si>
    <t>砖木</t>
    <phoneticPr fontId="28" type="noConversion"/>
  </si>
  <si>
    <t>简易</t>
    <phoneticPr fontId="28" type="noConversion"/>
  </si>
  <si>
    <t>彩钢</t>
    <phoneticPr fontId="28" type="noConversion"/>
  </si>
  <si>
    <t>面积小于1000平方米的轻钢结构经济使用年限-10</t>
    <phoneticPr fontId="28" type="noConversion"/>
  </si>
  <si>
    <t>【总项数】</t>
  </si>
  <si>
    <t>【总金额】</t>
  </si>
  <si>
    <t>【账龄】</t>
  </si>
  <si>
    <t>【账龄金额】</t>
  </si>
  <si>
    <t>【是否已初始化】</t>
  </si>
  <si>
    <t>否</t>
  </si>
  <si>
    <t>【行业级别】</t>
  </si>
  <si>
    <t>【其他总项数】</t>
  </si>
  <si>
    <t>【其他总金额】</t>
  </si>
  <si>
    <t>【其他账龄】</t>
  </si>
  <si>
    <t>【其他账龄金额】</t>
  </si>
  <si>
    <t>【启用记录操作历史】</t>
  </si>
  <si>
    <t>【是否开启实时校验】</t>
  </si>
  <si>
    <t>【A类设备机器设备总体金额】</t>
  </si>
  <si>
    <t>【B类设备机器设备总体金额】</t>
  </si>
  <si>
    <t>【C类设备机器设备总体金额】</t>
  </si>
  <si>
    <t>【整体抽盘比例】</t>
  </si>
  <si>
    <t>【整体勘察数量】</t>
  </si>
  <si>
    <t>【B类设备中不同设备选取勘察项占全部B类设备总金额】</t>
  </si>
  <si>
    <t>【C类设备中不同设备选取勘察项占全部C类设备总金额】</t>
  </si>
  <si>
    <t>【电子设备整体抽盘比例】</t>
  </si>
  <si>
    <t>【电子设备整体勘察数量】</t>
  </si>
  <si>
    <t>【电子设备勘察数量占全部电子设备总金额】</t>
  </si>
  <si>
    <t>【车辆整体抽盘比例】</t>
  </si>
  <si>
    <t>【车辆整体勘察数量不少于】</t>
  </si>
  <si>
    <t>【车辆勘察项占全部车辆总金额】</t>
  </si>
  <si>
    <r>
      <rPr>
        <sz val="18"/>
        <rFont val="黑体"/>
        <family val="3"/>
        <charset val="134"/>
      </rPr>
      <t>固定资产</t>
    </r>
    <r>
      <rPr>
        <sz val="18"/>
        <rFont val="Times New Roman"/>
        <family val="1"/>
      </rPr>
      <t>—</t>
    </r>
    <r>
      <rPr>
        <sz val="18"/>
        <rFont val="黑体"/>
        <family val="3"/>
        <charset val="134"/>
      </rPr>
      <t>长输油气管线评估明细表</t>
    </r>
  </si>
  <si>
    <t>管线资产名称</t>
  </si>
  <si>
    <t>资产类型</t>
  </si>
  <si>
    <t>管线长度（公里）</t>
  </si>
  <si>
    <t>管线埋深
（米）</t>
  </si>
  <si>
    <r>
      <rPr>
        <sz val="10"/>
        <rFont val="宋体"/>
        <family val="3"/>
        <charset val="134"/>
      </rPr>
      <t>管线起点</t>
    </r>
  </si>
  <si>
    <r>
      <rPr>
        <sz val="10"/>
        <rFont val="宋体"/>
        <family val="3"/>
        <charset val="134"/>
      </rPr>
      <t>管线终点</t>
    </r>
  </si>
  <si>
    <t>压力等级</t>
  </si>
  <si>
    <r>
      <rPr>
        <sz val="10"/>
        <rFont val="宋体"/>
        <family val="3"/>
        <charset val="134"/>
      </rPr>
      <t>管径
（</t>
    </r>
    <r>
      <rPr>
        <sz val="10"/>
        <rFont val="Times New Roman"/>
        <family val="1"/>
      </rPr>
      <t>mm</t>
    </r>
    <r>
      <rPr>
        <sz val="10"/>
        <rFont val="宋体"/>
        <family val="3"/>
        <charset val="134"/>
      </rPr>
      <t>）</t>
    </r>
  </si>
  <si>
    <r>
      <rPr>
        <sz val="10"/>
        <rFont val="宋体"/>
        <family val="3"/>
        <charset val="134"/>
      </rPr>
      <t>壁厚</t>
    </r>
    <r>
      <rPr>
        <sz val="10"/>
        <rFont val="Times New Roman"/>
        <family val="1"/>
      </rPr>
      <t>(mm)</t>
    </r>
  </si>
  <si>
    <t>压力
（Mpa）</t>
  </si>
  <si>
    <t>管线材质</t>
  </si>
  <si>
    <t>防腐类型</t>
  </si>
  <si>
    <t>铺设方式</t>
  </si>
  <si>
    <t>保温层厚度</t>
  </si>
  <si>
    <t>现状
（正常使用、闲置、报废、待报废、毁损等）</t>
  </si>
  <si>
    <r>
      <rPr>
        <sz val="10"/>
        <rFont val="宋体"/>
        <family val="3"/>
        <charset val="134"/>
      </rPr>
      <t>建成年月</t>
    </r>
  </si>
  <si>
    <r>
      <rPr>
        <sz val="10"/>
        <rFont val="宋体"/>
        <family val="3"/>
        <charset val="134"/>
      </rPr>
      <t>会计折旧年限</t>
    </r>
  </si>
  <si>
    <t>其中：减值准备</t>
  </si>
  <si>
    <t>固定资产-长输管线</t>
    <phoneticPr fontId="28" type="noConversion"/>
  </si>
  <si>
    <t>【长输管线账面原值】</t>
    <phoneticPr fontId="28" type="noConversion"/>
  </si>
  <si>
    <t>【长输管线账面净值】</t>
    <phoneticPr fontId="28" type="noConversion"/>
  </si>
  <si>
    <t>操作日期</t>
  </si>
  <si>
    <t>操作时间</t>
  </si>
  <si>
    <t>操作人</t>
  </si>
  <si>
    <t>更改</t>
  </si>
  <si>
    <t>工作表</t>
  </si>
  <si>
    <t>行区域</t>
  </si>
  <si>
    <t>列区域</t>
  </si>
  <si>
    <t>新值</t>
  </si>
  <si>
    <t>旧值</t>
  </si>
  <si>
    <t>操作人账户</t>
  </si>
  <si>
    <t>查询条件</t>
  </si>
  <si>
    <t>结束行区域</t>
  </si>
  <si>
    <t>结束列区域</t>
  </si>
  <si>
    <t>【项目id】</t>
    <phoneticPr fontId="28" type="noConversion"/>
  </si>
  <si>
    <t>【机构id】</t>
    <phoneticPr fontId="28" type="noConversion"/>
  </si>
  <si>
    <t>【明细表类型】</t>
    <phoneticPr fontId="28" type="noConversion"/>
  </si>
  <si>
    <t>【激活sheet】</t>
    <phoneticPr fontId="28" type="noConversion"/>
  </si>
  <si>
    <t>【基准日】</t>
    <phoneticPr fontId="28" type="noConversion"/>
  </si>
  <si>
    <t>【房屋建筑结构分类项数】</t>
    <phoneticPr fontId="28" type="noConversion"/>
  </si>
  <si>
    <t>【房屋建筑砖混结构项数】</t>
    <phoneticPr fontId="28" type="noConversion"/>
  </si>
  <si>
    <t>【房屋建筑砖木结构项数】</t>
    <phoneticPr fontId="28" type="noConversion"/>
  </si>
  <si>
    <t>【房屋建筑抽样序号】</t>
    <phoneticPr fontId="28" type="noConversion"/>
  </si>
  <si>
    <t>其他应收款合计</t>
    <phoneticPr fontId="28" type="noConversion"/>
  </si>
  <si>
    <t>3-8</t>
    <phoneticPr fontId="28" type="noConversion"/>
  </si>
  <si>
    <t>3-6</t>
    <phoneticPr fontId="28" type="noConversion"/>
  </si>
  <si>
    <t>应收款项融资合计</t>
    <phoneticPr fontId="28" type="noConversion"/>
  </si>
  <si>
    <t>【收益法全部数据】</t>
    <phoneticPr fontId="28" type="noConversion"/>
  </si>
  <si>
    <t>【收益法隐藏空数据】</t>
    <phoneticPr fontId="28" type="noConversion"/>
  </si>
  <si>
    <t>【收益法显示相对数据】</t>
    <phoneticPr fontId="28" type="noConversion"/>
  </si>
  <si>
    <t>【收益法预测期数据】</t>
    <phoneticPr fontId="28" type="noConversion"/>
  </si>
  <si>
    <t>【收益法历史期数据】</t>
    <phoneticPr fontId="28" type="noConversion"/>
  </si>
  <si>
    <t>【折现率全部数据】</t>
    <phoneticPr fontId="28" type="noConversion"/>
  </si>
  <si>
    <t>【折现率隐藏空数据】</t>
    <phoneticPr fontId="28" type="noConversion"/>
  </si>
  <si>
    <t>【折现率预测期数据】</t>
    <phoneticPr fontId="28" type="noConversion"/>
  </si>
  <si>
    <t>【折现率历史期间数据】</t>
    <phoneticPr fontId="28" type="noConversion"/>
  </si>
  <si>
    <t>【收益法资产负债表及分析调整全部数据】</t>
    <phoneticPr fontId="28" type="noConversion"/>
  </si>
  <si>
    <t>【收益法资产负债表及分析调整隐藏空数据】</t>
    <phoneticPr fontId="28" type="noConversion"/>
  </si>
  <si>
    <t>【收益法资产负债表及分析调整审计前数据】</t>
    <phoneticPr fontId="28" type="noConversion"/>
  </si>
  <si>
    <t>【收益法资产负债表及分析调整溢余及非经营性调整】</t>
    <phoneticPr fontId="28" type="noConversion"/>
  </si>
  <si>
    <t>【收益法资产负债表及分析调整审计后数据】</t>
    <phoneticPr fontId="28" type="noConversion"/>
  </si>
  <si>
    <t>【收益法资产负债表及分析调整调整后数据】</t>
    <phoneticPr fontId="28" type="noConversion"/>
  </si>
  <si>
    <t>【收益法现金流量表及分析调整全部数据】</t>
    <phoneticPr fontId="28" type="noConversion"/>
  </si>
  <si>
    <t>【收益法现金流量表及分析调整隐藏空数据】</t>
    <phoneticPr fontId="28" type="noConversion"/>
  </si>
  <si>
    <t>【收益法现金流量表及分析调整审计前数据】</t>
    <phoneticPr fontId="28" type="noConversion"/>
  </si>
  <si>
    <t>【收益法现金流量表及分析调整非经营性调整】</t>
    <phoneticPr fontId="28" type="noConversion"/>
  </si>
  <si>
    <t>【收益法现金流量表及分析调整审计后数据】</t>
    <phoneticPr fontId="28" type="noConversion"/>
  </si>
  <si>
    <t>【收益法现金流量表及分析调整调整后数据】</t>
    <phoneticPr fontId="28" type="noConversion"/>
  </si>
  <si>
    <t>【收益法非经营性或溢余资产负债评估明细全部数据】</t>
    <phoneticPr fontId="28" type="noConversion"/>
  </si>
  <si>
    <t>【收益法非经营性或溢余资产负债评估明细隐藏空数据】</t>
    <phoneticPr fontId="28" type="noConversion"/>
  </si>
  <si>
    <t>2021-05-01</t>
  </si>
  <si>
    <t>10:3</t>
  </si>
  <si>
    <t>白杨昊男</t>
  </si>
  <si>
    <t>18810788242</t>
  </si>
  <si>
    <t>分类汇总____</t>
  </si>
  <si>
    <r>
      <rPr>
        <sz val="10"/>
        <rFont val="宋体"/>
        <family val="3"/>
        <charset val="134"/>
      </rPr>
      <t>投资性房地产</t>
    </r>
    <r>
      <rPr>
        <sz val="10"/>
        <rFont val="微软雅黑"/>
        <family val="1"/>
        <charset val="134"/>
      </rPr>
      <t>—</t>
    </r>
    <r>
      <rPr>
        <sz val="10"/>
        <rFont val="宋体"/>
        <family val="3"/>
        <charset val="134"/>
      </rPr>
      <t>房屋（采用成本模式计量）</t>
    </r>
    <phoneticPr fontId="28" type="noConversion"/>
  </si>
  <si>
    <r>
      <rPr>
        <sz val="10"/>
        <rFont val="宋体"/>
        <family val="1"/>
        <charset val="134"/>
      </rPr>
      <t>净</t>
    </r>
    <r>
      <rPr>
        <sz val="10"/>
        <rFont val="Times New Roman"/>
        <family val="1"/>
      </rPr>
      <t xml:space="preserve">            </t>
    </r>
    <r>
      <rPr>
        <sz val="10"/>
        <rFont val="宋体"/>
        <family val="1"/>
        <charset val="134"/>
      </rPr>
      <t>额</t>
    </r>
    <phoneticPr fontId="28" type="noConversion"/>
  </si>
  <si>
    <t>申报账面值</t>
    <phoneticPr fontId="28" type="noConversion"/>
  </si>
  <si>
    <t>核查程序</t>
    <phoneticPr fontId="28" type="noConversion"/>
  </si>
  <si>
    <t>核实后账面值</t>
    <phoneticPr fontId="28" type="noConversion"/>
  </si>
  <si>
    <t>差异原因</t>
    <phoneticPr fontId="28" type="noConversion"/>
  </si>
  <si>
    <t>本位币金额</t>
    <phoneticPr fontId="28" type="noConversion"/>
  </si>
  <si>
    <t>现金盘点表倒轧金额</t>
    <phoneticPr fontId="27" type="noConversion"/>
  </si>
  <si>
    <t>对账单金额</t>
    <phoneticPr fontId="28" type="noConversion"/>
  </si>
  <si>
    <t>账面余额核实程序</t>
    <phoneticPr fontId="28" type="noConversion"/>
  </si>
  <si>
    <t>对账单及余额调节表核实</t>
    <phoneticPr fontId="28" type="noConversion"/>
  </si>
  <si>
    <t>★回函金额是否与对账单一致</t>
    <phoneticPr fontId="28" type="noConversion"/>
  </si>
  <si>
    <t>其中：限制性资金</t>
    <phoneticPr fontId="28" type="noConversion"/>
  </si>
  <si>
    <t>其他底稿文件</t>
    <phoneticPr fontId="28" type="noConversion"/>
  </si>
  <si>
    <t>账号</t>
    <phoneticPr fontId="28" type="noConversion"/>
  </si>
  <si>
    <t>基准日后已托收、背书或贴现情况</t>
    <phoneticPr fontId="27" type="noConversion"/>
  </si>
  <si>
    <t>票据类别</t>
    <phoneticPr fontId="28" type="noConversion"/>
  </si>
  <si>
    <t>票据编号</t>
    <phoneticPr fontId="28" type="noConversion"/>
  </si>
  <si>
    <t>承兑人</t>
    <phoneticPr fontId="28" type="noConversion"/>
  </si>
  <si>
    <t>★票面金额</t>
    <phoneticPr fontId="28" type="noConversion"/>
  </si>
  <si>
    <r>
      <rPr>
        <sz val="10"/>
        <rFont val="宋体"/>
        <family val="3"/>
        <charset val="134"/>
      </rPr>
      <t>日期</t>
    </r>
    <phoneticPr fontId="27" type="noConversion"/>
  </si>
  <si>
    <r>
      <rPr>
        <sz val="10"/>
        <rFont val="宋体"/>
        <family val="3"/>
        <charset val="134"/>
      </rPr>
      <t>凭证号</t>
    </r>
    <phoneticPr fontId="27" type="noConversion"/>
  </si>
  <si>
    <t>托收银行、被背书人、贴现银行</t>
    <phoneticPr fontId="27" type="noConversion"/>
  </si>
  <si>
    <t>贴现金额</t>
    <phoneticPr fontId="28" type="noConversion"/>
  </si>
  <si>
    <t>底稿资料</t>
    <phoneticPr fontId="28" type="noConversion"/>
  </si>
  <si>
    <t>核查后账面值</t>
    <phoneticPr fontId="28" type="noConversion"/>
  </si>
  <si>
    <t>应收股利（应收利润）评估明细表</t>
    <phoneticPr fontId="28" type="noConversion"/>
  </si>
  <si>
    <t>最近一笔发生日期</t>
  </si>
  <si>
    <t>申报账面值</t>
  </si>
  <si>
    <t>账龄分析表</t>
  </si>
  <si>
    <r>
      <rPr>
        <sz val="10"/>
        <rFont val="宋体"/>
        <family val="3"/>
        <charset val="134"/>
      </rPr>
      <t>账龄总数与申报账面值差异</t>
    </r>
    <r>
      <rPr>
        <sz val="10"/>
        <rFont val="Times New Roman"/>
        <family val="1"/>
      </rPr>
      <t>(</t>
    </r>
    <r>
      <rPr>
        <sz val="10"/>
        <rFont val="宋体"/>
        <family val="3"/>
        <charset val="134"/>
      </rPr>
      <t>应等于</t>
    </r>
    <r>
      <rPr>
        <sz val="10"/>
        <rFont val="Times New Roman"/>
        <family val="1"/>
      </rPr>
      <t>0)</t>
    </r>
  </si>
  <si>
    <t>预计不可回收项目</t>
  </si>
  <si>
    <t>关联方类型</t>
  </si>
  <si>
    <t>函证、账务核实和个别认定核查</t>
  </si>
  <si>
    <t>评估风险损失测算</t>
  </si>
  <si>
    <t>核查程序</t>
  </si>
  <si>
    <t>核实情况</t>
    <phoneticPr fontId="28" type="noConversion"/>
  </si>
  <si>
    <t>底稿文件</t>
    <phoneticPr fontId="28" type="noConversion"/>
  </si>
  <si>
    <t>核实后账面值</t>
  </si>
  <si>
    <t>差异原因</t>
  </si>
  <si>
    <t>个别损失认定</t>
  </si>
  <si>
    <t>关联方认定</t>
  </si>
  <si>
    <t>本位币金额</t>
  </si>
  <si>
    <r>
      <t>1</t>
    </r>
    <r>
      <rPr>
        <sz val="10"/>
        <rFont val="宋体"/>
        <family val="3"/>
        <charset val="134"/>
      </rPr>
      <t>年以内金额</t>
    </r>
    <phoneticPr fontId="28" type="noConversion"/>
  </si>
  <si>
    <r>
      <rPr>
        <sz val="10"/>
        <rFont val="宋体"/>
        <family val="3"/>
        <charset val="134"/>
      </rPr>
      <t>1</t>
    </r>
    <r>
      <rPr>
        <sz val="10"/>
        <rFont val="Times New Roman"/>
        <family val="3"/>
      </rPr>
      <t>~2</t>
    </r>
    <r>
      <rPr>
        <sz val="10"/>
        <rFont val="宋体"/>
        <family val="3"/>
        <charset val="134"/>
      </rPr>
      <t>年金额</t>
    </r>
    <phoneticPr fontId="28" type="noConversion"/>
  </si>
  <si>
    <r>
      <t>2~3</t>
    </r>
    <r>
      <rPr>
        <sz val="10"/>
        <rFont val="宋体"/>
        <family val="3"/>
        <charset val="134"/>
      </rPr>
      <t>年金额</t>
    </r>
    <phoneticPr fontId="28" type="noConversion"/>
  </si>
  <si>
    <t>损失金额</t>
  </si>
  <si>
    <t>原因</t>
  </si>
  <si>
    <t>个别认定风险损失金额</t>
  </si>
  <si>
    <t>计算过程</t>
  </si>
  <si>
    <t>关联方坏账损失</t>
  </si>
  <si>
    <t>减：坏账准备/评估风险损失</t>
  </si>
  <si>
    <t>序号</t>
    <phoneticPr fontId="28" type="noConversion"/>
  </si>
  <si>
    <r>
      <t>欠款单位名称（结算对象</t>
    </r>
    <r>
      <rPr>
        <sz val="10"/>
        <rFont val="Times New Roman"/>
        <family val="1"/>
      </rPr>
      <t>)</t>
    </r>
    <phoneticPr fontId="28" type="noConversion"/>
  </si>
  <si>
    <t>起息日</t>
    <phoneticPr fontId="28" type="noConversion"/>
  </si>
  <si>
    <t>到期日</t>
    <phoneticPr fontId="28" type="noConversion"/>
  </si>
  <si>
    <t>预计不可回收项目</t>
    <phoneticPr fontId="28" type="noConversion"/>
  </si>
  <si>
    <t>金额</t>
    <phoneticPr fontId="28" type="noConversion"/>
  </si>
  <si>
    <t>对应科目</t>
    <phoneticPr fontId="28" type="noConversion"/>
  </si>
  <si>
    <t>明细表序号</t>
    <phoneticPr fontId="28" type="noConversion"/>
  </si>
  <si>
    <t>本金差异原因</t>
    <phoneticPr fontId="28" type="noConversion"/>
  </si>
  <si>
    <t>损失金额</t>
    <phoneticPr fontId="28" type="noConversion"/>
  </si>
  <si>
    <t>原因</t>
    <phoneticPr fontId="28" type="noConversion"/>
  </si>
  <si>
    <t>个别认定损失金额</t>
    <phoneticPr fontId="28" type="noConversion"/>
  </si>
  <si>
    <t>合            计</t>
    <phoneticPr fontId="28" type="noConversion"/>
  </si>
  <si>
    <t>函证/账务核实结果是否一致</t>
    <phoneticPr fontId="28" type="noConversion"/>
  </si>
  <si>
    <t>最近一笔发生日期</t>
    <phoneticPr fontId="28" type="noConversion"/>
  </si>
  <si>
    <t>账龄分析表</t>
    <phoneticPr fontId="28" type="noConversion"/>
  </si>
  <si>
    <r>
      <rPr>
        <sz val="10"/>
        <rFont val="宋体"/>
        <family val="3"/>
        <charset val="134"/>
      </rPr>
      <t>账龄总数与申报账面值差异</t>
    </r>
    <r>
      <rPr>
        <sz val="10"/>
        <rFont val="Times New Roman"/>
        <family val="1"/>
      </rPr>
      <t>(</t>
    </r>
    <r>
      <rPr>
        <sz val="10"/>
        <rFont val="宋体"/>
        <family val="3"/>
        <charset val="134"/>
      </rPr>
      <t>应等于</t>
    </r>
    <r>
      <rPr>
        <sz val="10"/>
        <rFont val="Times New Roman"/>
        <family val="1"/>
      </rPr>
      <t>0)</t>
    </r>
    <phoneticPr fontId="28" type="noConversion"/>
  </si>
  <si>
    <t>关联方类型</t>
    <phoneticPr fontId="28" type="noConversion"/>
  </si>
  <si>
    <t>函证、账务核实和个别认定核查</t>
    <phoneticPr fontId="28" type="noConversion"/>
  </si>
  <si>
    <t>评估风险损失测算</t>
    <phoneticPr fontId="28" type="noConversion"/>
  </si>
  <si>
    <t>个别损失认定</t>
    <phoneticPr fontId="28" type="noConversion"/>
  </si>
  <si>
    <t>关联方认定</t>
    <phoneticPr fontId="28" type="noConversion"/>
  </si>
  <si>
    <t>评估方法</t>
    <phoneticPr fontId="27" type="noConversion"/>
  </si>
  <si>
    <t>外币金额</t>
    <phoneticPr fontId="27" type="noConversion"/>
  </si>
  <si>
    <t>币种</t>
    <phoneticPr fontId="27" type="noConversion"/>
  </si>
  <si>
    <t>合计</t>
    <phoneticPr fontId="28" type="noConversion"/>
  </si>
  <si>
    <t>个别认定风险损失金额</t>
    <phoneticPr fontId="28" type="noConversion"/>
  </si>
  <si>
    <t>计算过程</t>
    <phoneticPr fontId="28" type="noConversion"/>
  </si>
  <si>
    <t>关联方坏账损失</t>
    <phoneticPr fontId="28" type="noConversion"/>
  </si>
  <si>
    <t>减：坏账准备/评估风险损失</t>
    <phoneticPr fontId="28" type="noConversion"/>
  </si>
  <si>
    <t>【收益法预测表类型】</t>
    <phoneticPr fontId="28" type="noConversion"/>
  </si>
  <si>
    <t>【收益法预测会计准则】</t>
    <phoneticPr fontId="28" type="noConversion"/>
  </si>
  <si>
    <t>【收益法预测报表口径】</t>
    <phoneticPr fontId="28" type="noConversion"/>
  </si>
  <si>
    <t>【收益法预测现金流口径】</t>
    <phoneticPr fontId="28" type="noConversion"/>
  </si>
  <si>
    <t>【收益法预测折现方式】</t>
    <phoneticPr fontId="28" type="noConversion"/>
  </si>
  <si>
    <t>【收益法预测年类型】</t>
    <phoneticPr fontId="28" type="noConversion"/>
  </si>
  <si>
    <t>【收益法预测是否点击利润表】</t>
    <phoneticPr fontId="28" type="noConversion"/>
  </si>
  <si>
    <t>【收益法预测记账本位币】</t>
    <phoneticPr fontId="28" type="noConversion"/>
  </si>
  <si>
    <t>【收益法预测审计口径是否显示】</t>
    <phoneticPr fontId="28" type="noConversion"/>
  </si>
  <si>
    <t>【收益法预测审计调整是否显示】</t>
    <phoneticPr fontId="28" type="noConversion"/>
  </si>
  <si>
    <t>【收益法预测审后口径是否显示】</t>
    <phoneticPr fontId="28" type="noConversion"/>
  </si>
  <si>
    <t>【收益法预测非经营性调整是否显示】</t>
    <phoneticPr fontId="28" type="noConversion"/>
  </si>
  <si>
    <t>【收益法预测调整后口径是否显示】</t>
    <phoneticPr fontId="28" type="noConversion"/>
  </si>
  <si>
    <t>【收益法预测评估基准模块是否显示】</t>
    <phoneticPr fontId="28" type="noConversion"/>
  </si>
  <si>
    <t>评估风险损失测算结果表</t>
  </si>
  <si>
    <t>应收款项账面余额</t>
  </si>
  <si>
    <t>评估风险损失</t>
  </si>
  <si>
    <t>企业（审计）计提标准</t>
  </si>
  <si>
    <t>行业计提标准</t>
  </si>
  <si>
    <t>企业历史期实际损失率</t>
  </si>
  <si>
    <t>账龄认定合计</t>
  </si>
  <si>
    <t>个别认定</t>
  </si>
  <si>
    <t>关联方</t>
  </si>
  <si>
    <r>
      <rPr>
        <sz val="12"/>
        <rFont val="Times New Roman"/>
        <family val="1"/>
      </rPr>
      <t>CZ</t>
    </r>
    <r>
      <rPr>
        <sz val="12"/>
        <rFont val="Times New Roman"/>
        <family val="1"/>
      </rPr>
      <t>4-5</t>
    </r>
  </si>
  <si>
    <r>
      <rPr>
        <sz val="10"/>
        <color rgb="FF000000"/>
        <rFont val="宋体"/>
        <family val="3"/>
        <charset val="134"/>
      </rPr>
      <t>应收款项账龄</t>
    </r>
  </si>
  <si>
    <r>
      <rPr>
        <sz val="10"/>
        <rFont val="宋体"/>
        <family val="3"/>
        <charset val="134"/>
      </rPr>
      <t>评估风险损失额</t>
    </r>
    <r>
      <rPr>
        <sz val="10"/>
        <color rgb="FF000000"/>
        <rFont val="Times New Roman"/>
        <family val="1"/>
      </rPr>
      <t>(</t>
    </r>
    <r>
      <rPr>
        <sz val="10"/>
        <color rgb="FF000000"/>
        <rFont val="宋体"/>
        <family val="3"/>
        <charset val="134"/>
      </rPr>
      <t>元</t>
    </r>
    <r>
      <rPr>
        <sz val="10"/>
        <color rgb="FF000000"/>
        <rFont val="Times New Roman"/>
        <family val="1"/>
      </rPr>
      <t>)</t>
    </r>
  </si>
  <si>
    <r>
      <rPr>
        <sz val="10"/>
        <color rgb="FF000000"/>
        <rFont val="宋体"/>
        <family val="3"/>
        <charset val="134"/>
      </rPr>
      <t>备注</t>
    </r>
  </si>
  <si>
    <r>
      <rPr>
        <sz val="10"/>
        <rFont val="宋体"/>
        <family val="3"/>
        <charset val="134"/>
      </rPr>
      <t>评估风险损失率</t>
    </r>
  </si>
  <si>
    <t>车辆类型与用途</t>
    <phoneticPr fontId="28" type="noConversion"/>
  </si>
  <si>
    <t>使用年限（年）</t>
    <phoneticPr fontId="28" type="noConversion"/>
  </si>
  <si>
    <t>行驶里程（公里）</t>
    <phoneticPr fontId="28" type="noConversion"/>
  </si>
  <si>
    <t>小、微型客车、大型轿车（非营运）</t>
    <phoneticPr fontId="28" type="noConversion"/>
  </si>
  <si>
    <t>小、微型出租客运汽车（营运）</t>
    <phoneticPr fontId="28" type="noConversion"/>
  </si>
  <si>
    <t>中型出租客运汽车（营运）</t>
    <phoneticPr fontId="28" type="noConversion"/>
  </si>
  <si>
    <t>大型出租客运汽车（营运）</t>
    <phoneticPr fontId="28" type="noConversion"/>
  </si>
  <si>
    <t>租赁载客汽车（营运）</t>
    <phoneticPr fontId="28" type="noConversion"/>
  </si>
  <si>
    <t>小型教练汽车（营运）</t>
    <phoneticPr fontId="28" type="noConversion"/>
  </si>
  <si>
    <t>中型教练汽车（营运）</t>
    <phoneticPr fontId="28" type="noConversion"/>
  </si>
  <si>
    <t>大型教练汽车（营运）</t>
    <phoneticPr fontId="28" type="noConversion"/>
  </si>
  <si>
    <t>公交客运（营运）</t>
    <phoneticPr fontId="28" type="noConversion"/>
  </si>
  <si>
    <t>小、微型其他客运汽车（营运）</t>
    <phoneticPr fontId="28" type="noConversion"/>
  </si>
  <si>
    <t>中型其他客运汽车（营运）</t>
    <phoneticPr fontId="28" type="noConversion"/>
  </si>
  <si>
    <t>大型其他客运汽车（营运）</t>
    <phoneticPr fontId="28" type="noConversion"/>
  </si>
  <si>
    <t>专用校车（营运）</t>
    <phoneticPr fontId="28" type="noConversion"/>
  </si>
  <si>
    <t>中型客车（非营运）</t>
    <phoneticPr fontId="28" type="noConversion"/>
  </si>
  <si>
    <t>大型客车（非营运）</t>
    <phoneticPr fontId="28" type="noConversion"/>
  </si>
  <si>
    <t>微型载货汽车</t>
    <phoneticPr fontId="28" type="noConversion"/>
  </si>
  <si>
    <t>中、轻型载货汽车</t>
    <phoneticPr fontId="28" type="noConversion"/>
  </si>
  <si>
    <t>重型载货汽车</t>
    <phoneticPr fontId="28" type="noConversion"/>
  </si>
  <si>
    <t>危险品运输载货汽车</t>
    <phoneticPr fontId="28" type="noConversion"/>
  </si>
  <si>
    <t>三轮汽车、装用单缸发动机的低速货车</t>
    <phoneticPr fontId="28" type="noConversion"/>
  </si>
  <si>
    <t>无</t>
    <phoneticPr fontId="28" type="noConversion"/>
  </si>
  <si>
    <t>装用多缸发动机的低速货车</t>
    <phoneticPr fontId="28" type="noConversion"/>
  </si>
  <si>
    <t>有载货功能专项作业汽车</t>
    <phoneticPr fontId="28" type="noConversion"/>
  </si>
  <si>
    <t>无载货功能专项作业汽车</t>
    <phoneticPr fontId="28" type="noConversion"/>
  </si>
  <si>
    <t>集装箱半挂车</t>
    <phoneticPr fontId="28" type="noConversion"/>
  </si>
  <si>
    <t>危险品运输半挂车</t>
    <phoneticPr fontId="28" type="noConversion"/>
  </si>
  <si>
    <t>其他半挂车</t>
    <phoneticPr fontId="28" type="noConversion"/>
  </si>
  <si>
    <t>全挂车</t>
    <phoneticPr fontId="28" type="noConversion"/>
  </si>
  <si>
    <t>正三轮摩托车</t>
    <phoneticPr fontId="28" type="noConversion"/>
  </si>
  <si>
    <t>其他摩托车</t>
    <phoneticPr fontId="28" type="noConversion"/>
  </si>
  <si>
    <t>轮式专用机械车</t>
    <phoneticPr fontId="28" type="noConversion"/>
  </si>
  <si>
    <t>履带拖拉机</t>
    <phoneticPr fontId="28" type="noConversion"/>
  </si>
  <si>
    <t>大型和中型轮式拖拉机</t>
    <phoneticPr fontId="28" type="noConversion"/>
  </si>
  <si>
    <t>小型拖拉机</t>
    <phoneticPr fontId="28" type="noConversion"/>
  </si>
  <si>
    <r>
      <rPr>
        <sz val="10"/>
        <rFont val="宋体"/>
        <family val="3"/>
        <charset val="134"/>
      </rPr>
      <t>表中机动车主要依据《机动车类型术语和定义》（</t>
    </r>
    <r>
      <rPr>
        <sz val="10"/>
        <rFont val="Times New Roman"/>
        <family val="1"/>
      </rPr>
      <t>GA802-2008)</t>
    </r>
    <r>
      <rPr>
        <sz val="10"/>
        <rFont val="宋体"/>
        <family val="3"/>
        <charset val="134"/>
      </rPr>
      <t>进行分类</t>
    </r>
    <phoneticPr fontId="28" type="noConversion"/>
  </si>
  <si>
    <t>成本法评估计算过程</t>
    <phoneticPr fontId="130" type="noConversion"/>
  </si>
  <si>
    <t>市场法评估计算过程</t>
    <phoneticPr fontId="130" type="noConversion"/>
  </si>
  <si>
    <r>
      <t>固定资产</t>
    </r>
    <r>
      <rPr>
        <sz val="18"/>
        <rFont val="Times New Roman"/>
        <family val="1"/>
      </rPr>
      <t>—</t>
    </r>
    <r>
      <rPr>
        <sz val="18"/>
        <rFont val="黑体"/>
        <family val="3"/>
        <charset val="134"/>
      </rPr>
      <t>房屋建筑物评估明细表</t>
    </r>
    <phoneticPr fontId="28" type="noConversion"/>
  </si>
  <si>
    <t>资产编号</t>
    <phoneticPr fontId="28" type="noConversion"/>
  </si>
  <si>
    <t>使用单位</t>
    <phoneticPr fontId="28" type="noConversion"/>
  </si>
  <si>
    <t>建筑物名称</t>
    <phoneticPr fontId="130" type="noConversion"/>
  </si>
  <si>
    <t>房地产类型</t>
    <phoneticPr fontId="28" type="noConversion"/>
  </si>
  <si>
    <t>位置</t>
    <phoneticPr fontId="28" type="noConversion"/>
  </si>
  <si>
    <t>产权状况</t>
    <phoneticPr fontId="28" type="noConversion"/>
  </si>
  <si>
    <t>建筑面积（m²）/容积(m³)</t>
    <phoneticPr fontId="130" type="noConversion"/>
  </si>
  <si>
    <t>★实物状况</t>
    <phoneticPr fontId="130" type="noConversion"/>
  </si>
  <si>
    <t>★租赁状况</t>
    <phoneticPr fontId="28" type="noConversion"/>
  </si>
  <si>
    <t>★他项权利状况</t>
    <phoneticPr fontId="28" type="noConversion"/>
  </si>
  <si>
    <t>★房屋状况事项说明</t>
    <phoneticPr fontId="130" type="noConversion"/>
  </si>
  <si>
    <t>清查核实及评估方法的选择</t>
    <phoneticPr fontId="28" type="noConversion"/>
  </si>
  <si>
    <t>经济（设计）使用年限</t>
    <phoneticPr fontId="130" type="noConversion"/>
  </si>
  <si>
    <t>已使用年限</t>
    <phoneticPr fontId="28" type="noConversion"/>
  </si>
  <si>
    <t>成新率</t>
    <phoneticPr fontId="130" type="noConversion"/>
  </si>
  <si>
    <t>重置全价测算</t>
    <phoneticPr fontId="130" type="noConversion"/>
  </si>
  <si>
    <t>成本法评估结果</t>
    <phoneticPr fontId="130" type="noConversion"/>
  </si>
  <si>
    <r>
      <rPr>
        <sz val="10"/>
        <color theme="1"/>
        <rFont val="宋体"/>
        <family val="3"/>
        <charset val="134"/>
      </rPr>
      <t>比较实例基本情况</t>
    </r>
    <phoneticPr fontId="130" type="noConversion"/>
  </si>
  <si>
    <r>
      <rPr>
        <sz val="10"/>
        <color theme="1"/>
        <rFont val="宋体"/>
        <family val="3"/>
        <charset val="134"/>
      </rPr>
      <t>修正系数（以估价对象为</t>
    </r>
    <r>
      <rPr>
        <sz val="10"/>
        <color theme="1"/>
        <rFont val="Times New Roman"/>
        <family val="1"/>
      </rPr>
      <t>100</t>
    </r>
    <r>
      <rPr>
        <sz val="10"/>
        <color theme="1"/>
        <rFont val="宋体"/>
        <family val="3"/>
        <charset val="134"/>
      </rPr>
      <t>）</t>
    </r>
    <phoneticPr fontId="130" type="noConversion"/>
  </si>
  <si>
    <r>
      <rPr>
        <sz val="10"/>
        <color theme="1"/>
        <rFont val="宋体"/>
        <family val="3"/>
        <charset val="134"/>
      </rPr>
      <t>比准单价（元</t>
    </r>
    <r>
      <rPr>
        <sz val="10"/>
        <color theme="1"/>
        <rFont val="Times New Roman"/>
        <family val="1"/>
      </rPr>
      <t>/</t>
    </r>
    <r>
      <rPr>
        <sz val="10"/>
        <color theme="1"/>
        <rFont val="宋体"/>
        <family val="3"/>
        <charset val="134"/>
      </rPr>
      <t>㎡）</t>
    </r>
    <phoneticPr fontId="130" type="noConversion"/>
  </si>
  <si>
    <r>
      <rPr>
        <sz val="10"/>
        <color theme="1"/>
        <rFont val="宋体"/>
        <family val="3"/>
        <charset val="134"/>
      </rPr>
      <t>权重</t>
    </r>
    <phoneticPr fontId="130" type="noConversion"/>
  </si>
  <si>
    <t>市场法评估结果</t>
    <phoneticPr fontId="28" type="noConversion"/>
  </si>
  <si>
    <t>收益法参数取值</t>
    <phoneticPr fontId="27" type="noConversion"/>
  </si>
  <si>
    <t>租约期内年合同租金（元）</t>
    <phoneticPr fontId="28" type="noConversion"/>
  </si>
  <si>
    <t>租约期外现金流</t>
    <phoneticPr fontId="27" type="noConversion"/>
  </si>
  <si>
    <t>残值</t>
    <phoneticPr fontId="130" type="noConversion"/>
  </si>
  <si>
    <t>租约期内年净收益（元）</t>
    <phoneticPr fontId="28" type="noConversion"/>
  </si>
  <si>
    <t>现值</t>
    <phoneticPr fontId="28" type="noConversion"/>
  </si>
  <si>
    <t>价值内涵</t>
    <phoneticPr fontId="130" type="noConversion"/>
  </si>
  <si>
    <t>★房屋取得方式</t>
    <phoneticPr fontId="130" type="noConversion"/>
  </si>
  <si>
    <t>★房屋产权证</t>
    <phoneticPr fontId="28" type="noConversion"/>
  </si>
  <si>
    <t>★对应土地权证</t>
    <phoneticPr fontId="28" type="noConversion"/>
  </si>
  <si>
    <t>原值</t>
    <phoneticPr fontId="28" type="noConversion"/>
  </si>
  <si>
    <t>吊车吨位</t>
    <phoneticPr fontId="130" type="noConversion"/>
  </si>
  <si>
    <r>
      <rPr>
        <sz val="10"/>
        <rFont val="宋体"/>
        <family val="3"/>
        <charset val="134"/>
      </rPr>
      <t>柱距</t>
    </r>
    <r>
      <rPr>
        <sz val="10"/>
        <rFont val="Times New Roman"/>
        <family val="1"/>
      </rPr>
      <t>(m)</t>
    </r>
    <phoneticPr fontId="130" type="noConversion"/>
  </si>
  <si>
    <t>承租人名称</t>
    <phoneticPr fontId="28" type="noConversion"/>
  </si>
  <si>
    <t>租赁面积</t>
    <phoneticPr fontId="28" type="noConversion"/>
  </si>
  <si>
    <t>租赁面积内涵</t>
    <phoneticPr fontId="130" type="noConversion"/>
  </si>
  <si>
    <t>租赁期限</t>
    <phoneticPr fontId="28" type="noConversion"/>
  </si>
  <si>
    <t>租金</t>
    <phoneticPr fontId="28" type="noConversion"/>
  </si>
  <si>
    <t>合同编号</t>
    <phoneticPr fontId="28" type="noConversion"/>
  </si>
  <si>
    <t>权利期限</t>
    <phoneticPr fontId="28" type="noConversion"/>
  </si>
  <si>
    <t>抵押担保范围</t>
    <phoneticPr fontId="28" type="noConversion"/>
  </si>
  <si>
    <t>★是否存在造价资料</t>
    <phoneticPr fontId="130" type="noConversion"/>
  </si>
  <si>
    <t>★是否存在交易案例</t>
    <phoneticPr fontId="28" type="noConversion"/>
  </si>
  <si>
    <r>
      <rPr>
        <sz val="10"/>
        <rFont val="宋体"/>
        <family val="3"/>
        <charset val="134"/>
      </rPr>
      <t>★是否有可靠的租金</t>
    </r>
    <r>
      <rPr>
        <sz val="10"/>
        <rFont val="Times New Roman"/>
        <family val="1"/>
      </rPr>
      <t>/</t>
    </r>
    <r>
      <rPr>
        <sz val="10"/>
        <rFont val="宋体"/>
        <family val="3"/>
        <charset val="134"/>
      </rPr>
      <t>收益</t>
    </r>
    <phoneticPr fontId="28" type="noConversion"/>
  </si>
  <si>
    <t>选定评估方法</t>
    <phoneticPr fontId="28" type="noConversion"/>
  </si>
  <si>
    <t>生成独立作价簿</t>
    <phoneticPr fontId="28" type="noConversion"/>
  </si>
  <si>
    <t>原始账面价值分析（案例房屋）</t>
    <phoneticPr fontId="28" type="noConversion"/>
  </si>
  <si>
    <t>底稿文件</t>
    <phoneticPr fontId="130" type="noConversion"/>
  </si>
  <si>
    <t>建安工程造价</t>
    <phoneticPr fontId="28" type="noConversion"/>
  </si>
  <si>
    <t>前期费用</t>
    <phoneticPr fontId="28" type="noConversion"/>
  </si>
  <si>
    <t>资金成本</t>
    <phoneticPr fontId="28" type="noConversion"/>
  </si>
  <si>
    <t>投资利润</t>
    <phoneticPr fontId="28" type="noConversion"/>
  </si>
  <si>
    <r>
      <rPr>
        <sz val="10"/>
        <color theme="1"/>
        <rFont val="宋体"/>
        <family val="3"/>
        <charset val="134"/>
      </rPr>
      <t>比较实例名称</t>
    </r>
    <phoneticPr fontId="130" type="noConversion"/>
  </si>
  <si>
    <r>
      <rPr>
        <sz val="10"/>
        <color theme="1"/>
        <rFont val="宋体"/>
        <family val="3"/>
        <charset val="134"/>
      </rPr>
      <t>比较案例位置</t>
    </r>
    <phoneticPr fontId="130" type="noConversion"/>
  </si>
  <si>
    <r>
      <rPr>
        <sz val="10"/>
        <color theme="1"/>
        <rFont val="宋体"/>
        <family val="3"/>
        <charset val="134"/>
      </rPr>
      <t>交易时间</t>
    </r>
    <phoneticPr fontId="130" type="noConversion"/>
  </si>
  <si>
    <r>
      <rPr>
        <sz val="10"/>
        <color theme="1"/>
        <rFont val="宋体"/>
        <family val="3"/>
        <charset val="134"/>
      </rPr>
      <t>交易情况</t>
    </r>
    <phoneticPr fontId="130" type="noConversion"/>
  </si>
  <si>
    <r>
      <rPr>
        <sz val="10"/>
        <color theme="1"/>
        <rFont val="宋体"/>
        <family val="3"/>
        <charset val="134"/>
      </rPr>
      <t>交易价格</t>
    </r>
    <phoneticPr fontId="130" type="noConversion"/>
  </si>
  <si>
    <r>
      <rPr>
        <sz val="10"/>
        <color theme="1"/>
        <rFont val="宋体"/>
        <family val="3"/>
        <charset val="134"/>
      </rPr>
      <t>交易情况修正系数</t>
    </r>
  </si>
  <si>
    <r>
      <rPr>
        <sz val="10"/>
        <color theme="1"/>
        <rFont val="宋体"/>
        <family val="3"/>
        <charset val="134"/>
      </rPr>
      <t>估价期日修正系数</t>
    </r>
    <phoneticPr fontId="130" type="noConversion"/>
  </si>
  <si>
    <r>
      <rPr>
        <sz val="10"/>
        <color theme="1"/>
        <rFont val="宋体"/>
        <family val="3"/>
        <charset val="134"/>
      </rPr>
      <t>区位状况修正系数</t>
    </r>
    <phoneticPr fontId="130" type="noConversion"/>
  </si>
  <si>
    <r>
      <rPr>
        <sz val="10"/>
        <color theme="1"/>
        <rFont val="宋体"/>
        <family val="3"/>
        <charset val="134"/>
      </rPr>
      <t>实物状况修正系数</t>
    </r>
    <phoneticPr fontId="130" type="noConversion"/>
  </si>
  <si>
    <r>
      <rPr>
        <sz val="10"/>
        <color theme="1"/>
        <rFont val="宋体"/>
        <family val="3"/>
        <charset val="134"/>
      </rPr>
      <t>权益状况修正系数</t>
    </r>
    <phoneticPr fontId="130" type="noConversion"/>
  </si>
  <si>
    <r>
      <rPr>
        <sz val="10"/>
        <color theme="1"/>
        <rFont val="宋体"/>
        <family val="3"/>
        <charset val="134"/>
      </rPr>
      <t>其他修正</t>
    </r>
    <phoneticPr fontId="130" type="noConversion"/>
  </si>
  <si>
    <t>租约期内</t>
    <phoneticPr fontId="28" type="noConversion"/>
  </si>
  <si>
    <t>租约期外</t>
    <phoneticPr fontId="130" type="noConversion"/>
  </si>
  <si>
    <t>残值现值</t>
    <phoneticPr fontId="28" type="noConversion"/>
  </si>
  <si>
    <t>权证编号</t>
    <phoneticPr fontId="28" type="noConversion"/>
  </si>
  <si>
    <t>房屋证载用途</t>
    <phoneticPr fontId="130" type="noConversion"/>
  </si>
  <si>
    <t>证载权利人</t>
    <phoneticPr fontId="28" type="noConversion"/>
  </si>
  <si>
    <t>对应土地使用权申报表序号</t>
    <phoneticPr fontId="130" type="noConversion"/>
  </si>
  <si>
    <t>对应土地证号</t>
    <phoneticPr fontId="28" type="noConversion"/>
  </si>
  <si>
    <t>土地证载权利人</t>
    <phoneticPr fontId="28" type="noConversion"/>
  </si>
  <si>
    <t>土地使用权到期日</t>
    <phoneticPr fontId="28" type="noConversion"/>
  </si>
  <si>
    <t>是否单独生成作价簿</t>
    <phoneticPr fontId="130" type="noConversion"/>
  </si>
  <si>
    <t>案例及重点勘查项</t>
    <phoneticPr fontId="130" type="noConversion"/>
  </si>
  <si>
    <t>均摊费用</t>
    <phoneticPr fontId="28" type="noConversion"/>
  </si>
  <si>
    <t>其他</t>
    <phoneticPr fontId="28" type="noConversion"/>
  </si>
  <si>
    <t>其他科目账面价值调整</t>
    <phoneticPr fontId="130" type="noConversion"/>
  </si>
  <si>
    <t>尚可使用年限</t>
    <phoneticPr fontId="130" type="noConversion"/>
  </si>
  <si>
    <r>
      <rPr>
        <sz val="10"/>
        <rFont val="宋体"/>
        <family val="3"/>
        <charset val="134"/>
      </rPr>
      <t>成新率</t>
    </r>
    <r>
      <rPr>
        <sz val="10"/>
        <rFont val="Times New Roman"/>
        <family val="1"/>
      </rPr>
      <t>%</t>
    </r>
    <phoneticPr fontId="130" type="noConversion"/>
  </si>
  <si>
    <t>典型工程造价
(含税）</t>
    <phoneticPr fontId="28" type="noConversion"/>
  </si>
  <si>
    <t>层数修正系数</t>
    <phoneticPr fontId="28" type="noConversion"/>
  </si>
  <si>
    <t>檐高修正系数</t>
    <phoneticPr fontId="130" type="noConversion"/>
  </si>
  <si>
    <t>层高修正系数</t>
    <phoneticPr fontId="28" type="noConversion"/>
  </si>
  <si>
    <t>跨度修正</t>
    <phoneticPr fontId="28" type="noConversion"/>
  </si>
  <si>
    <t>屋面、楼面修正</t>
    <phoneticPr fontId="130" type="noConversion"/>
  </si>
  <si>
    <r>
      <rPr>
        <sz val="10"/>
        <rFont val="宋体"/>
        <family val="3"/>
        <charset val="134"/>
      </rPr>
      <t>内</t>
    </r>
    <r>
      <rPr>
        <sz val="10"/>
        <rFont val="Times New Roman"/>
        <family val="1"/>
      </rPr>
      <t>(</t>
    </r>
    <r>
      <rPr>
        <sz val="10"/>
        <rFont val="宋体"/>
        <family val="3"/>
        <charset val="134"/>
      </rPr>
      <t>外</t>
    </r>
    <r>
      <rPr>
        <sz val="10"/>
        <rFont val="Times New Roman"/>
        <family val="1"/>
      </rPr>
      <t>)</t>
    </r>
    <r>
      <rPr>
        <sz val="10"/>
        <rFont val="宋体"/>
        <family val="3"/>
        <charset val="134"/>
      </rPr>
      <t>粉修正</t>
    </r>
    <phoneticPr fontId="28" type="noConversion"/>
  </si>
  <si>
    <t>水电卫、暖通修正</t>
    <phoneticPr fontId="28" type="noConversion"/>
  </si>
  <si>
    <t>其他因素修正</t>
    <phoneticPr fontId="28" type="noConversion"/>
  </si>
  <si>
    <t>修正后单方造价（含税）</t>
    <phoneticPr fontId="28" type="noConversion"/>
  </si>
  <si>
    <t>建安工程造价（含税）</t>
  </si>
  <si>
    <t>前期费用率（含税）</t>
    <phoneticPr fontId="28" type="noConversion"/>
  </si>
  <si>
    <t>前期费用率（不含税）</t>
    <phoneticPr fontId="28" type="noConversion"/>
  </si>
  <si>
    <t>其他前期费用率（按建筑面积）</t>
  </si>
  <si>
    <t>建设年限</t>
  </si>
  <si>
    <t>利率</t>
    <phoneticPr fontId="28" type="noConversion"/>
  </si>
  <si>
    <t>成本利润率</t>
    <phoneticPr fontId="28" type="noConversion"/>
  </si>
  <si>
    <t>可抵扣增值税额</t>
    <phoneticPr fontId="130" type="noConversion"/>
  </si>
  <si>
    <t>评估原值</t>
    <phoneticPr fontId="130" type="noConversion"/>
  </si>
  <si>
    <t>评估净值</t>
    <phoneticPr fontId="130" type="noConversion"/>
  </si>
  <si>
    <r>
      <rPr>
        <sz val="10"/>
        <color theme="1"/>
        <rFont val="宋体"/>
        <family val="3"/>
        <charset val="134"/>
      </rPr>
      <t>比较实例</t>
    </r>
    <r>
      <rPr>
        <sz val="10"/>
        <color theme="1"/>
        <rFont val="Times New Roman"/>
        <family val="1"/>
      </rPr>
      <t>A</t>
    </r>
    <phoneticPr fontId="130" type="noConversion"/>
  </si>
  <si>
    <r>
      <rPr>
        <sz val="10"/>
        <color theme="1"/>
        <rFont val="宋体"/>
        <family val="3"/>
        <charset val="134"/>
      </rPr>
      <t>案例</t>
    </r>
    <r>
      <rPr>
        <sz val="10"/>
        <color theme="1"/>
        <rFont val="Times New Roman"/>
        <family val="1"/>
      </rPr>
      <t>B</t>
    </r>
    <phoneticPr fontId="130" type="noConversion"/>
  </si>
  <si>
    <r>
      <rPr>
        <sz val="10"/>
        <color theme="1"/>
        <rFont val="宋体"/>
        <family val="3"/>
        <charset val="134"/>
      </rPr>
      <t>案例</t>
    </r>
    <r>
      <rPr>
        <sz val="10"/>
        <color theme="1"/>
        <rFont val="Times New Roman"/>
        <family val="1"/>
      </rPr>
      <t>C</t>
    </r>
    <phoneticPr fontId="130" type="noConversion"/>
  </si>
  <si>
    <r>
      <rPr>
        <sz val="10"/>
        <color theme="1"/>
        <rFont val="宋体"/>
        <family val="3"/>
        <charset val="134"/>
      </rPr>
      <t>案例</t>
    </r>
    <r>
      <rPr>
        <sz val="10"/>
        <color theme="1"/>
        <rFont val="Times New Roman"/>
        <family val="1"/>
      </rPr>
      <t>A</t>
    </r>
    <phoneticPr fontId="130" type="noConversion"/>
  </si>
  <si>
    <r>
      <rPr>
        <sz val="10"/>
        <color theme="1"/>
        <rFont val="宋体"/>
        <family val="3"/>
        <charset val="134"/>
      </rPr>
      <t>评估单价（元</t>
    </r>
    <r>
      <rPr>
        <sz val="10"/>
        <color theme="1"/>
        <rFont val="Times New Roman"/>
        <family val="1"/>
      </rPr>
      <t>/</t>
    </r>
    <r>
      <rPr>
        <sz val="10"/>
        <color theme="1"/>
        <rFont val="宋体"/>
        <family val="3"/>
        <charset val="134"/>
      </rPr>
      <t>㎡）</t>
    </r>
    <phoneticPr fontId="28" type="noConversion"/>
  </si>
  <si>
    <t>评估总价（元）</t>
    <phoneticPr fontId="28" type="noConversion"/>
  </si>
  <si>
    <t>租约期外空置率</t>
    <phoneticPr fontId="27" type="noConversion"/>
  </si>
  <si>
    <t>计租面积</t>
    <phoneticPr fontId="27" type="noConversion"/>
  </si>
  <si>
    <t>房屋重置单价</t>
    <phoneticPr fontId="27" type="noConversion"/>
  </si>
  <si>
    <t>维修费率</t>
    <phoneticPr fontId="27" type="noConversion"/>
  </si>
  <si>
    <t>管理费率</t>
    <phoneticPr fontId="27" type="noConversion"/>
  </si>
  <si>
    <t>增值税率</t>
    <phoneticPr fontId="27" type="noConversion"/>
  </si>
  <si>
    <t>房产税</t>
    <phoneticPr fontId="27" type="noConversion"/>
  </si>
  <si>
    <t>城建税、教育费附加等</t>
    <phoneticPr fontId="27" type="noConversion"/>
  </si>
  <si>
    <t>保险费</t>
    <phoneticPr fontId="27" type="noConversion"/>
  </si>
  <si>
    <t>租约期内折现率</t>
    <phoneticPr fontId="28" type="noConversion"/>
  </si>
  <si>
    <t>租约期外折现率</t>
    <phoneticPr fontId="28" type="noConversion"/>
  </si>
  <si>
    <t>房屋残值折现率</t>
    <phoneticPr fontId="28" type="noConversion"/>
  </si>
  <si>
    <t>预计租约期外年租金增长率</t>
    <phoneticPr fontId="27" type="noConversion"/>
  </si>
  <si>
    <t>租约到期日</t>
    <phoneticPr fontId="28" type="noConversion"/>
  </si>
  <si>
    <t>剩余租赁年限（年）</t>
    <phoneticPr fontId="28" type="noConversion"/>
  </si>
  <si>
    <t>租约期外首年月租金（元/平方米*月）</t>
    <phoneticPr fontId="27" type="noConversion"/>
  </si>
  <si>
    <t>租约期外首年其他年收入1（元）</t>
    <phoneticPr fontId="27" type="noConversion"/>
  </si>
  <si>
    <t>租约期外首年其他年收入2（元）</t>
  </si>
  <si>
    <t>土地剩余使用年限</t>
    <phoneticPr fontId="27" type="noConversion"/>
  </si>
  <si>
    <t>可获收益年限</t>
    <phoneticPr fontId="27" type="noConversion"/>
  </si>
  <si>
    <t>土地到期后房屋剩余可使用年限</t>
    <phoneticPr fontId="27" type="noConversion"/>
  </si>
  <si>
    <t>土地到期后房屋残值</t>
    <phoneticPr fontId="130" type="noConversion"/>
  </si>
  <si>
    <t>房屋到达使用寿命后土地剩余可使用年限</t>
    <phoneticPr fontId="27" type="noConversion"/>
  </si>
  <si>
    <t>房屋到达使用寿命后土地剩余年限的残值</t>
    <phoneticPr fontId="130" type="noConversion"/>
  </si>
  <si>
    <t>房屋建筑物残值回收价值</t>
    <phoneticPr fontId="27" type="noConversion"/>
  </si>
  <si>
    <t>土地使用权残值回收价值</t>
    <phoneticPr fontId="130" type="noConversion"/>
  </si>
  <si>
    <t>评估总价（元）</t>
  </si>
  <si>
    <t>评估单价（元/㎡）</t>
  </si>
  <si>
    <t>成本法</t>
    <phoneticPr fontId="130" type="noConversion"/>
  </si>
  <si>
    <t>市场法</t>
    <phoneticPr fontId="130" type="noConversion"/>
  </si>
  <si>
    <t>收益法</t>
    <phoneticPr fontId="130" type="noConversion"/>
  </si>
  <si>
    <t>设备来源</t>
    <phoneticPr fontId="28" type="noConversion"/>
  </si>
  <si>
    <t>瑕疵事项说明</t>
    <phoneticPr fontId="28" type="noConversion"/>
  </si>
  <si>
    <t>★会计折旧年限</t>
    <phoneticPr fontId="28" type="noConversion"/>
  </si>
  <si>
    <t>核查功能</t>
    <phoneticPr fontId="28" type="noConversion"/>
  </si>
  <si>
    <t>清查核实及评估方法的选择</t>
  </si>
  <si>
    <t>报废设备评估</t>
    <phoneticPr fontId="28" type="noConversion"/>
  </si>
  <si>
    <r>
      <rPr>
        <sz val="10"/>
        <rFont val="宋体"/>
        <family val="3"/>
        <charset val="134"/>
      </rPr>
      <t>市场法</t>
    </r>
  </si>
  <si>
    <t>成新率测算</t>
    <phoneticPr fontId="28" type="noConversion"/>
  </si>
  <si>
    <t>进口设备购置价</t>
    <phoneticPr fontId="28" type="noConversion"/>
  </si>
  <si>
    <t>原值增值率%</t>
    <phoneticPr fontId="28" type="noConversion"/>
  </si>
  <si>
    <r>
      <t>净值增值率</t>
    </r>
    <r>
      <rPr>
        <sz val="10"/>
        <rFont val="Times New Roman"/>
        <family val="1"/>
      </rPr>
      <t>%</t>
    </r>
    <phoneticPr fontId="28" type="noConversion"/>
  </si>
  <si>
    <t>设备作价标准分类</t>
    <phoneticPr fontId="28" type="noConversion"/>
  </si>
  <si>
    <t>设备类型</t>
    <phoneticPr fontId="28" type="noConversion"/>
  </si>
  <si>
    <t>★案例及重点勘查项</t>
    <phoneticPr fontId="28" type="noConversion"/>
  </si>
  <si>
    <t>是否报废设备</t>
    <phoneticPr fontId="28" type="noConversion"/>
  </si>
  <si>
    <t>是否有市场二手交易案例</t>
    <phoneticPr fontId="28" type="noConversion"/>
  </si>
  <si>
    <t>是否国外购进的进口设备</t>
    <phoneticPr fontId="28" type="noConversion"/>
  </si>
  <si>
    <t>是否异地续用</t>
    <phoneticPr fontId="28" type="noConversion"/>
  </si>
  <si>
    <t>原始账面价值分析</t>
    <phoneticPr fontId="28" type="noConversion"/>
  </si>
  <si>
    <t>可变现价格</t>
    <phoneticPr fontId="28" type="noConversion"/>
  </si>
  <si>
    <t>拆除费用</t>
    <phoneticPr fontId="28" type="noConversion"/>
  </si>
  <si>
    <t>评估值</t>
    <phoneticPr fontId="28" type="noConversion"/>
  </si>
  <si>
    <t>残值率</t>
    <phoneticPr fontId="28" type="noConversion"/>
  </si>
  <si>
    <t>残值</t>
    <phoneticPr fontId="28" type="noConversion"/>
  </si>
  <si>
    <t>经济年限</t>
    <phoneticPr fontId="28" type="noConversion"/>
  </si>
  <si>
    <r>
      <rPr>
        <sz val="10"/>
        <rFont val="宋体"/>
        <family val="3"/>
        <charset val="134"/>
      </rPr>
      <t>已使用年限</t>
    </r>
  </si>
  <si>
    <r>
      <rPr>
        <sz val="10"/>
        <rFont val="宋体"/>
        <family val="3"/>
        <charset val="134"/>
      </rPr>
      <t>尚可使用年限</t>
    </r>
  </si>
  <si>
    <t>成新率%</t>
    <phoneticPr fontId="28" type="noConversion"/>
  </si>
  <si>
    <r>
      <rPr>
        <sz val="10"/>
        <rFont val="宋体"/>
        <family val="3"/>
        <charset val="134"/>
      </rPr>
      <t>离岸外币货价</t>
    </r>
    <r>
      <rPr>
        <sz val="10"/>
        <rFont val="Times New Roman"/>
        <family val="1"/>
      </rPr>
      <t>(FOB)</t>
    </r>
    <phoneticPr fontId="28" type="noConversion"/>
  </si>
  <si>
    <t>国外海运费　</t>
    <phoneticPr fontId="28" type="noConversion"/>
  </si>
  <si>
    <t>国外运输保险费　</t>
    <phoneticPr fontId="28" type="noConversion"/>
  </si>
  <si>
    <r>
      <rPr>
        <sz val="10"/>
        <rFont val="宋体"/>
        <family val="3"/>
        <charset val="134"/>
      </rPr>
      <t>到岸外币货价</t>
    </r>
    <r>
      <rPr>
        <sz val="10"/>
        <rFont val="Times New Roman"/>
        <family val="1"/>
      </rPr>
      <t>(CIF)</t>
    </r>
    <phoneticPr fontId="28" type="noConversion"/>
  </si>
  <si>
    <r>
      <rPr>
        <sz val="10"/>
        <rFont val="宋体"/>
        <family val="3"/>
        <charset val="134"/>
      </rPr>
      <t>到岸人民币货价</t>
    </r>
    <r>
      <rPr>
        <sz val="10"/>
        <rFont val="Times New Roman"/>
        <family val="1"/>
      </rPr>
      <t>(CIF)</t>
    </r>
    <phoneticPr fontId="28" type="noConversion"/>
  </si>
  <si>
    <r>
      <rPr>
        <sz val="10"/>
        <rFont val="宋体"/>
        <family val="3"/>
        <charset val="134"/>
      </rPr>
      <t>关税</t>
    </r>
    <phoneticPr fontId="28" type="noConversion"/>
  </si>
  <si>
    <t>消费税</t>
    <phoneticPr fontId="28" type="noConversion"/>
  </si>
  <si>
    <r>
      <rPr>
        <sz val="10"/>
        <rFont val="宋体"/>
        <family val="3"/>
        <charset val="134"/>
      </rPr>
      <t>增值税</t>
    </r>
    <phoneticPr fontId="28" type="noConversion"/>
  </si>
  <si>
    <r>
      <rPr>
        <sz val="10"/>
        <rFont val="宋体"/>
        <family val="3"/>
        <charset val="134"/>
      </rPr>
      <t>银行财务费</t>
    </r>
    <phoneticPr fontId="28" type="noConversion"/>
  </si>
  <si>
    <r>
      <rPr>
        <sz val="10"/>
        <rFont val="宋体"/>
        <family val="3"/>
        <charset val="134"/>
      </rPr>
      <t>外贸手续费</t>
    </r>
    <phoneticPr fontId="28" type="noConversion"/>
  </si>
  <si>
    <r>
      <rPr>
        <sz val="10"/>
        <rFont val="宋体"/>
        <family val="3"/>
        <charset val="134"/>
      </rPr>
      <t>商检费</t>
    </r>
    <phoneticPr fontId="28" type="noConversion"/>
  </si>
  <si>
    <t>国内运杂费（含税）</t>
    <phoneticPr fontId="28" type="noConversion"/>
  </si>
  <si>
    <t>基础费</t>
    <phoneticPr fontId="28" type="noConversion"/>
  </si>
  <si>
    <t>安装费</t>
    <phoneticPr fontId="28" type="noConversion"/>
  </si>
  <si>
    <t>可抵扣增值税额</t>
    <phoneticPr fontId="28" type="noConversion"/>
  </si>
  <si>
    <t>重置全价</t>
    <phoneticPr fontId="28" type="noConversion"/>
  </si>
  <si>
    <t>购置费</t>
    <phoneticPr fontId="28" type="noConversion"/>
  </si>
  <si>
    <t>其他摊销费用</t>
    <phoneticPr fontId="28" type="noConversion"/>
  </si>
  <si>
    <t>其他科目账面价值调整</t>
    <phoneticPr fontId="28" type="noConversion"/>
  </si>
  <si>
    <t>可回收金属种类</t>
    <phoneticPr fontId="28" type="noConversion"/>
  </si>
  <si>
    <t>可回收金属重量（吨）</t>
    <phoneticPr fontId="28" type="noConversion"/>
  </si>
  <si>
    <t>不含税市场价格</t>
    <phoneticPr fontId="28" type="noConversion"/>
  </si>
  <si>
    <t>海运费率</t>
    <phoneticPr fontId="28" type="noConversion"/>
  </si>
  <si>
    <r>
      <rPr>
        <sz val="10"/>
        <rFont val="宋体"/>
        <family val="3"/>
        <charset val="134"/>
      </rPr>
      <t>国内运杂费率</t>
    </r>
    <r>
      <rPr>
        <sz val="10"/>
        <rFont val="Times New Roman"/>
        <family val="1"/>
      </rPr>
      <t>%</t>
    </r>
  </si>
  <si>
    <r>
      <rPr>
        <sz val="10"/>
        <rFont val="宋体"/>
        <family val="3"/>
        <charset val="134"/>
      </rPr>
      <t>基础费率</t>
    </r>
  </si>
  <si>
    <r>
      <rPr>
        <sz val="10"/>
        <rFont val="宋体"/>
        <family val="3"/>
        <charset val="134"/>
      </rPr>
      <t>安装费率</t>
    </r>
  </si>
  <si>
    <t>前期费用（含税）</t>
    <phoneticPr fontId="28" type="noConversion"/>
  </si>
  <si>
    <t>前期费用（不含税）</t>
    <phoneticPr fontId="28" type="noConversion"/>
  </si>
  <si>
    <r>
      <rPr>
        <sz val="10"/>
        <rFont val="宋体"/>
        <family val="3"/>
        <charset val="134"/>
      </rPr>
      <t>建设期</t>
    </r>
  </si>
  <si>
    <r>
      <t>已行驶里程</t>
    </r>
    <r>
      <rPr>
        <sz val="10"/>
        <rFont val="Times New Roman"/>
        <family val="1"/>
      </rPr>
      <t>(</t>
    </r>
    <r>
      <rPr>
        <sz val="10"/>
        <rFont val="宋体"/>
        <family val="3"/>
        <charset val="134"/>
      </rPr>
      <t>公里</t>
    </r>
    <r>
      <rPr>
        <sz val="10"/>
        <rFont val="Times New Roman"/>
        <family val="1"/>
      </rPr>
      <t>)</t>
    </r>
    <phoneticPr fontId="28" type="noConversion"/>
  </si>
  <si>
    <t>★瑕疵事项说明</t>
    <phoneticPr fontId="28" type="noConversion"/>
  </si>
  <si>
    <t>车辆类型</t>
    <phoneticPr fontId="28" type="noConversion"/>
  </si>
  <si>
    <r>
      <t>原值增值率</t>
    </r>
    <r>
      <rPr>
        <sz val="10"/>
        <rFont val="Times New Roman"/>
        <family val="1"/>
      </rPr>
      <t>%</t>
    </r>
    <phoneticPr fontId="28" type="noConversion"/>
  </si>
  <si>
    <t>经济年限(年)</t>
    <phoneticPr fontId="28" type="noConversion"/>
  </si>
  <si>
    <t>尚可使用年限</t>
    <phoneticPr fontId="28" type="noConversion"/>
  </si>
  <si>
    <t>年限成新率%</t>
    <phoneticPr fontId="28" type="noConversion"/>
  </si>
  <si>
    <r>
      <rPr>
        <sz val="10"/>
        <rFont val="宋体"/>
        <family val="3"/>
        <charset val="134"/>
      </rPr>
      <t>规定里程</t>
    </r>
    <r>
      <rPr>
        <sz val="10"/>
        <rFont val="Times New Roman"/>
        <family val="1"/>
      </rPr>
      <t>(</t>
    </r>
    <r>
      <rPr>
        <sz val="10"/>
        <rFont val="宋体"/>
        <family val="3"/>
        <charset val="134"/>
      </rPr>
      <t>公里</t>
    </r>
    <r>
      <rPr>
        <sz val="10"/>
        <rFont val="Times New Roman"/>
        <family val="1"/>
      </rPr>
      <t>)</t>
    </r>
    <phoneticPr fontId="28" type="noConversion"/>
  </si>
  <si>
    <t>里程成新率%</t>
    <phoneticPr fontId="28" type="noConversion"/>
  </si>
  <si>
    <t>★购置单价（含税）</t>
    <phoneticPr fontId="28" type="noConversion"/>
  </si>
  <si>
    <t>牌照办理工本费</t>
    <phoneticPr fontId="28" type="noConversion"/>
  </si>
  <si>
    <t>特殊城市车辆牌照取得费</t>
    <phoneticPr fontId="28" type="noConversion"/>
  </si>
  <si>
    <t>评估重置全价</t>
  </si>
  <si>
    <r>
      <t>固定资产</t>
    </r>
    <r>
      <rPr>
        <sz val="18"/>
        <rFont val="Times New Roman"/>
        <family val="1"/>
      </rPr>
      <t>—</t>
    </r>
    <r>
      <rPr>
        <sz val="18"/>
        <rFont val="黑体"/>
        <family val="3"/>
        <charset val="134"/>
      </rPr>
      <t>电子设备评估明细表</t>
    </r>
    <phoneticPr fontId="28" type="noConversion"/>
  </si>
  <si>
    <t>设备编号</t>
    <phoneticPr fontId="28" type="noConversion"/>
  </si>
  <si>
    <t>设备类型</t>
  </si>
  <si>
    <t>市场法</t>
  </si>
  <si>
    <r>
      <rPr>
        <sz val="10"/>
        <rFont val="宋体"/>
        <family val="3"/>
        <charset val="134"/>
      </rPr>
      <t>原值增值率</t>
    </r>
    <r>
      <rPr>
        <sz val="10"/>
        <rFont val="Times New Roman"/>
        <family val="1"/>
      </rPr>
      <t>%</t>
    </r>
    <phoneticPr fontId="28" type="noConversion"/>
  </si>
  <si>
    <r>
      <rPr>
        <sz val="10"/>
        <rFont val="宋体"/>
        <family val="3"/>
        <charset val="134"/>
      </rPr>
      <t>净值增值率</t>
    </r>
    <r>
      <rPr>
        <sz val="10"/>
        <rFont val="Times New Roman"/>
        <family val="1"/>
      </rPr>
      <t>%</t>
    </r>
    <phoneticPr fontId="28" type="noConversion"/>
  </si>
  <si>
    <t>经济年限</t>
  </si>
  <si>
    <t>已使用年限</t>
  </si>
  <si>
    <t>尚可使用年限</t>
  </si>
  <si>
    <t>年限成新率</t>
  </si>
  <si>
    <t>设备购置单价（含税）</t>
  </si>
  <si>
    <t>★土地权证</t>
    <phoneticPr fontId="28" type="noConversion"/>
  </si>
  <si>
    <t>实际面积</t>
    <phoneticPr fontId="28" type="noConversion"/>
  </si>
  <si>
    <t>土地实际用途</t>
    <phoneticPr fontId="28" type="noConversion"/>
  </si>
  <si>
    <t>所有权类型</t>
    <phoneticPr fontId="28" type="noConversion"/>
  </si>
  <si>
    <t>宗地上对应的房产序号</t>
    <phoneticPr fontId="28" type="noConversion"/>
  </si>
  <si>
    <t>★原始入账价值</t>
    <phoneticPr fontId="28" type="noConversion"/>
  </si>
  <si>
    <t>★土地状况事项说明</t>
    <phoneticPr fontId="28" type="noConversion"/>
  </si>
  <si>
    <t>市场比较法</t>
    <phoneticPr fontId="28" type="noConversion"/>
  </si>
  <si>
    <t>基准地价系数修正法</t>
    <phoneticPr fontId="28" type="noConversion"/>
  </si>
  <si>
    <t>成本逼近法</t>
    <phoneticPr fontId="28" type="noConversion"/>
  </si>
  <si>
    <t>收益还原法</t>
    <phoneticPr fontId="28" type="noConversion"/>
  </si>
  <si>
    <t>假设开发法</t>
    <phoneticPr fontId="28" type="noConversion"/>
  </si>
  <si>
    <t>差异率</t>
    <phoneticPr fontId="28" type="noConversion"/>
  </si>
  <si>
    <t>增值率%</t>
    <phoneticPr fontId="28" type="noConversion"/>
  </si>
  <si>
    <t>使用权类型</t>
    <phoneticPr fontId="28" type="noConversion"/>
  </si>
  <si>
    <t>土地权证编号</t>
    <phoneticPr fontId="28" type="noConversion"/>
  </si>
  <si>
    <t>证载或批文用途</t>
    <phoneticPr fontId="28" type="noConversion"/>
  </si>
  <si>
    <t xml:space="preserve">土地使用权终止日期 </t>
    <phoneticPr fontId="28" type="noConversion"/>
  </si>
  <si>
    <r>
      <t>证载面积</t>
    </r>
    <r>
      <rPr>
        <sz val="10"/>
        <rFont val="Times New Roman"/>
        <family val="1"/>
      </rPr>
      <t>(m</t>
    </r>
    <r>
      <rPr>
        <vertAlign val="superscript"/>
        <sz val="10"/>
        <rFont val="Times New Roman"/>
        <family val="1"/>
      </rPr>
      <t>2</t>
    </r>
    <r>
      <rPr>
        <sz val="10"/>
        <rFont val="Times New Roman"/>
        <family val="1"/>
      </rPr>
      <t>)</t>
    </r>
    <phoneticPr fontId="28" type="noConversion"/>
  </si>
  <si>
    <t>记事栏登记事项</t>
    <phoneticPr fontId="28" type="noConversion"/>
  </si>
  <si>
    <t>★存在足够的可比交易案例</t>
    <phoneticPr fontId="28" type="noConversion"/>
  </si>
  <si>
    <t>★土地级别明确，基准地价及修正体系距基准日较近</t>
    <phoneticPr fontId="28" type="noConversion"/>
  </si>
  <si>
    <t>★存在足够的征地案例，土地取得成本可合理确定</t>
    <phoneticPr fontId="28" type="noConversion"/>
  </si>
  <si>
    <t>★有可靠的土地租金/收益</t>
    <phoneticPr fontId="28" type="noConversion"/>
  </si>
  <si>
    <t>★建成后的房产具备出租或出售的潜在能力（商服用地）</t>
    <phoneticPr fontId="28" type="noConversion"/>
  </si>
  <si>
    <t>选定评估方法</t>
  </si>
  <si>
    <t>未选用评估方法的原因</t>
    <phoneticPr fontId="28" type="noConversion"/>
  </si>
  <si>
    <t>★底稿文件</t>
    <phoneticPr fontId="28" type="noConversion"/>
  </si>
  <si>
    <t>评估结果</t>
    <phoneticPr fontId="28" type="noConversion"/>
  </si>
  <si>
    <t>权重</t>
    <phoneticPr fontId="28" type="noConversion"/>
  </si>
  <si>
    <t>权重</t>
  </si>
  <si>
    <t>净值</t>
    <phoneticPr fontId="28" type="noConversion"/>
  </si>
  <si>
    <t>审计前坏账准备</t>
    <phoneticPr fontId="28" type="noConversion"/>
  </si>
  <si>
    <r>
      <t xml:space="preserve"> </t>
    </r>
    <r>
      <rPr>
        <sz val="10"/>
        <rFont val="宋体"/>
        <family val="3"/>
        <charset val="134"/>
      </rPr>
      <t>备注</t>
    </r>
    <phoneticPr fontId="28" type="noConversion"/>
  </si>
  <si>
    <r>
      <t xml:space="preserve"> </t>
    </r>
    <r>
      <rPr>
        <sz val="10"/>
        <rFont val="宋体"/>
        <family val="1"/>
        <charset val="134"/>
      </rPr>
      <t>评估人员</t>
    </r>
    <phoneticPr fontId="28" type="noConversion"/>
  </si>
  <si>
    <t>收益法评估计算过程</t>
    <phoneticPr fontId="28" type="noConversion"/>
  </si>
  <si>
    <t>【是否收益法大通表】</t>
    <phoneticPr fontId="28" type="noConversion"/>
  </si>
  <si>
    <t>【市场法计算表导航位置】</t>
    <phoneticPr fontId="28" type="noConversion"/>
  </si>
  <si>
    <t>【项目编号】</t>
    <phoneticPr fontId="28" type="noConversion"/>
  </si>
  <si>
    <t>【项目名称】</t>
    <phoneticPr fontId="28" type="noConversion"/>
  </si>
  <si>
    <t>【机构名称】</t>
    <phoneticPr fontId="28" type="noConversion"/>
  </si>
  <si>
    <r>
      <rPr>
        <sz val="10"/>
        <rFont val="Segoe UI Symbol"/>
        <family val="3"/>
      </rPr>
      <t>★</t>
    </r>
    <r>
      <rPr>
        <sz val="10"/>
        <rFont val="宋体"/>
        <family val="3"/>
        <charset val="134"/>
      </rPr>
      <t>购置价格</t>
    </r>
    <r>
      <rPr>
        <sz val="10"/>
        <rFont val="Times New Roman"/>
        <family val="1"/>
      </rPr>
      <t>(</t>
    </r>
    <r>
      <rPr>
        <sz val="10"/>
        <rFont val="宋体"/>
        <family val="3"/>
        <charset val="134"/>
      </rPr>
      <t>含税）</t>
    </r>
    <phoneticPr fontId="28" type="noConversion"/>
  </si>
  <si>
    <t>★证载权利人</t>
    <phoneticPr fontId="28" type="noConversion"/>
  </si>
  <si>
    <t>进口设备购置价（含税）</t>
    <phoneticPr fontId="28" type="noConversion"/>
  </si>
  <si>
    <t>【手机号】</t>
    <phoneticPr fontId="28" type="noConversion"/>
  </si>
  <si>
    <t>【姓名】</t>
    <phoneticPr fontId="28" type="noConversion"/>
  </si>
  <si>
    <t>基准日后是否入库</t>
    <phoneticPr fontId="28" type="noConversion"/>
  </si>
  <si>
    <t>存货清查核实程序</t>
    <phoneticPr fontId="28" type="noConversion"/>
  </si>
  <si>
    <t>核实程序</t>
    <phoneticPr fontId="28" type="noConversion"/>
  </si>
  <si>
    <t>数量、单价、申报账面值异常原因</t>
    <phoneticPr fontId="28" type="noConversion"/>
  </si>
  <si>
    <t>残、次、冷、背情况</t>
    <phoneticPr fontId="28" type="noConversion"/>
  </si>
  <si>
    <t>核实后数量差异</t>
    <phoneticPr fontId="28" type="noConversion"/>
  </si>
  <si>
    <t>材料数量金额式明细账平均单价</t>
    <phoneticPr fontId="28" type="noConversion"/>
  </si>
  <si>
    <t>基准日不含税销售单价或含税单价（平均）</t>
    <phoneticPr fontId="123" type="noConversion"/>
  </si>
  <si>
    <t>产品类型</t>
    <phoneticPr fontId="28" type="noConversion"/>
  </si>
  <si>
    <t>产品销售状态</t>
    <phoneticPr fontId="28" type="noConversion"/>
  </si>
  <si>
    <t>评估作价程序</t>
    <phoneticPr fontId="28" type="noConversion"/>
  </si>
  <si>
    <t>基准日附近销售明细账平均单价</t>
    <phoneticPr fontId="28" type="noConversion"/>
  </si>
  <si>
    <t>评估方法</t>
    <phoneticPr fontId="28" type="noConversion"/>
  </si>
  <si>
    <t>销售单价</t>
    <phoneticPr fontId="28" type="noConversion"/>
  </si>
  <si>
    <r>
      <t>R</t>
    </r>
    <r>
      <rPr>
        <sz val="10"/>
        <rFont val="宋体"/>
        <family val="3"/>
        <charset val="134"/>
      </rPr>
      <t>值</t>
    </r>
    <r>
      <rPr>
        <sz val="10"/>
        <rFont val="Times New Roman"/>
        <family val="1"/>
      </rPr>
      <t/>
    </r>
    <phoneticPr fontId="28" type="noConversion"/>
  </si>
  <si>
    <t>账面值内涵</t>
    <phoneticPr fontId="28" type="noConversion"/>
  </si>
  <si>
    <t>原料</t>
    <phoneticPr fontId="28" type="noConversion"/>
  </si>
  <si>
    <t>人工</t>
    <phoneticPr fontId="28" type="noConversion"/>
  </si>
  <si>
    <t>费用</t>
    <phoneticPr fontId="28" type="noConversion"/>
  </si>
  <si>
    <t>完工比例法</t>
    <phoneticPr fontId="28" type="noConversion"/>
  </si>
  <si>
    <t>产成品评估值</t>
    <phoneticPr fontId="28" type="noConversion"/>
  </si>
  <si>
    <t>账面成本</t>
    <phoneticPr fontId="28" type="noConversion"/>
  </si>
  <si>
    <t>预计总成本</t>
    <phoneticPr fontId="28" type="noConversion"/>
  </si>
  <si>
    <t>完工比例</t>
    <phoneticPr fontId="28" type="noConversion"/>
  </si>
  <si>
    <t>评估单价</t>
    <phoneticPr fontId="28" type="noConversion"/>
  </si>
  <si>
    <t>基准日不含税销售单价或含税单价</t>
    <phoneticPr fontId="123" type="noConversion"/>
  </si>
  <si>
    <t>核实后销售单价/账面单价</t>
    <phoneticPr fontId="28" type="noConversion"/>
  </si>
  <si>
    <t>评估单价</t>
    <phoneticPr fontId="123" type="noConversion"/>
  </si>
  <si>
    <r>
      <rPr>
        <sz val="10"/>
        <rFont val="宋体"/>
        <family val="3"/>
        <charset val="134"/>
      </rPr>
      <t>经济年限</t>
    </r>
  </si>
  <si>
    <t xml:space="preserve"> 重置全价</t>
    <phoneticPr fontId="28" type="noConversion"/>
  </si>
  <si>
    <t>白杨昊男</t>
    <phoneticPr fontId="28" type="noConversion"/>
  </si>
  <si>
    <t>信息要素字段名称</t>
    <phoneticPr fontId="28" type="noConversion"/>
  </si>
  <si>
    <t>信息要素数据</t>
    <phoneticPr fontId="28" type="noConversion"/>
  </si>
  <si>
    <t>【资产基础法总资产评估增减值描述】</t>
  </si>
  <si>
    <t>【资产基础法负债评估增减值描述】</t>
  </si>
  <si>
    <t>【资产基础法净资产评估增减值描述】</t>
  </si>
  <si>
    <t>Sub AAA()</t>
  </si>
  <si>
    <t>For Each n In Names: n.Visible = True: Next</t>
  </si>
  <si>
    <t>End Sub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</si>
</sst>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5">
    <numFmt numFmtId="176" formatCode="_(* #,##0.00_);_(* \(#,##0.00\);_(* &quot;-&quot;??_);_(@_)"/>
    <numFmt numFmtId="177" formatCode="_(* #,##0_);_(* \(#,##0\);_(* &quot;-&quot;_);_(@_)"/>
    <numFmt numFmtId="178" formatCode="0.000%"/>
    <numFmt numFmtId="179" formatCode="_-* #,##0.00\¥_-;\-* #,##0.00\¥_-;_-* &quot;-&quot;??\¥_-;_-@_-"/>
    <numFmt numFmtId="180" formatCode="_-* #,##0.00_-;\-* #,##0.00_-;_-* &quot;-&quot;??_-;_-@_-"/>
    <numFmt numFmtId="181" formatCode="0.00_);[Red]\(0.00\)"/>
    <numFmt numFmtId="182" formatCode="0.0%"/>
    <numFmt numFmtId="183" formatCode="&quot;\&quot;#,##0;[Red]&quot;\&quot;&quot;\&quot;&quot;\&quot;&quot;\&quot;&quot;\&quot;&quot;\&quot;&quot;\&quot;\-#,##0"/>
    <numFmt numFmtId="184" formatCode="#,##0\ &quot; &quot;;\(#,##0\)\ ;&quot;—&quot;&quot; &quot;&quot; &quot;&quot; &quot;&quot; &quot;"/>
    <numFmt numFmtId="185" formatCode="_-#,###,_-;\(#,###,\);_-\ \ &quot;-&quot;_-;_-@_-"/>
    <numFmt numFmtId="186" formatCode="_-#,##0%_-;\(#,##0%\);_-\ &quot;-&quot;_-"/>
    <numFmt numFmtId="187" formatCode="_([$€-2]* #,##0.00_);_([$€-2]* \(#,##0.00\);_([$€-2]* &quot;-&quot;??_)"/>
    <numFmt numFmtId="188" formatCode="#,##0.00_ "/>
    <numFmt numFmtId="189" formatCode="_-* #,##0\¥_-;\-* #,##0\¥_-;_-* &quot;-&quot;\¥_-;_-@_-"/>
    <numFmt numFmtId="190" formatCode="mmm\ dd\,\ yy"/>
    <numFmt numFmtId="191" formatCode="#,##0;\(#,##0\)"/>
    <numFmt numFmtId="192" formatCode="#,##0.00\¥;\-#,##0.00\¥"/>
    <numFmt numFmtId="193" formatCode="mm\/dd\/yy_)"/>
    <numFmt numFmtId="194" formatCode="#,##0.0"/>
    <numFmt numFmtId="195" formatCode="0.00_ "/>
    <numFmt numFmtId="196" formatCode="_-#0&quot;.&quot;0,_-;\(#0&quot;.&quot;0,\);_-\ \ &quot;-&quot;_-;_-@_-"/>
    <numFmt numFmtId="197" formatCode="_-#,##0_-;\(#,##0\);_-\ \ &quot;-&quot;_-;_-@_-"/>
    <numFmt numFmtId="198" formatCode="0_);[Red]\(0\)"/>
    <numFmt numFmtId="199" formatCode="[$￥-804]#,##0.000_);\([$￥-804]#,##0.000\)"/>
    <numFmt numFmtId="200" formatCode="_-* #,##0_-;\-* #,##0_-;_-* &quot;-&quot;_-;_-@_-"/>
    <numFmt numFmtId="201" formatCode="_-#0&quot;.&quot;0000_-;\(#0&quot;.&quot;0000\);_-\ \ &quot;-&quot;_-;_-@_-"/>
    <numFmt numFmtId="202" formatCode="mmm\/dd\/yyyy;_-\ &quot;N/A&quot;_-;_-\ &quot;-&quot;_-"/>
    <numFmt numFmtId="203" formatCode="_-#,###.00,_-;\(#,###.00,\);_-\ \ &quot;-&quot;_-;_-@_-"/>
    <numFmt numFmtId="204" formatCode="_-#,##0.00_-;\(#,##0.00\);_-\ \ &quot;-&quot;_-;_-@_-"/>
    <numFmt numFmtId="205" formatCode="_-* #,##0_-;\-* #,##0_-;_-* &quot;-&quot;??_-;_-@_-"/>
    <numFmt numFmtId="206" formatCode="&quot;$&quot;#,##0;\-&quot;$&quot;#,##0"/>
    <numFmt numFmtId="207" formatCode="_(&quot;$&quot;* #,##0.00_);_(&quot;$&quot;* \(#,##0.00\);_(&quot;$&quot;* &quot;-&quot;??_);_(@_)"/>
    <numFmt numFmtId="208" formatCode="mmm\/yyyy;_-\ &quot;N/A&quot;_-;_-\ &quot;-&quot;_-"/>
    <numFmt numFmtId="209" formatCode="_(&quot;$&quot;* #,##0_);_(&quot;$&quot;* \(#,##0\);_(&quot;$&quot;* &quot;-&quot;??_);_(@_)"/>
    <numFmt numFmtId="210" formatCode="_(&quot;$&quot;* #,##0.0_);_(&quot;$&quot;* \(#,##0.0\);_(&quot;$&quot;* &quot;-&quot;??_);_(@_)"/>
    <numFmt numFmtId="211" formatCode="0_ "/>
    <numFmt numFmtId="212" formatCode="_(&quot;$&quot;* #,##0_);_(&quot;$&quot;* \(#,##0\);_(&quot;$&quot;* &quot;-&quot;_);_(@_)"/>
    <numFmt numFmtId="213" formatCode="#,##0.00;\(#,##0.00\)"/>
    <numFmt numFmtId="214" formatCode="000000"/>
    <numFmt numFmtId="215" formatCode="\¥#,##0.00;\¥\-#,##0.00"/>
    <numFmt numFmtId="216" formatCode="yyyy\/mm"/>
    <numFmt numFmtId="217" formatCode="[=0]&quot;&quot;;General"/>
    <numFmt numFmtId="218" formatCode="[=0]&quot;-&quot;;#,##0.00"/>
    <numFmt numFmtId="219" formatCode="[=0]&quot;&quot;;#,##0.00"/>
    <numFmt numFmtId="220" formatCode="yyyy\-m\-d"/>
    <numFmt numFmtId="221" formatCode="yyyy/mm"/>
    <numFmt numFmtId="222" formatCode="#,##0_ "/>
    <numFmt numFmtId="223" formatCode="yyyy/mm/dd"/>
    <numFmt numFmtId="224" formatCode="_ * #,##0.00_ ;_ * \-#,##0.00_ ;_ * \-??_ ;_ @_ "/>
    <numFmt numFmtId="225" formatCode="yyyy\-mm"/>
    <numFmt numFmtId="226" formatCode="[$-F400]h:mm:ss\ AM/PM"/>
    <numFmt numFmtId="227" formatCode=";;;"/>
    <numFmt numFmtId="228" formatCode="&quot;第&quot;General&quot;年&quot;"/>
    <numFmt numFmtId="229" formatCode="#,##0.00_);\(#,##0.00\)"/>
    <numFmt numFmtId="230" formatCode="_(* #,##0_);_(* \(#,##0\);_(* &quot;-&quot;??_);_(@_)"/>
  </numFmts>
  <fonts count="167">
    <font>
      <sz val="12"/>
      <name val="Times New Roman"/>
      <charset val="134"/>
    </font>
    <font>
      <sz val="11"/>
      <color theme="1"/>
      <name val="宋体"/>
      <family val="2"/>
      <scheme val="minor"/>
    </font>
    <font>
      <sz val="11"/>
      <color theme="1"/>
      <name val="宋体"/>
      <family val="2"/>
      <charset val="134"/>
      <scheme val="minor"/>
    </font>
    <font>
      <sz val="11"/>
      <color theme="1"/>
      <name val="宋体"/>
      <family val="2"/>
      <charset val="134"/>
      <scheme val="minor"/>
    </font>
    <font>
      <b/>
      <sz val="12"/>
      <name val="Times New Roman"/>
      <family val="1"/>
    </font>
    <font>
      <b/>
      <sz val="12"/>
      <name val="宋体"/>
      <family val="3"/>
      <charset val="134"/>
    </font>
    <font>
      <sz val="12"/>
      <name val="宋体"/>
      <family val="3"/>
      <charset val="134"/>
    </font>
    <font>
      <sz val="12"/>
      <color rgb="FF000000"/>
      <name val="Times New Roman"/>
      <family val="1"/>
    </font>
    <font>
      <sz val="12"/>
      <color rgb="FF000000"/>
      <name val="宋体"/>
      <family val="3"/>
      <charset val="134"/>
    </font>
    <font>
      <b/>
      <sz val="24"/>
      <name val="宋体"/>
      <family val="3"/>
      <charset val="134"/>
    </font>
    <font>
      <b/>
      <sz val="24"/>
      <name val="Times New Roman"/>
      <family val="1"/>
    </font>
    <font>
      <b/>
      <sz val="12"/>
      <color rgb="FF000000"/>
      <name val="宋体"/>
      <family val="3"/>
      <charset val="134"/>
    </font>
    <font>
      <b/>
      <sz val="12"/>
      <color rgb="FF000000"/>
      <name val="Times New Roman"/>
      <family val="1"/>
    </font>
    <font>
      <b/>
      <sz val="12"/>
      <color rgb="FFFF0000"/>
      <name val="Times New Roman"/>
      <family val="1"/>
    </font>
    <font>
      <sz val="12"/>
      <color rgb="FFFF0000"/>
      <name val="Times New Roman"/>
      <family val="1"/>
    </font>
    <font>
      <sz val="18"/>
      <name val="Times New Roman"/>
      <family val="1"/>
    </font>
    <font>
      <sz val="10"/>
      <name val="Times New Roman"/>
      <family val="1"/>
    </font>
    <font>
      <u/>
      <sz val="12"/>
      <color indexed="12"/>
      <name val="宋体"/>
      <family val="3"/>
      <charset val="134"/>
    </font>
    <font>
      <u/>
      <sz val="10"/>
      <color indexed="12"/>
      <name val="宋体"/>
      <family val="3"/>
      <charset val="134"/>
    </font>
    <font>
      <sz val="18"/>
      <name val="黑体"/>
      <family val="3"/>
      <charset val="134"/>
    </font>
    <font>
      <sz val="10"/>
      <name val="宋体"/>
      <family val="3"/>
      <charset val="134"/>
    </font>
    <font>
      <b/>
      <sz val="10"/>
      <name val="Times New Roman"/>
      <family val="1"/>
    </font>
    <font>
      <sz val="6"/>
      <name val="Times New Roman"/>
      <family val="1"/>
    </font>
    <font>
      <sz val="11"/>
      <name val="宋体"/>
      <family val="3"/>
      <charset val="134"/>
    </font>
    <font>
      <sz val="10"/>
      <color indexed="8"/>
      <name val="宋体"/>
      <family val="3"/>
      <charset val="134"/>
    </font>
    <font>
      <sz val="10"/>
      <color indexed="8"/>
      <name val="Times New Roman"/>
      <family val="1"/>
    </font>
    <font>
      <b/>
      <sz val="10"/>
      <name val="宋体"/>
      <family val="3"/>
      <charset val="134"/>
    </font>
    <font>
      <sz val="9"/>
      <name val="宋体"/>
      <family val="3"/>
      <charset val="134"/>
    </font>
    <font>
      <sz val="9"/>
      <name val="Times New Roman"/>
      <family val="1"/>
    </font>
    <font>
      <b/>
      <sz val="9"/>
      <name val="宋体"/>
      <family val="3"/>
      <charset val="134"/>
    </font>
    <font>
      <b/>
      <sz val="9"/>
      <name val="Times New Roman"/>
      <family val="1"/>
    </font>
    <font>
      <sz val="14"/>
      <name val="黑体"/>
      <family val="3"/>
      <charset val="134"/>
    </font>
    <font>
      <sz val="10"/>
      <color indexed="10"/>
      <name val="Times New Roman"/>
      <family val="1"/>
    </font>
    <font>
      <sz val="10"/>
      <color indexed="10"/>
      <name val="宋体"/>
      <family val="3"/>
      <charset val="134"/>
    </font>
    <font>
      <b/>
      <sz val="10"/>
      <color indexed="8"/>
      <name val="宋体"/>
      <family val="3"/>
      <charset val="134"/>
    </font>
    <font>
      <b/>
      <sz val="10"/>
      <color indexed="10"/>
      <name val="Times New Roman"/>
      <family val="1"/>
    </font>
    <font>
      <sz val="11"/>
      <name val="Times New Roman"/>
      <family val="1"/>
    </font>
    <font>
      <sz val="13"/>
      <name val="Times New Roman"/>
      <family val="1"/>
    </font>
    <font>
      <sz val="20"/>
      <name val="黑体"/>
      <family val="3"/>
      <charset val="134"/>
    </font>
    <font>
      <sz val="20"/>
      <name val="Times New Roman"/>
      <family val="1"/>
    </font>
    <font>
      <sz val="12"/>
      <color indexed="8"/>
      <name val="宋体"/>
      <family val="3"/>
      <charset val="134"/>
    </font>
    <font>
      <sz val="12"/>
      <color indexed="8"/>
      <name val="Times New Roman"/>
      <family val="1"/>
    </font>
    <font>
      <sz val="13"/>
      <name val="宋体"/>
      <family val="3"/>
      <charset val="134"/>
    </font>
    <font>
      <sz val="9"/>
      <name val="Arial"/>
      <family val="2"/>
    </font>
    <font>
      <sz val="12"/>
      <name val="Arial"/>
      <family val="2"/>
    </font>
    <font>
      <sz val="10"/>
      <name val="Arial"/>
      <family val="2"/>
    </font>
    <font>
      <sz val="12"/>
      <color indexed="9"/>
      <name val="Times New Roman"/>
      <family val="1"/>
    </font>
    <font>
      <sz val="12"/>
      <color indexed="9"/>
      <name val="宋体"/>
      <family val="3"/>
      <charset val="134"/>
    </font>
    <font>
      <b/>
      <sz val="16"/>
      <name val="Times New Roman"/>
      <family val="1"/>
    </font>
    <font>
      <b/>
      <sz val="16"/>
      <name val="宋体"/>
      <family val="3"/>
      <charset val="134"/>
    </font>
    <font>
      <b/>
      <sz val="16"/>
      <name val="黑体"/>
      <family val="3"/>
      <charset val="134"/>
    </font>
    <font>
      <b/>
      <sz val="10"/>
      <color indexed="10"/>
      <name val="宋体"/>
      <family val="3"/>
      <charset val="134"/>
    </font>
    <font>
      <b/>
      <sz val="14"/>
      <name val="宋体"/>
      <family val="3"/>
      <charset val="134"/>
    </font>
    <font>
      <sz val="10"/>
      <color indexed="12"/>
      <name val="宋体"/>
      <family val="3"/>
      <charset val="134"/>
    </font>
    <font>
      <sz val="14"/>
      <name val="宋体"/>
      <family val="3"/>
      <charset val="134"/>
    </font>
    <font>
      <u/>
      <sz val="8"/>
      <color indexed="8"/>
      <name val="Times New Roman"/>
      <family val="1"/>
    </font>
    <font>
      <sz val="24"/>
      <color indexed="11"/>
      <name val="Times New Roman"/>
      <family val="1"/>
    </font>
    <font>
      <sz val="9"/>
      <color indexed="8"/>
      <name val="Times New Roman"/>
      <family val="1"/>
    </font>
    <font>
      <sz val="20"/>
      <color indexed="10"/>
      <name val="Times New Roman"/>
      <family val="1"/>
    </font>
    <font>
      <b/>
      <sz val="24"/>
      <color indexed="12"/>
      <name val="隶书"/>
      <family val="3"/>
      <charset val="134"/>
    </font>
    <font>
      <b/>
      <sz val="24"/>
      <color indexed="12"/>
      <name val="Times New Roman"/>
      <family val="1"/>
    </font>
    <font>
      <b/>
      <sz val="12"/>
      <color indexed="12"/>
      <name val="宋体"/>
      <family val="3"/>
      <charset val="134"/>
    </font>
    <font>
      <b/>
      <sz val="12"/>
      <color indexed="12"/>
      <name val="Times New Roman"/>
      <family val="1"/>
    </font>
    <font>
      <sz val="24"/>
      <color indexed="50"/>
      <name val="Times New Roman"/>
      <family val="1"/>
    </font>
    <font>
      <sz val="11"/>
      <color indexed="12"/>
      <name val="宋体"/>
      <family val="3"/>
      <charset val="134"/>
    </font>
    <font>
      <sz val="11"/>
      <color indexed="21"/>
      <name val="Times New Roman"/>
      <family val="1"/>
    </font>
    <font>
      <sz val="11"/>
      <color indexed="12"/>
      <name val="Times New Roman"/>
      <family val="1"/>
    </font>
    <font>
      <sz val="11"/>
      <color indexed="50"/>
      <name val="Times New Roman"/>
      <family val="1"/>
    </font>
    <font>
      <b/>
      <i/>
      <sz val="11"/>
      <color indexed="56"/>
      <name val="Times New Roman"/>
      <family val="1"/>
    </font>
    <font>
      <b/>
      <i/>
      <sz val="12"/>
      <color indexed="43"/>
      <name val="Times New Roman"/>
      <family val="1"/>
    </font>
    <font>
      <sz val="12"/>
      <color indexed="16"/>
      <name val="Times New Roman"/>
      <family val="1"/>
    </font>
    <font>
      <sz val="24"/>
      <color indexed="8"/>
      <name val="Times New Roman"/>
      <family val="1"/>
    </font>
    <font>
      <b/>
      <u/>
      <sz val="9"/>
      <color indexed="8"/>
      <name val="Times New Roman"/>
      <family val="1"/>
    </font>
    <font>
      <sz val="8"/>
      <color indexed="8"/>
      <name val="Times New Roman"/>
      <family val="1"/>
    </font>
    <font>
      <b/>
      <sz val="11"/>
      <name val="Helv"/>
      <family val="2"/>
    </font>
    <font>
      <sz val="10"/>
      <name val="Helv"/>
      <family val="2"/>
    </font>
    <font>
      <sz val="11"/>
      <name val="蹈框"/>
      <family val="2"/>
    </font>
    <font>
      <sz val="10"/>
      <name val="MS Serif"/>
      <family val="1"/>
    </font>
    <font>
      <sz val="10"/>
      <color indexed="8"/>
      <name val="MS Sans Serif"/>
      <family val="1"/>
    </font>
    <font>
      <sz val="8"/>
      <name val="Times New Roman"/>
      <family val="1"/>
    </font>
    <font>
      <b/>
      <sz val="8"/>
      <name val="Arial"/>
      <family val="2"/>
    </font>
    <font>
      <sz val="8"/>
      <name val="Arial"/>
      <family val="2"/>
    </font>
    <font>
      <u val="singleAccounting"/>
      <vertAlign val="subscript"/>
      <sz val="10"/>
      <name val="Times New Roman"/>
      <family val="1"/>
    </font>
    <font>
      <sz val="10"/>
      <color indexed="16"/>
      <name val="MS Serif"/>
      <family val="1"/>
    </font>
    <font>
      <b/>
      <i/>
      <sz val="12"/>
      <name val="Times New Roman"/>
      <family val="1"/>
    </font>
    <font>
      <b/>
      <sz val="12"/>
      <name val="Arial"/>
      <family val="2"/>
    </font>
    <font>
      <sz val="12"/>
      <name val="???"/>
      <family val="1"/>
    </font>
    <font>
      <b/>
      <sz val="10"/>
      <name val="Helv"/>
      <family val="2"/>
    </font>
    <font>
      <i/>
      <sz val="12"/>
      <name val="Times New Roman"/>
      <family val="1"/>
    </font>
    <font>
      <sz val="12"/>
      <name val="MS Sans Serif"/>
      <family val="2"/>
    </font>
    <font>
      <b/>
      <sz val="13"/>
      <name val="Times New Roman"/>
      <family val="1"/>
    </font>
    <font>
      <b/>
      <sz val="10"/>
      <name val="MS Sans Serif"/>
      <family val="2"/>
    </font>
    <font>
      <sz val="10"/>
      <name val="Courier"/>
      <family val="3"/>
    </font>
    <font>
      <i/>
      <sz val="9"/>
      <name val="Times New Roman"/>
      <family val="1"/>
    </font>
    <font>
      <sz val="7"/>
      <name val="Small Fonts"/>
      <family val="2"/>
    </font>
    <font>
      <sz val="10"/>
      <name val="Tms Rmn"/>
      <family val="1"/>
    </font>
    <font>
      <sz val="10"/>
      <name val="MS Sans Serif"/>
      <family val="2"/>
    </font>
    <font>
      <b/>
      <sz val="8"/>
      <color indexed="8"/>
      <name val="Helv"/>
      <family val="2"/>
    </font>
    <font>
      <b/>
      <sz val="12"/>
      <name val="Helv"/>
      <family val="2"/>
    </font>
    <font>
      <b/>
      <sz val="12"/>
      <name val="MS Sans Serif"/>
      <family val="2"/>
    </font>
    <font>
      <sz val="12"/>
      <name val="楷体"/>
      <family val="3"/>
      <charset val="134"/>
    </font>
    <font>
      <b/>
      <sz val="14"/>
      <color indexed="9"/>
      <name val="Times New Roman"/>
      <family val="1"/>
    </font>
    <font>
      <sz val="12"/>
      <name val="바탕체"/>
      <family val="3"/>
    </font>
    <font>
      <vertAlign val="superscript"/>
      <sz val="10"/>
      <name val="Times New Roman"/>
      <family val="1"/>
    </font>
    <font>
      <u/>
      <sz val="10"/>
      <color indexed="12"/>
      <name val="Times New Roman"/>
      <family val="1"/>
    </font>
    <font>
      <sz val="12"/>
      <name val="Times New Roman"/>
      <family val="1"/>
    </font>
    <font>
      <sz val="12"/>
      <color rgb="FF000000"/>
      <name val="宋体"/>
      <family val="1"/>
      <charset val="134"/>
    </font>
    <font>
      <sz val="10"/>
      <color rgb="FF000000"/>
      <name val="Times New Roman"/>
      <family val="1"/>
    </font>
    <font>
      <b/>
      <sz val="10"/>
      <color rgb="FF000000"/>
      <name val="宋体"/>
      <family val="3"/>
      <charset val="134"/>
    </font>
    <font>
      <b/>
      <sz val="10"/>
      <color rgb="FF000000"/>
      <name val="Times New Roman"/>
      <family val="1"/>
    </font>
    <font>
      <u/>
      <sz val="9"/>
      <color indexed="12"/>
      <name val="宋体"/>
      <family val="3"/>
      <charset val="134"/>
    </font>
    <font>
      <sz val="10"/>
      <color indexed="12"/>
      <name val="宋体"/>
      <family val="3"/>
      <charset val="134"/>
      <scheme val="minor"/>
    </font>
    <font>
      <sz val="10"/>
      <name val="宋体"/>
      <family val="3"/>
      <charset val="134"/>
      <scheme val="minor"/>
    </font>
    <font>
      <b/>
      <sz val="16"/>
      <color theme="1"/>
      <name val="宋体"/>
      <family val="3"/>
      <charset val="134"/>
      <scheme val="minor"/>
    </font>
    <font>
      <sz val="10"/>
      <color theme="1"/>
      <name val="宋体"/>
      <family val="3"/>
      <charset val="134"/>
    </font>
    <font>
      <sz val="10"/>
      <color theme="1"/>
      <name val="Times New Roman"/>
      <family val="1"/>
    </font>
    <font>
      <b/>
      <sz val="10"/>
      <color theme="1"/>
      <name val="宋体"/>
      <family val="3"/>
      <charset val="134"/>
    </font>
    <font>
      <b/>
      <sz val="12"/>
      <color theme="1"/>
      <name val="宋体"/>
      <family val="3"/>
      <charset val="134"/>
    </font>
    <font>
      <b/>
      <sz val="8"/>
      <name val="Times New Roman"/>
      <family val="1"/>
    </font>
    <font>
      <sz val="11"/>
      <color theme="1"/>
      <name val="宋体"/>
      <family val="3"/>
      <charset val="134"/>
      <scheme val="minor"/>
    </font>
    <font>
      <sz val="10"/>
      <color rgb="FFFF0000"/>
      <name val="Times New Roman"/>
      <family val="1"/>
    </font>
    <font>
      <sz val="12"/>
      <color theme="1"/>
      <name val="Times New Roman"/>
      <family val="1"/>
    </font>
    <font>
      <sz val="12"/>
      <color theme="1"/>
      <name val="宋体"/>
      <family val="3"/>
      <charset val="134"/>
    </font>
    <font>
      <sz val="9"/>
      <name val="宋体"/>
      <family val="3"/>
      <charset val="134"/>
      <scheme val="minor"/>
    </font>
    <font>
      <sz val="10"/>
      <color indexed="8"/>
      <name val="宋体"/>
      <family val="3"/>
      <charset val="134"/>
      <scheme val="minor"/>
    </font>
    <font>
      <sz val="10"/>
      <color theme="1"/>
      <name val="Calibri"/>
      <family val="2"/>
    </font>
    <font>
      <sz val="10"/>
      <name val="Arial Unicode MS"/>
      <family val="2"/>
      <charset val="134"/>
    </font>
    <font>
      <sz val="10"/>
      <name val="Calibri"/>
      <family val="2"/>
    </font>
    <font>
      <b/>
      <sz val="9"/>
      <color indexed="81"/>
      <name val="宋体"/>
      <family val="3"/>
      <charset val="134"/>
    </font>
    <font>
      <sz val="9"/>
      <color indexed="81"/>
      <name val="宋体"/>
      <family val="3"/>
      <charset val="134"/>
    </font>
    <font>
      <sz val="9"/>
      <name val="宋体"/>
      <family val="2"/>
      <charset val="134"/>
      <scheme val="minor"/>
    </font>
    <font>
      <sz val="10"/>
      <color rgb="FF000000"/>
      <name val="宋体"/>
      <family val="3"/>
      <charset val="134"/>
    </font>
    <font>
      <sz val="11"/>
      <color rgb="FF000000"/>
      <name val="宋体"/>
      <family val="3"/>
      <charset val="134"/>
    </font>
    <font>
      <sz val="10"/>
      <color rgb="FFFF0000"/>
      <name val="宋体"/>
      <family val="3"/>
      <charset val="134"/>
    </font>
    <font>
      <sz val="11"/>
      <color theme="1"/>
      <name val="宋体"/>
      <family val="2"/>
      <scheme val="minor"/>
    </font>
    <font>
      <sz val="10"/>
      <name val="宋体"/>
      <family val="1"/>
      <charset val="134"/>
    </font>
    <font>
      <sz val="11"/>
      <color theme="0"/>
      <name val="宋体"/>
      <family val="2"/>
      <charset val="134"/>
      <scheme val="minor"/>
    </font>
    <font>
      <sz val="12"/>
      <name val="宋体"/>
      <family val="2"/>
      <charset val="134"/>
    </font>
    <font>
      <u/>
      <sz val="8"/>
      <color indexed="12"/>
      <name val="宋体"/>
      <family val="3"/>
      <charset val="134"/>
    </font>
    <font>
      <vertAlign val="superscript"/>
      <sz val="10"/>
      <name val="宋体"/>
      <family val="3"/>
      <charset val="134"/>
    </font>
    <font>
      <sz val="11"/>
      <color rgb="FF000000"/>
      <name val="Times New Roman"/>
      <family val="1"/>
    </font>
    <font>
      <sz val="11"/>
      <color rgb="FF000000"/>
      <name val="宋体"/>
      <family val="1"/>
      <charset val="134"/>
    </font>
    <font>
      <sz val="11"/>
      <color indexed="8"/>
      <name val="Times New Roman"/>
      <family val="1"/>
    </font>
    <font>
      <sz val="11"/>
      <name val="宋体"/>
      <family val="1"/>
      <charset val="134"/>
    </font>
    <font>
      <sz val="9"/>
      <color rgb="FFFF0000"/>
      <name val="Times New Roman"/>
      <family val="1"/>
    </font>
    <font>
      <u/>
      <sz val="8"/>
      <color indexed="12"/>
      <name val="Times New Roman"/>
      <family val="1"/>
    </font>
    <font>
      <sz val="8"/>
      <color rgb="FFFF0000"/>
      <name val="Times New Roman"/>
      <family val="1"/>
    </font>
    <font>
      <sz val="10"/>
      <name val="Microsoft YaHei UI"/>
      <family val="3"/>
      <charset val="134"/>
    </font>
    <font>
      <sz val="10"/>
      <name val="Times New Roman"/>
      <family val="3"/>
      <charset val="134"/>
    </font>
    <font>
      <u/>
      <sz val="8"/>
      <name val="Times New Roman"/>
      <family val="1"/>
    </font>
    <font>
      <u/>
      <sz val="8"/>
      <name val="宋体"/>
      <family val="3"/>
      <charset val="134"/>
    </font>
    <font>
      <sz val="12"/>
      <color rgb="FF000000"/>
      <name val="Times New Roman"/>
      <family val="1"/>
      <charset val="134"/>
    </font>
    <font>
      <sz val="10"/>
      <color theme="1"/>
      <name val="宋体"/>
      <family val="3"/>
      <charset val="134"/>
      <scheme val="minor"/>
    </font>
    <font>
      <sz val="10"/>
      <name val="Times New Roman"/>
      <family val="3"/>
    </font>
    <font>
      <sz val="10"/>
      <name val="微软雅黑"/>
      <family val="1"/>
      <charset val="134"/>
    </font>
    <font>
      <sz val="10"/>
      <color rgb="FFFFFFFF"/>
      <name val="宋体"/>
      <family val="3"/>
      <charset val="134"/>
    </font>
    <font>
      <sz val="10"/>
      <name val="宋体"/>
      <family val="3"/>
      <charset val="134"/>
      <scheme val="major"/>
    </font>
    <font>
      <b/>
      <sz val="11"/>
      <name val="宋体"/>
      <family val="3"/>
      <charset val="134"/>
    </font>
    <font>
      <b/>
      <sz val="20"/>
      <name val="宋体"/>
      <family val="3"/>
      <charset val="134"/>
    </font>
    <font>
      <sz val="26"/>
      <color theme="9" tint="-0.499984740745262"/>
      <name val="隶书"/>
      <family val="3"/>
      <charset val="134"/>
    </font>
    <font>
      <sz val="26"/>
      <color theme="5" tint="-0.499984740745262"/>
      <name val="隶书"/>
      <family val="3"/>
      <charset val="134"/>
    </font>
    <font>
      <sz val="26"/>
      <color theme="3" tint="-0.249977111117893"/>
      <name val="隶书"/>
      <family val="3"/>
      <charset val="134"/>
    </font>
    <font>
      <sz val="14"/>
      <name val="Times New Roman"/>
      <family val="1"/>
    </font>
    <font>
      <sz val="10"/>
      <name val="等线"/>
      <family val="3"/>
      <charset val="134"/>
    </font>
    <font>
      <sz val="10"/>
      <name val="Arial Narrow"/>
      <family val="2"/>
    </font>
    <font>
      <sz val="10"/>
      <name val="Segoe UI Symbol"/>
      <family val="3"/>
    </font>
    <font>
      <b/>
      <sz val="12"/>
      <color rgb="FF000000"/>
      <name val="宋体"/>
      <family val="1"/>
      <charset val="134"/>
    </font>
  </fonts>
  <fills count="40">
    <fill>
      <patternFill patternType="none"/>
    </fill>
    <fill>
      <patternFill patternType="gray125"/>
    </fill>
    <fill>
      <patternFill patternType="solid">
        <fgColor indexed="23"/>
        <bgColor indexed="64"/>
      </patternFill>
    </fill>
    <fill>
      <patternFill patternType="solid">
        <fgColor indexed="9"/>
        <bgColor indexed="64"/>
      </patternFill>
    </fill>
    <fill>
      <patternFill patternType="solid">
        <fgColor indexed="41"/>
        <bgColor indexed="64"/>
      </patternFill>
    </fill>
    <fill>
      <patternFill patternType="solid">
        <fgColor indexed="13"/>
        <bgColor indexed="64"/>
      </patternFill>
    </fill>
    <fill>
      <patternFill patternType="solid">
        <fgColor indexed="15"/>
        <bgColor indexed="64"/>
      </patternFill>
    </fill>
    <fill>
      <patternFill patternType="solid">
        <fgColor indexed="22"/>
        <bgColor indexed="64"/>
      </patternFill>
    </fill>
    <fill>
      <patternFill patternType="solid">
        <fgColor indexed="10"/>
        <bgColor indexed="64"/>
      </patternFill>
    </fill>
    <fill>
      <patternFill patternType="lightGray">
        <bgColor indexed="55"/>
      </patternFill>
    </fill>
    <fill>
      <patternFill patternType="solid">
        <fgColor indexed="44"/>
        <bgColor indexed="64"/>
      </patternFill>
    </fill>
    <fill>
      <patternFill patternType="solid">
        <fgColor indexed="31"/>
        <bgColor indexed="64"/>
      </patternFill>
    </fill>
    <fill>
      <patternFill patternType="solid">
        <fgColor indexed="12"/>
        <bgColor indexed="64"/>
      </patternFill>
    </fill>
    <fill>
      <patternFill patternType="solid">
        <fgColor indexed="54"/>
        <bgColor indexed="64"/>
      </patternFill>
    </fill>
    <fill>
      <patternFill patternType="solid">
        <fgColor theme="0"/>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5" tint="0.79998168889431442"/>
        <bgColor indexed="64"/>
      </patternFill>
    </fill>
    <fill>
      <patternFill patternType="solid">
        <fgColor theme="4"/>
        <bgColor indexed="64"/>
      </patternFill>
    </fill>
    <fill>
      <patternFill patternType="solid">
        <fgColor theme="5" tint="0.59999389629810485"/>
        <bgColor indexed="64"/>
      </patternFill>
    </fill>
    <fill>
      <patternFill patternType="solid">
        <fgColor rgb="FFCCFFCC"/>
        <bgColor indexed="64"/>
      </patternFill>
    </fill>
    <fill>
      <patternFill patternType="solid">
        <fgColor rgb="FFECEBC6"/>
        <bgColor indexed="64"/>
      </patternFill>
    </fill>
    <fill>
      <patternFill patternType="solid">
        <fgColor rgb="FF3A80EC"/>
        <bgColor indexed="64"/>
      </patternFill>
    </fill>
    <fill>
      <patternFill patternType="solid">
        <fgColor theme="0" tint="-0.34998626667073579"/>
        <bgColor indexed="64"/>
      </patternFill>
    </fill>
    <fill>
      <patternFill patternType="solid">
        <fgColor theme="8" tint="0.79998168889431442"/>
        <bgColor indexed="64"/>
      </patternFill>
    </fill>
    <fill>
      <patternFill patternType="solid">
        <fgColor rgb="FFF2FAB8"/>
        <bgColor indexed="64"/>
      </patternFill>
    </fill>
    <fill>
      <patternFill patternType="solid">
        <fgColor theme="0" tint="-0.249977111117893"/>
        <bgColor indexed="64"/>
      </patternFill>
    </fill>
    <fill>
      <patternFill patternType="solid">
        <fgColor rgb="FFFFFFCC"/>
        <bgColor indexed="64"/>
      </patternFill>
    </fill>
    <fill>
      <patternFill patternType="solid">
        <fgColor theme="0" tint="-0.14996795556505021"/>
        <bgColor indexed="64"/>
      </patternFill>
    </fill>
    <fill>
      <patternFill patternType="solid">
        <fgColor rgb="FFD9D9D9"/>
        <bgColor indexed="64"/>
      </patternFill>
    </fill>
    <fill>
      <patternFill patternType="solid">
        <fgColor rgb="FFFFFFFF"/>
        <bgColor indexed="64"/>
      </patternFill>
    </fill>
    <fill>
      <patternFill patternType="solid">
        <fgColor rgb="FFF2DCDB"/>
        <bgColor indexed="64"/>
      </patternFill>
    </fill>
    <fill>
      <patternFill patternType="solid">
        <fgColor theme="0" tint="-0.14999847407452621"/>
        <bgColor indexed="64"/>
      </patternFill>
    </fill>
    <fill>
      <patternFill patternType="solid">
        <fgColor theme="0" tint="-0.24994659260841701"/>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9" tint="0.59999389629810485"/>
        <bgColor indexed="64"/>
      </patternFill>
    </fill>
    <fill>
      <patternFill patternType="solid">
        <fgColor theme="8" tint="0.59999389629810485"/>
        <bgColor indexed="64"/>
      </patternFill>
    </fill>
  </fills>
  <borders count="103">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right/>
      <top style="thin">
        <color auto="1"/>
      </top>
      <bottom style="thin">
        <color auto="1"/>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double">
        <color auto="1"/>
      </right>
      <top style="thin">
        <color auto="1"/>
      </top>
      <bottom style="thin">
        <color auto="1"/>
      </bottom>
      <diagonal/>
    </border>
    <border>
      <left style="thin">
        <color auto="1"/>
      </left>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style="thin">
        <color auto="1"/>
      </right>
      <top/>
      <bottom/>
      <diagonal/>
    </border>
    <border>
      <left style="double">
        <color auto="1"/>
      </left>
      <right style="thin">
        <color auto="1"/>
      </right>
      <top style="thin">
        <color auto="1"/>
      </top>
      <bottom style="thin">
        <color auto="1"/>
      </bottom>
      <diagonal/>
    </border>
    <border>
      <left style="double">
        <color auto="1"/>
      </left>
      <right style="thin">
        <color auto="1"/>
      </right>
      <top style="thin">
        <color auto="1"/>
      </top>
      <bottom/>
      <diagonal/>
    </border>
    <border>
      <left style="medium">
        <color auto="1"/>
      </left>
      <right style="thin">
        <color auto="1"/>
      </right>
      <top style="medium">
        <color auto="1"/>
      </top>
      <bottom/>
      <diagonal/>
    </border>
    <border>
      <left/>
      <right/>
      <top style="medium">
        <color auto="1"/>
      </top>
      <bottom style="thin">
        <color auto="1"/>
      </bottom>
      <diagonal/>
    </border>
    <border>
      <left/>
      <right style="thin">
        <color auto="1"/>
      </right>
      <top style="medium">
        <color auto="1"/>
      </top>
      <bottom style="thin">
        <color auto="1"/>
      </bottom>
      <diagonal/>
    </border>
    <border>
      <left style="medium">
        <color auto="1"/>
      </left>
      <right style="thin">
        <color auto="1"/>
      </right>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diagonal/>
    </border>
    <border>
      <left style="medium">
        <color auto="1"/>
      </left>
      <right/>
      <top style="medium">
        <color auto="1"/>
      </top>
      <bottom/>
      <diagonal/>
    </border>
    <border>
      <left/>
      <right/>
      <top style="medium">
        <color auto="1"/>
      </top>
      <bottom/>
      <diagonal/>
    </border>
    <border>
      <left/>
      <right style="thin">
        <color auto="1"/>
      </right>
      <top style="medium">
        <color auto="1"/>
      </top>
      <bottom/>
      <diagonal/>
    </border>
    <border>
      <left style="medium">
        <color auto="1"/>
      </left>
      <right/>
      <top/>
      <bottom style="thin">
        <color auto="1"/>
      </bottom>
      <diagonal/>
    </border>
    <border>
      <left style="medium">
        <color auto="1"/>
      </left>
      <right/>
      <top style="medium">
        <color auto="1"/>
      </top>
      <bottom style="thin">
        <color auto="1"/>
      </bottom>
      <diagonal/>
    </border>
    <border>
      <left style="medium">
        <color auto="1"/>
      </left>
      <right/>
      <top style="thin">
        <color auto="1"/>
      </top>
      <bottom style="thin">
        <color auto="1"/>
      </bottom>
      <diagonal/>
    </border>
    <border>
      <left style="medium">
        <color auto="1"/>
      </left>
      <right style="thin">
        <color auto="1"/>
      </right>
      <top style="thin">
        <color auto="1"/>
      </top>
      <bottom style="double">
        <color auto="1"/>
      </bottom>
      <diagonal/>
    </border>
    <border>
      <left style="thin">
        <color auto="1"/>
      </left>
      <right style="thin">
        <color auto="1"/>
      </right>
      <top style="thin">
        <color auto="1"/>
      </top>
      <bottom style="double">
        <color auto="1"/>
      </bottom>
      <diagonal/>
    </border>
    <border>
      <left style="thin">
        <color auto="1"/>
      </left>
      <right/>
      <top style="thin">
        <color auto="1"/>
      </top>
      <bottom style="double">
        <color auto="1"/>
      </bottom>
      <diagonal/>
    </border>
    <border>
      <left/>
      <right/>
      <top style="thin">
        <color auto="1"/>
      </top>
      <bottom style="double">
        <color auto="1"/>
      </bottom>
      <diagonal/>
    </border>
    <border>
      <left/>
      <right/>
      <top/>
      <bottom style="double">
        <color auto="1"/>
      </bottom>
      <diagonal/>
    </border>
    <border>
      <left style="thin">
        <color auto="1"/>
      </left>
      <right style="thin">
        <color auto="1"/>
      </right>
      <top style="double">
        <color auto="1"/>
      </top>
      <bottom style="thin">
        <color auto="1"/>
      </bottom>
      <diagonal/>
    </border>
    <border>
      <left style="medium">
        <color auto="1"/>
      </left>
      <right/>
      <top style="thin">
        <color auto="1"/>
      </top>
      <bottom style="medium">
        <color auto="1"/>
      </bottom>
      <diagonal/>
    </border>
    <border>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thin">
        <color auto="1"/>
      </right>
      <top style="medium">
        <color auto="1"/>
      </top>
      <bottom/>
      <diagonal/>
    </border>
    <border>
      <left style="thin">
        <color auto="1"/>
      </left>
      <right style="medium">
        <color auto="1"/>
      </right>
      <top style="medium">
        <color auto="1"/>
      </top>
      <bottom/>
      <diagonal/>
    </border>
    <border>
      <left style="thin">
        <color auto="1"/>
      </left>
      <right style="medium">
        <color auto="1"/>
      </right>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thin">
        <color auto="1"/>
      </bottom>
      <diagonal/>
    </border>
    <border>
      <left/>
      <right style="medium">
        <color auto="1"/>
      </right>
      <top style="thin">
        <color auto="1"/>
      </top>
      <bottom/>
      <diagonal/>
    </border>
    <border>
      <left/>
      <right style="medium">
        <color auto="1"/>
      </right>
      <top style="medium">
        <color auto="1"/>
      </top>
      <bottom style="thin">
        <color auto="1"/>
      </bottom>
      <diagonal/>
    </border>
    <border>
      <left style="thin">
        <color auto="1"/>
      </left>
      <right style="medium">
        <color auto="1"/>
      </right>
      <top style="thin">
        <color auto="1"/>
      </top>
      <bottom/>
      <diagonal/>
    </border>
    <border>
      <left/>
      <right style="medium">
        <color auto="1"/>
      </right>
      <top style="thin">
        <color auto="1"/>
      </top>
      <bottom style="double">
        <color auto="1"/>
      </bottom>
      <diagonal/>
    </border>
    <border>
      <left style="thin">
        <color auto="1"/>
      </left>
      <right style="medium">
        <color auto="1"/>
      </right>
      <top style="thin">
        <color auto="1"/>
      </top>
      <bottom style="medium">
        <color auto="1"/>
      </bottom>
      <diagonal/>
    </border>
    <border>
      <left/>
      <right/>
      <top/>
      <bottom style="double">
        <color indexed="9"/>
      </bottom>
      <diagonal/>
    </border>
    <border>
      <left style="double">
        <color indexed="9"/>
      </left>
      <right/>
      <top style="double">
        <color indexed="9"/>
      </top>
      <bottom/>
      <diagonal/>
    </border>
    <border>
      <left/>
      <right/>
      <top style="double">
        <color indexed="9"/>
      </top>
      <bottom/>
      <diagonal/>
    </border>
    <border>
      <left style="double">
        <color indexed="9"/>
      </left>
      <right style="double">
        <color indexed="8"/>
      </right>
      <top/>
      <bottom/>
      <diagonal/>
    </border>
    <border>
      <left style="double">
        <color indexed="8"/>
      </left>
      <right/>
      <top style="double">
        <color indexed="8"/>
      </top>
      <bottom/>
      <diagonal/>
    </border>
    <border>
      <left/>
      <right/>
      <top style="double">
        <color indexed="8"/>
      </top>
      <bottom/>
      <diagonal/>
    </border>
    <border>
      <left style="double">
        <color indexed="8"/>
      </left>
      <right/>
      <top/>
      <bottom/>
      <diagonal/>
    </border>
    <border>
      <left/>
      <right/>
      <top style="thin">
        <color auto="1"/>
      </top>
      <bottom style="medium">
        <color auto="1"/>
      </bottom>
      <diagonal/>
    </border>
    <border>
      <left style="double">
        <color indexed="8"/>
      </left>
      <right/>
      <top/>
      <bottom style="double">
        <color indexed="9"/>
      </bottom>
      <diagonal/>
    </border>
    <border>
      <left style="double">
        <color indexed="9"/>
      </left>
      <right/>
      <top/>
      <bottom style="double">
        <color indexed="8"/>
      </bottom>
      <diagonal/>
    </border>
    <border>
      <left/>
      <right/>
      <top/>
      <bottom style="double">
        <color indexed="8"/>
      </bottom>
      <diagonal/>
    </border>
    <border>
      <left/>
      <right style="thin">
        <color auto="1"/>
      </right>
      <top style="double">
        <color indexed="9"/>
      </top>
      <bottom/>
      <diagonal/>
    </border>
    <border>
      <left/>
      <right style="double">
        <color indexed="9"/>
      </right>
      <top style="double">
        <color indexed="8"/>
      </top>
      <bottom/>
      <diagonal/>
    </border>
    <border>
      <left style="double">
        <color indexed="9"/>
      </left>
      <right style="thin">
        <color auto="1"/>
      </right>
      <top/>
      <bottom/>
      <diagonal/>
    </border>
    <border>
      <left/>
      <right style="double">
        <color indexed="9"/>
      </right>
      <top/>
      <bottom/>
      <diagonal/>
    </border>
    <border>
      <left/>
      <right style="medium">
        <color auto="1"/>
      </right>
      <top style="thin">
        <color auto="1"/>
      </top>
      <bottom style="medium">
        <color auto="1"/>
      </bottom>
      <diagonal/>
    </border>
    <border>
      <left/>
      <right style="double">
        <color indexed="9"/>
      </right>
      <top/>
      <bottom style="double">
        <color indexed="9"/>
      </bottom>
      <diagonal/>
    </border>
    <border>
      <left/>
      <right style="thin">
        <color auto="1"/>
      </right>
      <top/>
      <bottom style="double">
        <color indexed="8"/>
      </bottom>
      <diagonal/>
    </border>
    <border>
      <left/>
      <right/>
      <top/>
      <bottom style="medium">
        <color auto="1"/>
      </bottom>
      <diagonal/>
    </border>
    <border>
      <left/>
      <right/>
      <top style="medium">
        <color auto="1"/>
      </top>
      <bottom style="medium">
        <color auto="1"/>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indexed="64"/>
      </left>
      <right style="thin">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top/>
      <bottom/>
      <diagonal/>
    </border>
    <border>
      <left style="medium">
        <color indexed="64"/>
      </left>
      <right/>
      <top/>
      <bottom style="medium">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auto="1"/>
      </right>
      <top style="thin">
        <color auto="1"/>
      </top>
      <bottom style="medium">
        <color indexed="64"/>
      </bottom>
      <diagonal/>
    </border>
    <border>
      <left style="thin">
        <color indexed="64"/>
      </left>
      <right style="thin">
        <color theme="1"/>
      </right>
      <top style="thin">
        <color indexed="64"/>
      </top>
      <bottom/>
      <diagonal/>
    </border>
    <border>
      <left style="thin">
        <color theme="1"/>
      </left>
      <right/>
      <top style="thin">
        <color theme="1"/>
      </top>
      <bottom style="thin">
        <color theme="1"/>
      </bottom>
      <diagonal/>
    </border>
    <border>
      <left style="thin">
        <color theme="1"/>
      </left>
      <right style="thin">
        <color theme="1"/>
      </right>
      <top style="thin">
        <color theme="1"/>
      </top>
      <bottom style="thin">
        <color theme="1"/>
      </bottom>
      <diagonal/>
    </border>
    <border>
      <left/>
      <right style="thin">
        <color theme="1"/>
      </right>
      <top style="thin">
        <color theme="1"/>
      </top>
      <bottom style="thin">
        <color theme="1"/>
      </bottom>
      <diagonal/>
    </border>
    <border>
      <left style="thin">
        <color theme="1"/>
      </left>
      <right/>
      <top style="thin">
        <color theme="1"/>
      </top>
      <bottom/>
      <diagonal/>
    </border>
    <border>
      <left/>
      <right style="thin">
        <color theme="1"/>
      </right>
      <top style="thin">
        <color theme="1"/>
      </top>
      <bottom/>
      <diagonal/>
    </border>
    <border>
      <left/>
      <right/>
      <top style="thin">
        <color theme="1"/>
      </top>
      <bottom/>
      <diagonal/>
    </border>
    <border>
      <left style="thin">
        <color theme="1"/>
      </left>
      <right style="thin">
        <color theme="1"/>
      </right>
      <top style="thin">
        <color theme="1"/>
      </top>
      <bottom/>
      <diagonal/>
    </border>
    <border>
      <left style="thin">
        <color indexed="64"/>
      </left>
      <right style="thin">
        <color theme="1"/>
      </right>
      <top/>
      <bottom/>
      <diagonal/>
    </border>
    <border>
      <left/>
      <right/>
      <top style="thin">
        <color indexed="64"/>
      </top>
      <bottom style="thin">
        <color theme="1"/>
      </bottom>
      <diagonal/>
    </border>
    <border>
      <left/>
      <right style="thin">
        <color theme="1"/>
      </right>
      <top style="thin">
        <color indexed="64"/>
      </top>
      <bottom style="thin">
        <color theme="1"/>
      </bottom>
      <diagonal/>
    </border>
    <border>
      <left style="thin">
        <color theme="1"/>
      </left>
      <right/>
      <top style="thin">
        <color auto="1"/>
      </top>
      <bottom style="thin">
        <color theme="1"/>
      </bottom>
      <diagonal/>
    </border>
    <border>
      <left style="thin">
        <color theme="1"/>
      </left>
      <right style="thin">
        <color theme="1"/>
      </right>
      <top/>
      <bottom style="thin">
        <color theme="1"/>
      </bottom>
      <diagonal/>
    </border>
    <border>
      <left style="thin">
        <color theme="1"/>
      </left>
      <right/>
      <top/>
      <bottom style="thin">
        <color theme="1"/>
      </bottom>
      <diagonal/>
    </border>
    <border>
      <left/>
      <right style="thin">
        <color theme="1"/>
      </right>
      <top/>
      <bottom style="thin">
        <color theme="1"/>
      </bottom>
      <diagonal/>
    </border>
    <border>
      <left/>
      <right/>
      <top/>
      <bottom style="thin">
        <color theme="1"/>
      </bottom>
      <diagonal/>
    </border>
    <border>
      <left style="thin">
        <color theme="1"/>
      </left>
      <right style="thin">
        <color theme="1"/>
      </right>
      <top/>
      <bottom/>
      <diagonal/>
    </border>
    <border>
      <left style="thin">
        <color indexed="64"/>
      </left>
      <right style="thin">
        <color theme="1"/>
      </right>
      <top/>
      <bottom style="thin">
        <color indexed="64"/>
      </bottom>
      <diagonal/>
    </border>
    <border>
      <left/>
      <right/>
      <top style="thin">
        <color theme="1"/>
      </top>
      <bottom style="thin">
        <color theme="1"/>
      </bottom>
      <diagonal/>
    </border>
    <border>
      <left style="thin">
        <color theme="1"/>
      </left>
      <right style="thin">
        <color auto="1"/>
      </right>
      <top style="thin">
        <color indexed="64"/>
      </top>
      <bottom/>
      <diagonal/>
    </border>
    <border>
      <left style="thin">
        <color theme="1"/>
      </left>
      <right style="thin">
        <color auto="1"/>
      </right>
      <top/>
      <bottom style="thin">
        <color auto="1"/>
      </bottom>
      <diagonal/>
    </border>
  </borders>
  <cellStyleXfs count="233">
    <xf numFmtId="0" fontId="0" fillId="0" borderId="0">
      <alignment vertical="center"/>
    </xf>
    <xf numFmtId="0" fontId="78" fillId="0" borderId="0">
      <alignment vertical="center"/>
    </xf>
    <xf numFmtId="0" fontId="79" fillId="0" borderId="0">
      <alignment horizontal="center" vertical="center" wrapText="1"/>
      <protection locked="0"/>
    </xf>
    <xf numFmtId="176" fontId="105" fillId="0" borderId="0" applyFont="0" applyFill="0" applyBorder="0" applyAlignment="0" applyProtection="0">
      <alignment vertical="center"/>
    </xf>
    <xf numFmtId="0" fontId="17" fillId="0" borderId="0" applyNumberFormat="0" applyFill="0" applyBorder="0" applyAlignment="0" applyProtection="0">
      <alignment vertical="top"/>
      <protection locked="0"/>
    </xf>
    <xf numFmtId="9" fontId="105" fillId="0" borderId="0" applyFont="0" applyFill="0" applyBorder="0" applyAlignment="0" applyProtection="0">
      <alignment vertical="center"/>
    </xf>
    <xf numFmtId="0" fontId="83" fillId="0" borderId="0" applyNumberFormat="0" applyAlignment="0">
      <alignment horizontal="left" vertical="center"/>
    </xf>
    <xf numFmtId="0" fontId="105" fillId="0" borderId="0" applyFont="0" applyFill="0" applyBorder="0" applyAlignment="0" applyProtection="0">
      <alignment vertical="center"/>
    </xf>
    <xf numFmtId="0" fontId="105" fillId="0" borderId="0" applyFont="0" applyFill="0" applyBorder="0" applyProtection="0">
      <alignment vertical="center"/>
    </xf>
    <xf numFmtId="0" fontId="105" fillId="0" borderId="0">
      <alignment vertical="center"/>
    </xf>
    <xf numFmtId="0" fontId="45" fillId="0" borderId="0">
      <alignment vertical="center"/>
    </xf>
    <xf numFmtId="0" fontId="105" fillId="0" borderId="0">
      <alignment vertical="center"/>
    </xf>
    <xf numFmtId="0" fontId="45" fillId="0" borderId="0">
      <alignment vertical="center"/>
      <protection locked="0"/>
    </xf>
    <xf numFmtId="0" fontId="86" fillId="0" borderId="0">
      <alignment vertical="center"/>
    </xf>
    <xf numFmtId="209" fontId="105" fillId="0" borderId="0" applyFont="0" applyFill="0" applyBorder="0" applyAlignment="0" applyProtection="0">
      <alignment vertical="center"/>
    </xf>
    <xf numFmtId="49" fontId="16" fillId="0" borderId="0" applyProtection="0">
      <alignment horizontal="left" vertical="center"/>
    </xf>
    <xf numFmtId="0" fontId="45" fillId="0" borderId="0">
      <alignment vertical="center"/>
      <protection locked="0"/>
    </xf>
    <xf numFmtId="0" fontId="45" fillId="0" borderId="0">
      <alignment vertical="center"/>
      <protection locked="0"/>
    </xf>
    <xf numFmtId="0" fontId="45" fillId="0" borderId="0">
      <alignment vertical="center"/>
    </xf>
    <xf numFmtId="0" fontId="105" fillId="0" borderId="0" applyNumberFormat="0" applyFont="0" applyFill="0" applyBorder="0" applyAlignment="0" applyProtection="0">
      <alignment horizontal="left" vertical="center"/>
    </xf>
    <xf numFmtId="0" fontId="105" fillId="0" borderId="0" applyFont="0" applyFill="0" applyBorder="0" applyAlignment="0" applyProtection="0">
      <alignment vertical="center"/>
    </xf>
    <xf numFmtId="0" fontId="45" fillId="0" borderId="0">
      <alignment vertical="center"/>
      <protection locked="0"/>
    </xf>
    <xf numFmtId="0" fontId="45" fillId="0" borderId="0">
      <alignment vertical="center"/>
      <protection locked="0"/>
    </xf>
    <xf numFmtId="0" fontId="45" fillId="0" borderId="0">
      <alignment vertical="center"/>
      <protection locked="0"/>
    </xf>
    <xf numFmtId="0" fontId="105" fillId="0" borderId="0" applyFont="0" applyFill="0" applyBorder="0" applyAlignment="0" applyProtection="0">
      <alignment vertical="center"/>
    </xf>
    <xf numFmtId="0" fontId="105" fillId="0" borderId="0" applyFont="0" applyFill="0" applyBorder="0" applyAlignment="0" applyProtection="0">
      <alignment vertical="center"/>
    </xf>
    <xf numFmtId="0" fontId="45" fillId="0" borderId="0">
      <alignment vertical="center"/>
      <protection locked="0"/>
    </xf>
    <xf numFmtId="0" fontId="6" fillId="0" borderId="0">
      <alignment vertical="center"/>
    </xf>
    <xf numFmtId="210" fontId="105" fillId="0" borderId="0" applyFont="0" applyFill="0" applyBorder="0" applyAlignment="0" applyProtection="0">
      <alignment vertical="center"/>
    </xf>
    <xf numFmtId="0" fontId="105" fillId="0" borderId="0">
      <alignment vertical="center"/>
    </xf>
    <xf numFmtId="0" fontId="45" fillId="0" borderId="0">
      <alignment vertical="center"/>
      <protection locked="0"/>
    </xf>
    <xf numFmtId="0" fontId="45" fillId="0" borderId="0">
      <alignment vertical="center"/>
      <protection locked="0"/>
    </xf>
    <xf numFmtId="0" fontId="45" fillId="0" borderId="0">
      <alignment vertical="center"/>
      <protection locked="0"/>
    </xf>
    <xf numFmtId="0" fontId="23" fillId="0" borderId="0">
      <alignment vertical="center"/>
    </xf>
    <xf numFmtId="0" fontId="45" fillId="0" borderId="0">
      <alignment vertical="center"/>
      <protection locked="0"/>
    </xf>
    <xf numFmtId="0" fontId="45" fillId="0" borderId="0">
      <alignment vertical="center"/>
      <protection locked="0"/>
    </xf>
    <xf numFmtId="203" fontId="16" fillId="0" borderId="0" applyFill="0" applyBorder="0" applyProtection="0">
      <alignment horizontal="right" vertical="center"/>
    </xf>
    <xf numFmtId="0" fontId="45" fillId="0" borderId="0">
      <alignment vertical="center"/>
      <protection locked="0"/>
    </xf>
    <xf numFmtId="0" fontId="45" fillId="0" borderId="0">
      <alignment vertical="center"/>
      <protection locked="0"/>
    </xf>
    <xf numFmtId="0" fontId="45" fillId="0" borderId="0">
      <alignment vertical="center"/>
    </xf>
    <xf numFmtId="0" fontId="45" fillId="0" borderId="0">
      <alignment vertical="center"/>
    </xf>
    <xf numFmtId="0" fontId="45" fillId="0" borderId="0">
      <alignment vertical="center"/>
    </xf>
    <xf numFmtId="0" fontId="45" fillId="0" borderId="0">
      <alignment vertical="center"/>
    </xf>
    <xf numFmtId="0" fontId="45" fillId="0" borderId="0">
      <alignment vertical="center"/>
    </xf>
    <xf numFmtId="0" fontId="45" fillId="0" borderId="0">
      <alignment vertical="center"/>
    </xf>
    <xf numFmtId="0" fontId="45" fillId="0" borderId="0">
      <alignment vertical="center"/>
    </xf>
    <xf numFmtId="0" fontId="81" fillId="5" borderId="1">
      <alignment vertical="center"/>
    </xf>
    <xf numFmtId="0" fontId="45" fillId="0" borderId="0">
      <alignment vertical="center"/>
    </xf>
    <xf numFmtId="0" fontId="45" fillId="0" borderId="0">
      <alignment vertical="center"/>
    </xf>
    <xf numFmtId="0" fontId="105" fillId="0" borderId="0" applyFont="0" applyFill="0" applyBorder="0" applyAlignment="0" applyProtection="0">
      <alignment vertical="center"/>
    </xf>
    <xf numFmtId="0" fontId="45" fillId="0" borderId="0">
      <alignment vertical="center"/>
      <protection locked="0"/>
    </xf>
    <xf numFmtId="0" fontId="45" fillId="0" borderId="0">
      <alignment vertical="center"/>
      <protection locked="0"/>
    </xf>
    <xf numFmtId="0" fontId="45" fillId="0" borderId="0">
      <alignment vertical="center"/>
      <protection locked="0"/>
    </xf>
    <xf numFmtId="0" fontId="45" fillId="0" borderId="0">
      <alignment vertical="center"/>
      <protection locked="0"/>
    </xf>
    <xf numFmtId="0" fontId="45" fillId="0" borderId="0">
      <alignment vertical="center"/>
      <protection locked="0"/>
    </xf>
    <xf numFmtId="0" fontId="45" fillId="0" borderId="0">
      <alignment vertical="center"/>
      <protection locked="0"/>
    </xf>
    <xf numFmtId="0" fontId="45" fillId="0" borderId="0">
      <alignment vertical="center"/>
    </xf>
    <xf numFmtId="197" fontId="16" fillId="0" borderId="0" applyFill="0" applyBorder="0" applyProtection="0">
      <alignment horizontal="right" vertical="center"/>
    </xf>
    <xf numFmtId="0" fontId="45" fillId="0" borderId="0">
      <alignment vertical="center"/>
    </xf>
    <xf numFmtId="204" fontId="16" fillId="0" borderId="0" applyFill="0" applyBorder="0" applyProtection="0">
      <alignment horizontal="right" vertical="center"/>
    </xf>
    <xf numFmtId="202" fontId="82" fillId="0" borderId="0" applyFill="0" applyBorder="0" applyProtection="0">
      <alignment horizontal="center" vertical="center"/>
    </xf>
    <xf numFmtId="208" fontId="82" fillId="0" borderId="0" applyFill="0" applyBorder="0" applyProtection="0">
      <alignment horizontal="center" vertical="center"/>
    </xf>
    <xf numFmtId="185" fontId="16" fillId="0" borderId="0" applyFill="0" applyBorder="0" applyProtection="0">
      <alignment horizontal="right" vertical="center"/>
    </xf>
    <xf numFmtId="14" fontId="79" fillId="0" borderId="0">
      <alignment horizontal="center" vertical="center" wrapText="1"/>
      <protection locked="0"/>
    </xf>
    <xf numFmtId="0" fontId="76" fillId="0" borderId="0">
      <alignment vertical="center"/>
    </xf>
    <xf numFmtId="186" fontId="93" fillId="0" borderId="0" applyFill="0" applyBorder="0" applyProtection="0">
      <alignment horizontal="right" vertical="center"/>
    </xf>
    <xf numFmtId="196" fontId="16" fillId="0" borderId="0" applyFill="0" applyBorder="0" applyProtection="0">
      <alignment horizontal="right" vertical="center"/>
    </xf>
    <xf numFmtId="201" fontId="16" fillId="0" borderId="0" applyFill="0" applyBorder="0" applyProtection="0">
      <alignment horizontal="right" vertical="center"/>
    </xf>
    <xf numFmtId="205" fontId="105" fillId="0" borderId="0" applyFill="0" applyBorder="0" applyAlignment="0">
      <alignment vertical="center"/>
    </xf>
    <xf numFmtId="0" fontId="87" fillId="0" borderId="0">
      <alignment vertical="center"/>
    </xf>
    <xf numFmtId="183" fontId="45" fillId="0" borderId="0">
      <alignment vertical="center"/>
    </xf>
    <xf numFmtId="0" fontId="91" fillId="0" borderId="0" applyNumberFormat="0" applyFill="0" applyBorder="0" applyAlignment="0" applyProtection="0">
      <alignment vertical="center"/>
    </xf>
    <xf numFmtId="0" fontId="105" fillId="0" borderId="0" applyFont="0" applyFill="0">
      <alignment horizontal="fill" vertical="center"/>
    </xf>
    <xf numFmtId="0" fontId="88" fillId="0" borderId="0" applyFill="0" applyBorder="0">
      <alignment horizontal="right" vertical="center"/>
    </xf>
    <xf numFmtId="0" fontId="105" fillId="0" borderId="0" applyFill="0" applyBorder="0">
      <alignment horizontal="right" vertical="center"/>
    </xf>
    <xf numFmtId="0" fontId="74" fillId="0" borderId="69">
      <alignment vertical="center"/>
    </xf>
    <xf numFmtId="0" fontId="80" fillId="0" borderId="4">
      <alignment horizontal="center" vertical="center"/>
    </xf>
    <xf numFmtId="0" fontId="81" fillId="7" borderId="0" applyNumberFormat="0" applyBorder="0" applyAlignment="0" applyProtection="0">
      <alignment vertical="center"/>
    </xf>
    <xf numFmtId="183" fontId="45" fillId="0" borderId="0">
      <alignment vertical="center"/>
    </xf>
    <xf numFmtId="183" fontId="45" fillId="0" borderId="0">
      <alignment vertical="center"/>
    </xf>
    <xf numFmtId="178" fontId="105" fillId="0" borderId="0" applyFont="0" applyFill="0" applyBorder="0" applyAlignment="0" applyProtection="0">
      <alignment vertical="center"/>
    </xf>
    <xf numFmtId="183" fontId="45" fillId="0" borderId="0">
      <alignment vertical="center"/>
    </xf>
    <xf numFmtId="183" fontId="45" fillId="0" borderId="0">
      <alignment vertical="center"/>
    </xf>
    <xf numFmtId="183" fontId="45" fillId="0" borderId="0">
      <alignment vertical="center"/>
    </xf>
    <xf numFmtId="183" fontId="45" fillId="0" borderId="0">
      <alignment vertical="center"/>
    </xf>
    <xf numFmtId="183" fontId="45" fillId="0" borderId="0">
      <alignment vertical="center"/>
    </xf>
    <xf numFmtId="177" fontId="105" fillId="0" borderId="0" applyFont="0" applyFill="0" applyBorder="0" applyAlignment="0" applyProtection="0">
      <alignment vertical="center"/>
    </xf>
    <xf numFmtId="180" fontId="105" fillId="0" borderId="0" applyFont="0" applyFill="0" applyBorder="0" applyAlignment="0" applyProtection="0">
      <alignment vertical="center"/>
    </xf>
    <xf numFmtId="194" fontId="16" fillId="0" borderId="0">
      <alignment vertical="center"/>
    </xf>
    <xf numFmtId="0" fontId="77" fillId="0" borderId="0" applyNumberFormat="0" applyAlignment="0">
      <alignment horizontal="left" vertical="center"/>
    </xf>
    <xf numFmtId="0" fontId="92" fillId="0" borderId="0" applyNumberFormat="0" applyAlignment="0">
      <alignment vertical="center"/>
    </xf>
    <xf numFmtId="212" fontId="105" fillId="0" borderId="0" applyFont="0" applyFill="0" applyBorder="0" applyAlignment="0" applyProtection="0">
      <alignment vertical="center"/>
    </xf>
    <xf numFmtId="182" fontId="105" fillId="0" borderId="0" applyFont="0" applyFill="0" applyBorder="0" applyAlignment="0" applyProtection="0">
      <alignment vertical="center"/>
    </xf>
    <xf numFmtId="207" fontId="105" fillId="0" borderId="0" applyFont="0" applyFill="0" applyBorder="0" applyAlignment="0" applyProtection="0">
      <alignment vertical="center"/>
    </xf>
    <xf numFmtId="15" fontId="96" fillId="0" borderId="0">
      <alignment vertical="center"/>
    </xf>
    <xf numFmtId="187" fontId="105" fillId="0" borderId="0" applyFont="0" applyFill="0" applyBorder="0" applyAlignment="0" applyProtection="0">
      <alignment vertical="center"/>
    </xf>
    <xf numFmtId="0" fontId="6" fillId="0" borderId="0">
      <alignment vertical="center"/>
    </xf>
    <xf numFmtId="0" fontId="45" fillId="0" borderId="0">
      <alignment vertical="center"/>
      <protection locked="0"/>
    </xf>
    <xf numFmtId="184" fontId="36" fillId="0" borderId="0">
      <alignment horizontal="right" vertical="center"/>
    </xf>
    <xf numFmtId="0" fontId="45" fillId="0" borderId="0">
      <alignment vertical="center"/>
    </xf>
    <xf numFmtId="0" fontId="98" fillId="0" borderId="0">
      <alignment horizontal="left" vertical="center"/>
    </xf>
    <xf numFmtId="0" fontId="105" fillId="0" borderId="0" applyFont="0" applyFill="0" applyBorder="0" applyAlignment="0" applyProtection="0">
      <alignment vertical="center"/>
    </xf>
    <xf numFmtId="0" fontId="85" fillId="0" borderId="70" applyNumberFormat="0" applyAlignment="0" applyProtection="0">
      <alignment horizontal="left" vertical="center"/>
    </xf>
    <xf numFmtId="0" fontId="6" fillId="0" borderId="0">
      <alignment vertical="center"/>
    </xf>
    <xf numFmtId="0" fontId="85" fillId="0" borderId="9">
      <alignment horizontal="left" vertical="center"/>
    </xf>
    <xf numFmtId="0" fontId="81" fillId="3" borderId="1" applyNumberFormat="0" applyBorder="0" applyAlignment="0" applyProtection="0">
      <alignment vertical="center"/>
    </xf>
    <xf numFmtId="192" fontId="6" fillId="6" borderId="0">
      <alignment vertical="center"/>
    </xf>
    <xf numFmtId="0" fontId="105" fillId="11" borderId="0" applyNumberFormat="0" applyFont="0" applyBorder="0" applyAlignment="0" applyProtection="0">
      <alignment horizontal="right" vertical="center"/>
    </xf>
    <xf numFmtId="38" fontId="15" fillId="0" borderId="0">
      <alignment vertical="center"/>
    </xf>
    <xf numFmtId="38" fontId="90" fillId="0" borderId="0">
      <alignment vertical="center"/>
    </xf>
    <xf numFmtId="38" fontId="84" fillId="0" borderId="0">
      <alignment vertical="center"/>
    </xf>
    <xf numFmtId="38" fontId="88" fillId="0" borderId="0">
      <alignment vertical="center"/>
    </xf>
    <xf numFmtId="0" fontId="36" fillId="0" borderId="0">
      <alignment vertical="center"/>
    </xf>
    <xf numFmtId="0" fontId="36" fillId="0" borderId="0">
      <alignment vertical="center"/>
    </xf>
    <xf numFmtId="192" fontId="6" fillId="12" borderId="0">
      <alignment vertical="center"/>
    </xf>
    <xf numFmtId="179" fontId="105" fillId="0" borderId="0" applyFont="0" applyFill="0" applyBorder="0" applyAlignment="0" applyProtection="0">
      <alignment vertical="center"/>
    </xf>
    <xf numFmtId="0" fontId="6" fillId="0" borderId="0">
      <alignment vertical="center"/>
    </xf>
    <xf numFmtId="189" fontId="105" fillId="0" borderId="0" applyFont="0" applyFill="0" applyBorder="0" applyAlignment="0" applyProtection="0">
      <alignment vertical="center"/>
    </xf>
    <xf numFmtId="0" fontId="16" fillId="0" borderId="0">
      <alignment vertical="center"/>
    </xf>
    <xf numFmtId="37" fontId="94" fillId="0" borderId="0">
      <alignment vertical="center"/>
    </xf>
    <xf numFmtId="39" fontId="6" fillId="0" borderId="0">
      <alignment vertical="center"/>
    </xf>
    <xf numFmtId="0" fontId="16" fillId="0" borderId="0">
      <alignment vertical="center"/>
    </xf>
    <xf numFmtId="0" fontId="16" fillId="0" borderId="0">
      <alignment vertical="center"/>
    </xf>
    <xf numFmtId="0" fontId="16" fillId="0" borderId="0">
      <alignment vertical="center"/>
    </xf>
    <xf numFmtId="0" fontId="105" fillId="0" borderId="0" applyFont="0" applyFill="0" applyBorder="0" applyAlignment="0" applyProtection="0">
      <alignment vertical="center"/>
    </xf>
    <xf numFmtId="180" fontId="105" fillId="0" borderId="0" applyFont="0" applyFill="0" applyBorder="0" applyAlignment="0" applyProtection="0">
      <alignment vertical="center"/>
    </xf>
    <xf numFmtId="200" fontId="105" fillId="0" borderId="0" applyFont="0" applyFill="0" applyBorder="0" applyAlignment="0" applyProtection="0">
      <alignment vertical="center"/>
    </xf>
    <xf numFmtId="10" fontId="105" fillId="0" borderId="0" applyFont="0" applyFill="0" applyBorder="0" applyAlignment="0" applyProtection="0">
      <alignment vertical="center"/>
    </xf>
    <xf numFmtId="9" fontId="105" fillId="0" borderId="0" applyFont="0" applyFill="0" applyBorder="0" applyAlignment="0" applyProtection="0">
      <alignment vertical="center"/>
    </xf>
    <xf numFmtId="0" fontId="81" fillId="7" borderId="1">
      <alignment vertical="center"/>
    </xf>
    <xf numFmtId="0" fontId="45" fillId="0" borderId="0" applyNumberFormat="0" applyFill="0" applyBorder="0" applyAlignment="0" applyProtection="0">
      <alignment vertical="center"/>
    </xf>
    <xf numFmtId="206" fontId="95" fillId="0" borderId="0">
      <alignment vertical="center"/>
    </xf>
    <xf numFmtId="0" fontId="6" fillId="0" borderId="0" applyNumberFormat="0" applyFill="0" applyBorder="0" applyAlignment="0" applyProtection="0">
      <alignment horizontal="left" vertical="center"/>
    </xf>
    <xf numFmtId="0" fontId="91" fillId="0" borderId="0" applyNumberFormat="0" applyFill="0" applyBorder="0" applyAlignment="0" applyProtection="0">
      <alignment vertical="center"/>
    </xf>
    <xf numFmtId="0" fontId="101" fillId="13" borderId="0" applyNumberFormat="0">
      <alignment vertical="center"/>
    </xf>
    <xf numFmtId="0" fontId="99" fillId="0" borderId="1">
      <alignment horizontal="center" vertical="center"/>
    </xf>
    <xf numFmtId="0" fontId="99" fillId="0" borderId="0">
      <alignment horizontal="center" vertical="center"/>
    </xf>
    <xf numFmtId="0" fontId="89" fillId="0" borderId="0" applyNumberFormat="0" applyFill="0">
      <alignment horizontal="left" vertical="center"/>
    </xf>
    <xf numFmtId="0" fontId="74" fillId="0" borderId="0">
      <alignment vertical="center"/>
    </xf>
    <xf numFmtId="40" fontId="97" fillId="0" borderId="0" applyBorder="0">
      <alignment horizontal="right" vertical="center"/>
    </xf>
    <xf numFmtId="9" fontId="105" fillId="0" borderId="0" applyFont="0" applyFill="0" applyBorder="0" applyAlignment="0" applyProtection="0">
      <alignment vertical="center"/>
    </xf>
    <xf numFmtId="199" fontId="6" fillId="0" borderId="0">
      <alignment vertical="center"/>
    </xf>
    <xf numFmtId="0" fontId="100" fillId="0" borderId="0">
      <alignment vertical="center"/>
    </xf>
    <xf numFmtId="0" fontId="6" fillId="0" borderId="0">
      <alignment vertical="center"/>
    </xf>
    <xf numFmtId="0" fontId="105" fillId="0" borderId="0">
      <alignment vertical="center"/>
    </xf>
    <xf numFmtId="0" fontId="6" fillId="0" borderId="0">
      <alignment vertical="center"/>
    </xf>
    <xf numFmtId="0" fontId="105" fillId="0" borderId="0">
      <alignment vertical="center"/>
    </xf>
    <xf numFmtId="0" fontId="6" fillId="0" borderId="0">
      <alignment vertical="center"/>
    </xf>
    <xf numFmtId="199" fontId="6" fillId="0" borderId="0">
      <alignment vertical="center"/>
    </xf>
    <xf numFmtId="0" fontId="105" fillId="0" borderId="0">
      <alignment vertical="center"/>
    </xf>
    <xf numFmtId="0" fontId="105" fillId="0" borderId="0" applyNumberFormat="0" applyFill="0" applyBorder="0" applyAlignment="0" applyProtection="0">
      <alignment vertical="center"/>
    </xf>
    <xf numFmtId="0" fontId="91" fillId="0" borderId="0" applyNumberFormat="0" applyFill="0" applyBorder="0" applyAlignment="0" applyProtection="0">
      <alignment vertical="center"/>
    </xf>
    <xf numFmtId="0" fontId="20" fillId="0" borderId="0" applyFill="0" applyBorder="0" applyAlignment="0">
      <alignment vertical="center"/>
    </xf>
    <xf numFmtId="190" fontId="105" fillId="0" borderId="0" applyFont="0" applyFill="0" applyBorder="0" applyAlignment="0" applyProtection="0">
      <alignment vertical="center"/>
    </xf>
    <xf numFmtId="193" fontId="105" fillId="0" borderId="0" applyFont="0" applyFill="0" applyBorder="0" applyAlignment="0" applyProtection="0">
      <alignment vertical="center"/>
    </xf>
    <xf numFmtId="0" fontId="16" fillId="0" borderId="0">
      <alignment vertical="center"/>
    </xf>
    <xf numFmtId="177" fontId="105" fillId="0" borderId="0" applyFont="0" applyFill="0" applyBorder="0" applyAlignment="0" applyProtection="0">
      <alignment vertical="center"/>
    </xf>
    <xf numFmtId="177" fontId="105" fillId="0" borderId="0" applyFont="0" applyFill="0" applyBorder="0" applyAlignment="0" applyProtection="0">
      <alignment vertical="center"/>
    </xf>
    <xf numFmtId="0" fontId="75" fillId="0" borderId="0">
      <alignment vertical="center"/>
    </xf>
    <xf numFmtId="0" fontId="45" fillId="0" borderId="1" applyNumberFormat="0">
      <alignment vertical="center"/>
    </xf>
    <xf numFmtId="38" fontId="105" fillId="0" borderId="0" applyFont="0" applyFill="0" applyBorder="0" applyAlignment="0" applyProtection="0">
      <alignment vertical="center"/>
    </xf>
    <xf numFmtId="40" fontId="105" fillId="0" borderId="0" applyFont="0" applyFill="0" applyBorder="0" applyAlignment="0" applyProtection="0">
      <alignment vertical="center"/>
    </xf>
    <xf numFmtId="0" fontId="105" fillId="0" borderId="0" applyFont="0" applyFill="0" applyBorder="0" applyAlignment="0" applyProtection="0">
      <alignment vertical="center"/>
    </xf>
    <xf numFmtId="0" fontId="102" fillId="0" borderId="0">
      <alignment vertical="center"/>
    </xf>
    <xf numFmtId="0" fontId="105" fillId="0" borderId="0">
      <alignment vertical="center"/>
    </xf>
    <xf numFmtId="0" fontId="105" fillId="0" borderId="0"/>
    <xf numFmtId="0" fontId="6" fillId="0" borderId="0"/>
    <xf numFmtId="0" fontId="105" fillId="0" borderId="0"/>
    <xf numFmtId="0" fontId="6" fillId="0" borderId="0"/>
    <xf numFmtId="0" fontId="45" fillId="0" borderId="0" applyNumberFormat="0" applyFill="0" applyBorder="0" applyAlignment="0" applyProtection="0"/>
    <xf numFmtId="0" fontId="105" fillId="0" borderId="0" applyNumberFormat="0" applyFill="0" applyBorder="0" applyAlignment="0" applyProtection="0"/>
    <xf numFmtId="0" fontId="74" fillId="0" borderId="0"/>
    <xf numFmtId="0" fontId="105" fillId="0" borderId="0"/>
    <xf numFmtId="187" fontId="105" fillId="0" borderId="0"/>
    <xf numFmtId="187" fontId="105" fillId="0" borderId="0"/>
    <xf numFmtId="0" fontId="105" fillId="0" borderId="0" applyFont="0" applyFill="0" applyBorder="0" applyAlignment="0" applyProtection="0"/>
    <xf numFmtId="187" fontId="6" fillId="0" borderId="0" applyNumberFormat="0" applyFill="0" applyBorder="0" applyAlignment="0" applyProtection="0">
      <alignment vertical="center"/>
    </xf>
    <xf numFmtId="187" fontId="105" fillId="0" borderId="0"/>
    <xf numFmtId="187" fontId="27" fillId="0" borderId="0">
      <alignment vertical="center"/>
    </xf>
    <xf numFmtId="0" fontId="105" fillId="0" borderId="0" applyFont="0" applyFill="0" applyBorder="0" applyAlignment="0" applyProtection="0"/>
    <xf numFmtId="187" fontId="119" fillId="0" borderId="0">
      <alignment vertical="center"/>
    </xf>
    <xf numFmtId="0" fontId="105" fillId="0" borderId="0" applyFont="0" applyFill="0" applyBorder="0" applyAlignment="0" applyProtection="0">
      <alignment vertical="center"/>
    </xf>
    <xf numFmtId="0" fontId="119" fillId="0" borderId="0" applyFont="0" applyFill="0" applyBorder="0" applyAlignment="0" applyProtection="0">
      <alignment vertical="center"/>
    </xf>
    <xf numFmtId="9" fontId="119" fillId="0" borderId="0" applyFont="0" applyFill="0" applyBorder="0" applyAlignment="0" applyProtection="0">
      <alignment vertical="center"/>
    </xf>
    <xf numFmtId="0" fontId="105" fillId="0" borderId="0" applyFont="0" applyFill="0" applyBorder="0" applyAlignment="0" applyProtection="0"/>
    <xf numFmtId="187" fontId="45" fillId="0" borderId="0"/>
    <xf numFmtId="187" fontId="45" fillId="0" borderId="0"/>
    <xf numFmtId="187" fontId="45" fillId="0" borderId="0"/>
    <xf numFmtId="0" fontId="6" fillId="0" borderId="0">
      <alignment vertical="center"/>
    </xf>
    <xf numFmtId="0" fontId="6" fillId="0" borderId="0"/>
    <xf numFmtId="0" fontId="134" fillId="0" borderId="0"/>
    <xf numFmtId="0" fontId="17" fillId="0" borderId="0" applyNumberFormat="0" applyFill="0" applyBorder="0" applyAlignment="0" applyProtection="0">
      <alignment vertical="top"/>
      <protection locked="0"/>
    </xf>
    <xf numFmtId="0" fontId="105" fillId="0" borderId="0" applyFont="0" applyFill="0" applyBorder="0" applyAlignment="0" applyProtection="0"/>
    <xf numFmtId="0" fontId="105" fillId="0" borderId="0" applyFont="0" applyFill="0" applyBorder="0" applyAlignment="0" applyProtection="0"/>
    <xf numFmtId="0" fontId="105" fillId="0" borderId="0"/>
    <xf numFmtId="0" fontId="3" fillId="0" borderId="0">
      <alignment vertical="center"/>
    </xf>
    <xf numFmtId="0" fontId="3" fillId="0" borderId="0" applyFont="0" applyFill="0" applyBorder="0" applyAlignment="0" applyProtection="0">
      <alignment vertical="center"/>
    </xf>
    <xf numFmtId="0" fontId="23" fillId="0" borderId="0"/>
    <xf numFmtId="0" fontId="23" fillId="0" borderId="0" applyFont="0" applyFill="0" applyBorder="0" applyAlignment="0" applyProtection="0"/>
    <xf numFmtId="0" fontId="23" fillId="0" borderId="0"/>
    <xf numFmtId="0" fontId="23" fillId="0" borderId="0" applyFont="0" applyFill="0" applyBorder="0" applyAlignment="0" applyProtection="0"/>
    <xf numFmtId="0" fontId="2" fillId="0" borderId="0"/>
    <xf numFmtId="0" fontId="2" fillId="0" borderId="0" applyFont="0" applyFill="0" applyBorder="0" applyProtection="0"/>
    <xf numFmtId="0" fontId="136" fillId="18" borderId="0" applyNumberFormat="0" applyBorder="0" applyProtection="0"/>
    <xf numFmtId="0" fontId="137" fillId="0" borderId="0"/>
    <xf numFmtId="0" fontId="2" fillId="0" borderId="0"/>
    <xf numFmtId="0" fontId="2" fillId="0" borderId="0"/>
    <xf numFmtId="0" fontId="105" fillId="0" borderId="0"/>
    <xf numFmtId="0" fontId="45" fillId="0" borderId="0" applyNumberFormat="0" applyFill="0" applyBorder="0" applyAlignment="0" applyProtection="0"/>
    <xf numFmtId="0" fontId="17" fillId="0" borderId="0" applyNumberFormat="0" applyFill="0" applyBorder="0" applyAlignment="0" applyProtection="0">
      <alignment vertical="top"/>
      <protection locked="0"/>
    </xf>
    <xf numFmtId="0" fontId="6" fillId="0" borderId="0"/>
    <xf numFmtId="176" fontId="105" fillId="0" borderId="0" applyFont="0" applyFill="0" applyBorder="0" applyAlignment="0" applyProtection="0"/>
    <xf numFmtId="0" fontId="119" fillId="0" borderId="0"/>
    <xf numFmtId="0" fontId="105" fillId="0" borderId="0"/>
    <xf numFmtId="176" fontId="105" fillId="0" borderId="0" applyFont="0" applyFill="0" applyBorder="0" applyAlignment="0" applyProtection="0"/>
    <xf numFmtId="176" fontId="105" fillId="0" borderId="0" applyFont="0" applyFill="0" applyBorder="0" applyAlignment="0" applyProtection="0"/>
    <xf numFmtId="0" fontId="6" fillId="0" borderId="0"/>
    <xf numFmtId="226" fontId="23" fillId="0" borderId="0"/>
    <xf numFmtId="226" fontId="16" fillId="0" borderId="0">
      <alignment vertical="center"/>
    </xf>
    <xf numFmtId="226" fontId="105" fillId="0" borderId="0">
      <alignment vertical="center"/>
    </xf>
    <xf numFmtId="226" fontId="105" fillId="0" borderId="0">
      <alignment vertical="center"/>
    </xf>
    <xf numFmtId="226" fontId="17" fillId="0" borderId="0" applyNumberFormat="0" applyFill="0" applyBorder="0" applyAlignment="0" applyProtection="0">
      <alignment vertical="top"/>
      <protection locked="0"/>
    </xf>
    <xf numFmtId="226" fontId="6" fillId="0" borderId="0">
      <alignment vertical="center"/>
    </xf>
    <xf numFmtId="226" fontId="45" fillId="0" borderId="0" applyNumberFormat="0" applyFill="0" applyBorder="0" applyAlignment="0" applyProtection="0">
      <alignment vertical="center"/>
    </xf>
    <xf numFmtId="226" fontId="1" fillId="0" borderId="0" applyProtection="0">
      <alignment horizontal="left" vertical="center" wrapText="1" indent="1"/>
    </xf>
    <xf numFmtId="226" fontId="20" fillId="0" borderId="0">
      <alignment vertical="center"/>
    </xf>
    <xf numFmtId="226" fontId="119" fillId="0" borderId="0">
      <alignment vertical="center"/>
    </xf>
    <xf numFmtId="226" fontId="105" fillId="0" borderId="0"/>
    <xf numFmtId="226" fontId="45" fillId="0" borderId="0" applyNumberFormat="0" applyFill="0" applyBorder="0" applyAlignment="0" applyProtection="0">
      <alignment vertical="center"/>
    </xf>
    <xf numFmtId="226" fontId="105" fillId="0" borderId="0">
      <alignment vertical="center"/>
    </xf>
    <xf numFmtId="176" fontId="105" fillId="0" borderId="0" applyFont="0" applyFill="0" applyBorder="0" applyAlignment="0" applyProtection="0">
      <alignment vertical="center"/>
    </xf>
    <xf numFmtId="226" fontId="105" fillId="0" borderId="0"/>
    <xf numFmtId="226" fontId="45" fillId="0" borderId="0"/>
  </cellStyleXfs>
  <cellXfs count="2845">
    <xf numFmtId="0" fontId="0" fillId="0" borderId="0" xfId="0" applyAlignment="1"/>
    <xf numFmtId="0" fontId="0" fillId="0" borderId="1" xfId="0" applyBorder="1" applyAlignment="1">
      <alignment wrapText="1"/>
    </xf>
    <xf numFmtId="0" fontId="15" fillId="0" borderId="0" xfId="0" applyFont="1" applyAlignment="1">
      <alignment vertical="center"/>
    </xf>
    <xf numFmtId="0" fontId="16" fillId="0" borderId="0" xfId="0" applyFont="1" applyAlignment="1">
      <alignment horizontal="center" vertical="center"/>
    </xf>
    <xf numFmtId="0" fontId="16" fillId="0" borderId="0" xfId="0" applyFont="1" applyAlignment="1">
      <alignment vertical="center"/>
    </xf>
    <xf numFmtId="214" fontId="17" fillId="3" borderId="0" xfId="4" applyNumberFormat="1" applyFill="1" applyAlignment="1" applyProtection="1">
      <alignment horizontal="left" vertical="center" shrinkToFit="1"/>
      <protection locked="0" hidden="1"/>
    </xf>
    <xf numFmtId="0" fontId="18" fillId="0" borderId="0" xfId="4" applyFont="1" applyAlignment="1" applyProtection="1">
      <alignment horizontal="left" vertical="center" wrapText="1"/>
    </xf>
    <xf numFmtId="0" fontId="16" fillId="0" borderId="0" xfId="0" applyFont="1" applyAlignment="1">
      <alignment horizontal="center" vertical="center" wrapText="1"/>
    </xf>
    <xf numFmtId="181" fontId="16" fillId="0" borderId="0" xfId="0" applyNumberFormat="1" applyFont="1" applyAlignment="1">
      <alignment vertical="center"/>
    </xf>
    <xf numFmtId="0" fontId="20" fillId="0" borderId="1" xfId="0" applyFont="1" applyBorder="1" applyAlignment="1">
      <alignment horizontal="center" vertical="center"/>
    </xf>
    <xf numFmtId="0" fontId="16" fillId="0" borderId="1" xfId="0" applyFont="1" applyBorder="1" applyAlignment="1">
      <alignment horizontal="center" vertical="center"/>
    </xf>
    <xf numFmtId="49" fontId="16" fillId="0" borderId="0" xfId="0" applyNumberFormat="1" applyFont="1" applyAlignment="1">
      <alignment vertical="center"/>
    </xf>
    <xf numFmtId="0" fontId="16" fillId="0" borderId="0" xfId="0" applyNumberFormat="1" applyFont="1" applyAlignment="1">
      <alignment vertical="center"/>
    </xf>
    <xf numFmtId="0" fontId="20" fillId="0" borderId="0" xfId="0" applyFont="1" applyAlignment="1">
      <alignment horizontal="right" vertical="center"/>
    </xf>
    <xf numFmtId="0" fontId="16" fillId="0" borderId="1" xfId="0" applyFont="1" applyBorder="1" applyAlignment="1">
      <alignment vertical="center"/>
    </xf>
    <xf numFmtId="14" fontId="16" fillId="0" borderId="1" xfId="0" applyNumberFormat="1" applyFont="1" applyBorder="1" applyAlignment="1">
      <alignment horizontal="right" vertical="center"/>
    </xf>
    <xf numFmtId="0" fontId="21" fillId="0" borderId="0" xfId="0" applyFont="1" applyAlignment="1">
      <alignment vertical="center"/>
    </xf>
    <xf numFmtId="0" fontId="20" fillId="0" borderId="0" xfId="0" applyFont="1" applyAlignment="1">
      <alignment horizontal="center" vertical="center"/>
    </xf>
    <xf numFmtId="49" fontId="16" fillId="0" borderId="1" xfId="0" applyNumberFormat="1" applyFont="1" applyBorder="1" applyAlignment="1">
      <alignment horizontal="center" vertical="center"/>
    </xf>
    <xf numFmtId="49" fontId="16" fillId="0" borderId="2" xfId="0" applyNumberFormat="1" applyFont="1" applyBorder="1" applyAlignment="1">
      <alignment horizontal="center" vertical="center"/>
    </xf>
    <xf numFmtId="0" fontId="16" fillId="0" borderId="2" xfId="0" applyFont="1" applyBorder="1" applyAlignment="1">
      <alignment vertical="center"/>
    </xf>
    <xf numFmtId="49" fontId="16" fillId="0" borderId="1" xfId="0" applyNumberFormat="1" applyFont="1" applyBorder="1" applyAlignment="1">
      <alignment vertical="center"/>
    </xf>
    <xf numFmtId="214" fontId="18" fillId="3" borderId="0" xfId="4" applyNumberFormat="1" applyFont="1" applyFill="1" applyAlignment="1" applyProtection="1">
      <alignment horizontal="left" vertical="center" shrinkToFit="1"/>
      <protection locked="0" hidden="1"/>
    </xf>
    <xf numFmtId="0" fontId="16" fillId="0" borderId="1" xfId="0" applyNumberFormat="1" applyFont="1" applyBorder="1" applyAlignment="1">
      <alignment horizontal="center" vertical="center"/>
    </xf>
    <xf numFmtId="0" fontId="16" fillId="0" borderId="0" xfId="150" applyFont="1" applyAlignment="1">
      <alignment vertical="center"/>
    </xf>
    <xf numFmtId="0" fontId="20" fillId="0" borderId="1" xfId="150" applyFont="1" applyBorder="1" applyAlignment="1">
      <alignment horizontal="center" vertical="center" wrapText="1"/>
    </xf>
    <xf numFmtId="0" fontId="16" fillId="0" borderId="1" xfId="150" applyFont="1" applyBorder="1" applyAlignment="1">
      <alignment horizontal="center" vertical="center"/>
    </xf>
    <xf numFmtId="14" fontId="16" fillId="0" borderId="1" xfId="150" applyNumberFormat="1" applyFont="1" applyBorder="1" applyAlignment="1">
      <alignment horizontal="center" vertical="center"/>
    </xf>
    <xf numFmtId="0" fontId="20" fillId="0" borderId="0" xfId="150" applyFont="1" applyAlignment="1">
      <alignment horizontal="right" vertical="center"/>
    </xf>
    <xf numFmtId="0" fontId="20" fillId="0" borderId="3" xfId="150" applyFont="1" applyBorder="1" applyAlignment="1">
      <alignment horizontal="center" vertical="center" wrapText="1"/>
    </xf>
    <xf numFmtId="0" fontId="16" fillId="0" borderId="1" xfId="150" applyFont="1" applyBorder="1" applyAlignment="1">
      <alignment horizontal="right" vertical="center"/>
    </xf>
    <xf numFmtId="0" fontId="16" fillId="0" borderId="3" xfId="150" applyFont="1" applyBorder="1" applyAlignment="1">
      <alignment horizontal="right" vertical="center"/>
    </xf>
    <xf numFmtId="0" fontId="16" fillId="0" borderId="1" xfId="150" applyFont="1" applyBorder="1" applyAlignment="1">
      <alignment vertical="center"/>
    </xf>
    <xf numFmtId="49" fontId="16" fillId="0" borderId="1" xfId="0" applyNumberFormat="1" applyFont="1" applyBorder="1" applyAlignment="1">
      <alignment horizontal="left" vertical="center"/>
    </xf>
    <xf numFmtId="49" fontId="23" fillId="0" borderId="1" xfId="0" applyNumberFormat="1" applyFont="1" applyBorder="1" applyAlignment="1">
      <alignment horizontal="left" vertical="center"/>
    </xf>
    <xf numFmtId="49" fontId="16" fillId="0" borderId="2" xfId="0" applyNumberFormat="1" applyFont="1" applyBorder="1" applyAlignment="1">
      <alignment vertical="center"/>
    </xf>
    <xf numFmtId="0" fontId="16" fillId="0" borderId="0" xfId="0" applyFont="1" applyFill="1" applyAlignment="1">
      <alignment vertical="center"/>
    </xf>
    <xf numFmtId="0" fontId="25" fillId="0" borderId="1" xfId="4" applyFont="1" applyBorder="1" applyAlignment="1" applyProtection="1">
      <alignment vertical="center"/>
    </xf>
    <xf numFmtId="49" fontId="20" fillId="0" borderId="1" xfId="0" applyNumberFormat="1" applyFont="1" applyBorder="1" applyAlignment="1">
      <alignment horizontal="left" vertical="center"/>
    </xf>
    <xf numFmtId="0" fontId="15" fillId="0" borderId="0" xfId="150" applyFont="1" applyAlignment="1">
      <alignment vertical="center"/>
    </xf>
    <xf numFmtId="0" fontId="16" fillId="0" borderId="0" xfId="150" applyFont="1" applyAlignment="1">
      <alignment horizontal="center" vertical="center" wrapText="1"/>
    </xf>
    <xf numFmtId="0" fontId="20" fillId="0" borderId="1" xfId="150" applyFont="1" applyFill="1" applyBorder="1" applyAlignment="1">
      <alignment horizontal="center" vertical="center" wrapText="1"/>
    </xf>
    <xf numFmtId="0" fontId="16" fillId="0" borderId="1" xfId="150" applyFont="1" applyFill="1" applyBorder="1" applyAlignment="1">
      <alignment horizontal="left" vertical="center"/>
    </xf>
    <xf numFmtId="0" fontId="16" fillId="0" borderId="1" xfId="150" applyFont="1" applyBorder="1" applyAlignment="1">
      <alignment horizontal="left" vertical="center"/>
    </xf>
    <xf numFmtId="0" fontId="105" fillId="0" borderId="3" xfId="150" applyBorder="1" applyAlignment="1"/>
    <xf numFmtId="0" fontId="16" fillId="0" borderId="1" xfId="150" applyFont="1" applyBorder="1" applyAlignment="1">
      <alignment horizontal="right" vertical="center"/>
    </xf>
    <xf numFmtId="0" fontId="16" fillId="0" borderId="1" xfId="150" applyNumberFormat="1" applyFont="1" applyBorder="1" applyAlignment="1">
      <alignment horizontal="center" vertical="center"/>
    </xf>
    <xf numFmtId="0" fontId="16" fillId="0" borderId="0" xfId="150" applyFont="1" applyAlignment="1">
      <alignment horizontal="center" vertical="center"/>
    </xf>
    <xf numFmtId="0" fontId="16" fillId="0" borderId="3" xfId="150" applyFont="1" applyBorder="1" applyAlignment="1">
      <alignment horizontal="center" vertical="center"/>
    </xf>
    <xf numFmtId="0" fontId="15" fillId="0" borderId="0" xfId="150" applyFont="1" applyAlignment="1">
      <alignment vertical="center" wrapText="1"/>
    </xf>
    <xf numFmtId="0" fontId="16" fillId="0" borderId="0" xfId="150" applyNumberFormat="1" applyFont="1" applyAlignment="1">
      <alignment vertical="center"/>
    </xf>
    <xf numFmtId="0" fontId="16" fillId="4" borderId="1" xfId="150" applyFont="1" applyFill="1" applyBorder="1" applyAlignment="1">
      <alignment horizontal="left" vertical="center"/>
    </xf>
    <xf numFmtId="0" fontId="20" fillId="0" borderId="0" xfId="0" applyFont="1" applyAlignment="1">
      <alignment vertical="center"/>
    </xf>
    <xf numFmtId="49" fontId="20" fillId="0" borderId="1" xfId="0" applyNumberFormat="1" applyFont="1" applyBorder="1" applyAlignment="1">
      <alignment horizontal="center" vertical="center"/>
    </xf>
    <xf numFmtId="0" fontId="16" fillId="0" borderId="2" xfId="0" applyFont="1" applyBorder="1" applyAlignment="1">
      <alignment horizontal="center" vertical="center"/>
    </xf>
    <xf numFmtId="0" fontId="16" fillId="0" borderId="1" xfId="0" applyFont="1" applyFill="1" applyBorder="1" applyAlignment="1">
      <alignment vertical="center"/>
    </xf>
    <xf numFmtId="49" fontId="16" fillId="0" borderId="1" xfId="0" applyNumberFormat="1" applyFont="1" applyFill="1" applyBorder="1" applyAlignment="1">
      <alignment horizontal="left" vertical="center"/>
    </xf>
    <xf numFmtId="0" fontId="25" fillId="0" borderId="0" xfId="0" applyFont="1" applyBorder="1" applyAlignment="1">
      <alignment horizontal="left" vertical="center"/>
    </xf>
    <xf numFmtId="0" fontId="25" fillId="0" borderId="1" xfId="0" applyFont="1" applyBorder="1" applyAlignment="1">
      <alignment horizontal="center" vertical="center"/>
    </xf>
    <xf numFmtId="0" fontId="24" fillId="0" borderId="1" xfId="0" applyFont="1" applyBorder="1" applyAlignment="1">
      <alignment horizontal="center" vertical="center"/>
    </xf>
    <xf numFmtId="0" fontId="36" fillId="0" borderId="0" xfId="0" applyFont="1" applyAlignment="1">
      <alignment vertical="center"/>
    </xf>
    <xf numFmtId="0" fontId="37" fillId="0" borderId="0" xfId="0" applyFont="1" applyAlignment="1">
      <alignment vertical="center"/>
    </xf>
    <xf numFmtId="0" fontId="37" fillId="0" borderId="0" xfId="0" applyFont="1" applyAlignment="1">
      <alignment horizontal="center" vertical="center"/>
    </xf>
    <xf numFmtId="0" fontId="43" fillId="0" borderId="0" xfId="58" applyFont="1" applyFill="1" applyAlignment="1">
      <alignment vertical="center"/>
    </xf>
    <xf numFmtId="0" fontId="44" fillId="0" borderId="0" xfId="58" applyFont="1" applyFill="1" applyAlignment="1">
      <alignment horizontal="left" vertical="center"/>
    </xf>
    <xf numFmtId="0" fontId="44" fillId="0" borderId="0" xfId="58" applyFont="1" applyFill="1" applyAlignment="1">
      <alignment vertical="center"/>
    </xf>
    <xf numFmtId="0" fontId="27" fillId="0" borderId="0" xfId="146" applyFont="1" applyFill="1" applyAlignment="1">
      <alignment horizontal="left" vertical="center"/>
    </xf>
    <xf numFmtId="199" fontId="34" fillId="0" borderId="1" xfId="148" applyFont="1" applyBorder="1" applyAlignment="1">
      <alignment horizontal="center" vertical="center"/>
    </xf>
    <xf numFmtId="0" fontId="45" fillId="3" borderId="1" xfId="8" applyFont="1" applyFill="1" applyBorder="1" applyAlignment="1"/>
    <xf numFmtId="199" fontId="20" fillId="3" borderId="1" xfId="141" applyFont="1" applyFill="1" applyBorder="1">
      <alignment vertical="center"/>
    </xf>
    <xf numFmtId="199" fontId="27" fillId="3" borderId="1" xfId="141" applyFont="1" applyFill="1" applyBorder="1">
      <alignment vertical="center"/>
    </xf>
    <xf numFmtId="199" fontId="26" fillId="3" borderId="1" xfId="141" applyFont="1" applyFill="1" applyBorder="1">
      <alignment vertical="center"/>
    </xf>
    <xf numFmtId="0" fontId="20" fillId="0" borderId="0" xfId="158" applyFont="1" applyFill="1" applyBorder="1" applyAlignment="1">
      <alignment horizontal="left" vertical="center" shrinkToFit="1"/>
    </xf>
    <xf numFmtId="0" fontId="20" fillId="0" borderId="0" xfId="158" applyFont="1" applyFill="1" applyBorder="1" applyAlignment="1">
      <alignment vertical="center" shrinkToFit="1"/>
    </xf>
    <xf numFmtId="0" fontId="16" fillId="0" borderId="0" xfId="158" applyFont="1" applyFill="1" applyBorder="1" applyAlignment="1">
      <alignment horizontal="left" vertical="center" shrinkToFit="1"/>
    </xf>
    <xf numFmtId="0" fontId="43" fillId="0" borderId="0" xfId="58" applyFont="1" applyFill="1" applyAlignment="1">
      <alignment horizontal="left" vertical="center"/>
    </xf>
    <xf numFmtId="0" fontId="46" fillId="2" borderId="1" xfId="0" applyFont="1" applyFill="1" applyBorder="1" applyAlignment="1">
      <alignment horizontal="center" vertical="center"/>
    </xf>
    <xf numFmtId="0" fontId="0" fillId="7" borderId="1" xfId="0" applyFill="1" applyBorder="1" applyAlignment="1"/>
    <xf numFmtId="0" fontId="0" fillId="0" borderId="1" xfId="0" applyBorder="1" applyAlignment="1"/>
    <xf numFmtId="0" fontId="47" fillId="2" borderId="1" xfId="0" applyFont="1" applyFill="1" applyBorder="1" applyAlignment="1">
      <alignment horizontal="center" vertical="center"/>
    </xf>
    <xf numFmtId="0" fontId="6" fillId="7" borderId="1" xfId="0" applyFont="1" applyFill="1" applyBorder="1" applyAlignment="1">
      <alignment horizontal="center"/>
    </xf>
    <xf numFmtId="0" fontId="6" fillId="7" borderId="1" xfId="0" applyFont="1" applyFill="1" applyBorder="1" applyAlignment="1"/>
    <xf numFmtId="0" fontId="0" fillId="8" borderId="1" xfId="0" applyFill="1" applyBorder="1" applyAlignment="1"/>
    <xf numFmtId="0" fontId="47" fillId="2" borderId="17" xfId="0" applyFont="1" applyFill="1" applyBorder="1" applyAlignment="1">
      <alignment horizontal="center" vertical="center"/>
    </xf>
    <xf numFmtId="0" fontId="6" fillId="0" borderId="0" xfId="0" applyFont="1" applyAlignment="1"/>
    <xf numFmtId="0" fontId="0" fillId="8" borderId="1" xfId="0" applyFont="1" applyFill="1" applyBorder="1" applyAlignment="1"/>
    <xf numFmtId="213" fontId="48" fillId="0" borderId="0" xfId="123" applyNumberFormat="1" applyFont="1" applyFill="1" applyAlignment="1" applyProtection="1">
      <alignment horizontal="left" vertical="center"/>
      <protection locked="0"/>
    </xf>
    <xf numFmtId="213" fontId="21" fillId="0" borderId="0" xfId="123" applyNumberFormat="1" applyFont="1" applyFill="1" applyAlignment="1" applyProtection="1">
      <alignment horizontal="center" vertical="center"/>
      <protection locked="0"/>
    </xf>
    <xf numFmtId="213" fontId="16" fillId="0" borderId="0" xfId="123" applyNumberFormat="1" applyFont="1" applyFill="1" applyAlignment="1" applyProtection="1">
      <alignment horizontal="center" vertical="center"/>
      <protection locked="0"/>
    </xf>
    <xf numFmtId="213" fontId="16" fillId="0" borderId="0" xfId="123" applyNumberFormat="1" applyFont="1" applyFill="1" applyAlignment="1" applyProtection="1">
      <alignment horizontal="left" vertical="center"/>
      <protection locked="0"/>
    </xf>
    <xf numFmtId="191" fontId="16" fillId="0" borderId="0" xfId="123" applyNumberFormat="1" applyFont="1" applyFill="1" applyAlignment="1" applyProtection="1">
      <alignment horizontal="left" vertical="center"/>
      <protection locked="0"/>
    </xf>
    <xf numFmtId="213" fontId="16" fillId="0" borderId="0" xfId="123" applyNumberFormat="1" applyFont="1" applyFill="1" applyAlignment="1" applyProtection="1">
      <alignment horizontal="right" vertical="center"/>
      <protection locked="0"/>
    </xf>
    <xf numFmtId="213" fontId="18" fillId="0" borderId="0" xfId="4" applyNumberFormat="1" applyFont="1" applyFill="1" applyBorder="1" applyAlignment="1" applyProtection="1">
      <alignment horizontal="left" vertical="center"/>
      <protection locked="0"/>
    </xf>
    <xf numFmtId="213" fontId="48" fillId="0" borderId="0" xfId="123" applyNumberFormat="1" applyFont="1" applyFill="1" applyBorder="1" applyAlignment="1" applyProtection="1">
      <alignment horizontal="center" vertical="center"/>
      <protection locked="0"/>
    </xf>
    <xf numFmtId="213" fontId="21" fillId="0" borderId="0" xfId="123" applyNumberFormat="1" applyFont="1" applyFill="1" applyAlignment="1" applyProtection="1">
      <alignment horizontal="left" vertical="center"/>
      <protection locked="0"/>
    </xf>
    <xf numFmtId="213" fontId="26" fillId="0" borderId="1" xfId="123" applyNumberFormat="1" applyFont="1" applyBorder="1" applyAlignment="1" applyProtection="1">
      <alignment horizontal="center" vertical="center"/>
      <protection locked="0"/>
    </xf>
    <xf numFmtId="213" fontId="26" fillId="0" borderId="13" xfId="123" applyNumberFormat="1" applyFont="1" applyBorder="1" applyAlignment="1" applyProtection="1">
      <alignment horizontal="center" vertical="center"/>
      <protection locked="0"/>
    </xf>
    <xf numFmtId="213" fontId="26" fillId="0" borderId="3" xfId="123" applyNumberFormat="1" applyFont="1" applyBorder="1" applyAlignment="1" applyProtection="1">
      <alignment horizontal="center" vertical="center"/>
      <protection locked="0"/>
    </xf>
    <xf numFmtId="213" fontId="16" fillId="0" borderId="2" xfId="96" applyNumberFormat="1" applyFont="1" applyBorder="1" applyAlignment="1" applyProtection="1">
      <alignment vertical="center"/>
      <protection locked="0"/>
    </xf>
    <xf numFmtId="191" fontId="16" fillId="0" borderId="1" xfId="123" applyNumberFormat="1" applyBorder="1" applyAlignment="1" applyProtection="1">
      <alignment horizontal="center" vertical="center"/>
      <protection locked="0"/>
    </xf>
    <xf numFmtId="188" fontId="16" fillId="0" borderId="5" xfId="123" applyNumberFormat="1" applyBorder="1" applyAlignment="1" applyProtection="1">
      <alignment horizontal="right" vertical="center"/>
      <protection locked="0"/>
    </xf>
    <xf numFmtId="188" fontId="16" fillId="0" borderId="13" xfId="123" applyNumberFormat="1" applyBorder="1" applyAlignment="1" applyProtection="1">
      <alignment horizontal="left" vertical="center"/>
      <protection locked="0"/>
    </xf>
    <xf numFmtId="188" fontId="20" fillId="0" borderId="3" xfId="123" applyNumberFormat="1" applyFont="1" applyBorder="1" applyAlignment="1" applyProtection="1">
      <alignment horizontal="left" vertical="center"/>
      <protection locked="0"/>
    </xf>
    <xf numFmtId="191" fontId="16" fillId="3" borderId="1" xfId="123" applyNumberFormat="1" applyFill="1" applyBorder="1" applyAlignment="1" applyProtection="1">
      <alignment horizontal="center" vertical="center"/>
      <protection locked="0"/>
    </xf>
    <xf numFmtId="188" fontId="16" fillId="0" borderId="1" xfId="123" applyNumberFormat="1" applyBorder="1" applyAlignment="1" applyProtection="1">
      <alignment horizontal="right" vertical="center"/>
      <protection locked="0"/>
    </xf>
    <xf numFmtId="213" fontId="16" fillId="0" borderId="18" xfId="123" applyNumberFormat="1" applyBorder="1" applyAlignment="1" applyProtection="1">
      <alignment horizontal="left" vertical="center" indent="1"/>
      <protection locked="0"/>
    </xf>
    <xf numFmtId="188" fontId="16" fillId="0" borderId="1" xfId="121" applyNumberFormat="1" applyBorder="1" applyAlignment="1" applyProtection="1">
      <alignment horizontal="right" vertical="center"/>
      <protection locked="0"/>
    </xf>
    <xf numFmtId="213" fontId="21" fillId="0" borderId="18" xfId="123" applyNumberFormat="1" applyFont="1" applyBorder="1" applyAlignment="1" applyProtection="1">
      <alignment horizontal="center" vertical="center"/>
      <protection locked="0"/>
    </xf>
    <xf numFmtId="213" fontId="16" fillId="0" borderId="18" xfId="123" applyNumberFormat="1" applyBorder="1" applyAlignment="1" applyProtection="1">
      <alignment horizontal="left" vertical="center"/>
      <protection locked="0"/>
    </xf>
    <xf numFmtId="188" fontId="21" fillId="0" borderId="3" xfId="123" applyNumberFormat="1" applyFont="1" applyBorder="1" applyAlignment="1" applyProtection="1">
      <alignment horizontal="center" vertical="center"/>
      <protection locked="0"/>
    </xf>
    <xf numFmtId="188" fontId="16" fillId="0" borderId="3" xfId="123" applyNumberFormat="1" applyBorder="1" applyAlignment="1" applyProtection="1">
      <alignment horizontal="left" vertical="center"/>
      <protection locked="0"/>
    </xf>
    <xf numFmtId="188" fontId="21" fillId="7" borderId="3" xfId="123" applyNumberFormat="1" applyFont="1" applyFill="1" applyBorder="1" applyAlignment="1" applyProtection="1">
      <alignment horizontal="center" vertical="center"/>
      <protection locked="0"/>
    </xf>
    <xf numFmtId="188" fontId="21" fillId="7" borderId="1" xfId="123" applyNumberFormat="1" applyFont="1" applyFill="1" applyBorder="1" applyAlignment="1" applyProtection="1">
      <alignment horizontal="right" vertical="center"/>
      <protection locked="0"/>
    </xf>
    <xf numFmtId="213" fontId="16" fillId="3" borderId="18" xfId="123" applyNumberFormat="1" applyFill="1" applyBorder="1" applyAlignment="1" applyProtection="1">
      <alignment horizontal="left" vertical="center" indent="1"/>
      <protection locked="0"/>
    </xf>
    <xf numFmtId="188" fontId="26" fillId="7" borderId="9" xfId="96" applyNumberFormat="1" applyFont="1" applyFill="1" applyBorder="1" applyAlignment="1" applyProtection="1">
      <alignment horizontal="center" vertical="center"/>
      <protection locked="0"/>
    </xf>
    <xf numFmtId="188" fontId="21" fillId="7" borderId="1" xfId="121" applyNumberFormat="1" applyFont="1" applyFill="1" applyBorder="1" applyAlignment="1" applyProtection="1">
      <alignment horizontal="right" vertical="center"/>
      <protection locked="0"/>
    </xf>
    <xf numFmtId="188" fontId="16" fillId="0" borderId="2" xfId="123" applyNumberFormat="1" applyBorder="1" applyAlignment="1" applyProtection="1">
      <alignment horizontal="left" vertical="center"/>
      <protection locked="0"/>
    </xf>
    <xf numFmtId="213" fontId="21" fillId="3" borderId="18" xfId="123" applyNumberFormat="1" applyFont="1" applyFill="1" applyBorder="1" applyAlignment="1" applyProtection="1">
      <alignment horizontal="center" vertical="center"/>
      <protection locked="0"/>
    </xf>
    <xf numFmtId="213" fontId="16" fillId="0" borderId="1" xfId="123" applyNumberFormat="1" applyBorder="1" applyAlignment="1" applyProtection="1">
      <alignment horizontal="right" vertical="center"/>
      <protection locked="0"/>
    </xf>
    <xf numFmtId="188" fontId="21" fillId="7" borderId="4" xfId="123" applyNumberFormat="1" applyFont="1" applyFill="1" applyBorder="1" applyAlignment="1" applyProtection="1">
      <alignment horizontal="right" vertical="center"/>
      <protection locked="0"/>
    </xf>
    <xf numFmtId="188" fontId="21" fillId="7" borderId="13" xfId="123" applyNumberFormat="1" applyFont="1" applyFill="1" applyBorder="1" applyAlignment="1" applyProtection="1">
      <alignment horizontal="left" vertical="center"/>
      <protection locked="0"/>
    </xf>
    <xf numFmtId="213" fontId="16" fillId="0" borderId="2" xfId="123" applyNumberFormat="1" applyBorder="1" applyAlignment="1" applyProtection="1">
      <alignment horizontal="left" vertical="center"/>
      <protection locked="0"/>
    </xf>
    <xf numFmtId="213" fontId="20" fillId="0" borderId="0" xfId="123" applyNumberFormat="1" applyFont="1" applyFill="1" applyBorder="1" applyAlignment="1" applyProtection="1">
      <alignment horizontal="left" vertical="center"/>
      <protection locked="0"/>
    </xf>
    <xf numFmtId="213" fontId="20" fillId="0" borderId="0" xfId="123" applyNumberFormat="1" applyFont="1" applyFill="1" applyAlignment="1" applyProtection="1">
      <alignment horizontal="left" vertical="center"/>
      <protection locked="0"/>
    </xf>
    <xf numFmtId="213" fontId="20" fillId="0" borderId="0" xfId="123" applyNumberFormat="1" applyFont="1" applyFill="1" applyBorder="1" applyAlignment="1" applyProtection="1">
      <alignment horizontal="right" vertical="center"/>
      <protection locked="0"/>
    </xf>
    <xf numFmtId="213" fontId="26" fillId="0" borderId="0" xfId="123" applyNumberFormat="1" applyFont="1" applyFill="1" applyAlignment="1" applyProtection="1">
      <alignment horizontal="left" vertical="center"/>
      <protection locked="0"/>
    </xf>
    <xf numFmtId="188" fontId="16" fillId="0" borderId="1" xfId="123" applyNumberFormat="1" applyBorder="1" applyAlignment="1" applyProtection="1">
      <alignment horizontal="left" vertical="center"/>
      <protection locked="0"/>
    </xf>
    <xf numFmtId="188" fontId="20" fillId="0" borderId="1" xfId="123" applyNumberFormat="1" applyFont="1" applyBorder="1" applyAlignment="1" applyProtection="1">
      <alignment horizontal="left" vertical="center"/>
      <protection locked="0"/>
    </xf>
    <xf numFmtId="188" fontId="21" fillId="0" borderId="1" xfId="123" applyNumberFormat="1" applyFont="1" applyBorder="1" applyAlignment="1" applyProtection="1">
      <alignment horizontal="left" vertical="center"/>
      <protection locked="0"/>
    </xf>
    <xf numFmtId="188" fontId="21" fillId="0" borderId="1" xfId="121" applyNumberFormat="1" applyFont="1" applyBorder="1" applyAlignment="1" applyProtection="1">
      <alignment horizontal="left" vertical="center"/>
      <protection locked="0"/>
    </xf>
    <xf numFmtId="0" fontId="48" fillId="0" borderId="0" xfId="96" applyFont="1" applyAlignment="1" applyProtection="1">
      <alignment vertical="center"/>
      <protection locked="0"/>
    </xf>
    <xf numFmtId="0" fontId="16" fillId="0" borderId="0" xfId="96" applyFont="1" applyAlignment="1" applyProtection="1">
      <alignment horizontal="center" vertical="center"/>
      <protection locked="0"/>
    </xf>
    <xf numFmtId="0" fontId="21" fillId="0" borderId="0" xfId="143" applyFont="1" applyAlignment="1" applyProtection="1">
      <alignment vertical="center"/>
      <protection locked="0"/>
    </xf>
    <xf numFmtId="0" fontId="16" fillId="0" borderId="0" xfId="143" applyFont="1" applyAlignment="1" applyProtection="1">
      <alignment vertical="center"/>
      <protection locked="0"/>
    </xf>
    <xf numFmtId="0" fontId="16" fillId="0" borderId="0" xfId="143" applyFont="1" applyAlignment="1" applyProtection="1">
      <alignment horizontal="left" vertical="center"/>
      <protection locked="0"/>
    </xf>
    <xf numFmtId="0" fontId="16" fillId="0" borderId="0" xfId="96" applyFont="1" applyAlignment="1" applyProtection="1">
      <alignment vertical="center"/>
      <protection locked="0"/>
    </xf>
    <xf numFmtId="0" fontId="18" fillId="0" borderId="0" xfId="4" applyFont="1" applyAlignment="1" applyProtection="1">
      <alignment horizontal="left" vertical="center"/>
      <protection locked="0"/>
    </xf>
    <xf numFmtId="0" fontId="48" fillId="0" borderId="0" xfId="143" applyFont="1" applyAlignment="1" applyProtection="1">
      <alignment horizontal="center" vertical="center"/>
      <protection locked="0"/>
    </xf>
    <xf numFmtId="0" fontId="35" fillId="0" borderId="0" xfId="143" applyFont="1" applyAlignment="1" applyProtection="1">
      <alignment horizontal="left" vertical="center"/>
      <protection locked="0"/>
    </xf>
    <xf numFmtId="0" fontId="16" fillId="0" borderId="0" xfId="143" applyFont="1" applyAlignment="1" applyProtection="1">
      <alignment horizontal="center" vertical="center"/>
      <protection locked="0"/>
    </xf>
    <xf numFmtId="0" fontId="26" fillId="0" borderId="15" xfId="143" applyFont="1" applyBorder="1" applyAlignment="1" applyProtection="1">
      <alignment horizontal="center" vertical="center"/>
      <protection locked="0"/>
    </xf>
    <xf numFmtId="0" fontId="26" fillId="0" borderId="1" xfId="143" applyFont="1" applyBorder="1" applyAlignment="1" applyProtection="1">
      <alignment horizontal="center" vertical="center"/>
      <protection locked="0"/>
    </xf>
    <xf numFmtId="0" fontId="26" fillId="0" borderId="24" xfId="143" applyFont="1" applyBorder="1" applyAlignment="1" applyProtection="1">
      <alignment horizontal="center" vertical="center"/>
      <protection locked="0"/>
    </xf>
    <xf numFmtId="0" fontId="26" fillId="0" borderId="1" xfId="96" applyFont="1" applyBorder="1" applyAlignment="1" applyProtection="1">
      <alignment horizontal="center" vertical="center"/>
      <protection locked="0"/>
    </xf>
    <xf numFmtId="0" fontId="16" fillId="0" borderId="1" xfId="96" applyFont="1" applyBorder="1" applyAlignment="1" applyProtection="1">
      <alignment vertical="center"/>
      <protection locked="0"/>
    </xf>
    <xf numFmtId="0" fontId="26" fillId="0" borderId="24" xfId="96" applyFont="1" applyBorder="1" applyAlignment="1" applyProtection="1">
      <alignment horizontal="center" vertical="center"/>
      <protection locked="0"/>
    </xf>
    <xf numFmtId="0" fontId="16" fillId="0" borderId="1" xfId="96" applyFont="1" applyBorder="1" applyAlignment="1" applyProtection="1">
      <alignment horizontal="center" vertical="center"/>
      <protection locked="0"/>
    </xf>
    <xf numFmtId="0" fontId="20" fillId="0" borderId="1" xfId="96" applyFont="1" applyBorder="1" applyAlignment="1" applyProtection="1">
      <alignment horizontal="center" vertical="center"/>
      <protection locked="0"/>
    </xf>
    <xf numFmtId="0" fontId="21" fillId="0" borderId="1" xfId="96" applyFont="1" applyBorder="1" applyAlignment="1" applyProtection="1">
      <alignment horizontal="center" vertical="center"/>
      <protection locked="0"/>
    </xf>
    <xf numFmtId="0" fontId="20" fillId="0" borderId="1" xfId="96" applyFont="1" applyBorder="1" applyAlignment="1" applyProtection="1">
      <alignment vertical="center"/>
      <protection locked="0"/>
    </xf>
    <xf numFmtId="0" fontId="26" fillId="0" borderId="1" xfId="96" applyFont="1" applyBorder="1" applyAlignment="1" applyProtection="1">
      <alignment vertical="center"/>
      <protection locked="0"/>
    </xf>
    <xf numFmtId="0" fontId="26" fillId="0" borderId="25" xfId="96" applyFont="1" applyBorder="1" applyAlignment="1" applyProtection="1">
      <alignment horizontal="center" vertical="center"/>
      <protection locked="0"/>
    </xf>
    <xf numFmtId="0" fontId="16" fillId="0" borderId="4" xfId="96" applyFont="1" applyBorder="1" applyAlignment="1" applyProtection="1">
      <alignment vertical="center"/>
      <protection locked="0"/>
    </xf>
    <xf numFmtId="0" fontId="26" fillId="0" borderId="4" xfId="143" applyFont="1" applyBorder="1" applyAlignment="1" applyProtection="1">
      <alignment horizontal="center" vertical="center"/>
      <protection locked="0"/>
    </xf>
    <xf numFmtId="49" fontId="16" fillId="0" borderId="4" xfId="96" applyNumberFormat="1" applyFont="1" applyBorder="1" applyAlignment="1" applyProtection="1">
      <alignment vertical="center"/>
      <protection locked="0"/>
    </xf>
    <xf numFmtId="0" fontId="26" fillId="0" borderId="4" xfId="96" applyFont="1" applyBorder="1" applyAlignment="1" applyProtection="1">
      <alignment vertical="center"/>
      <protection locked="0"/>
    </xf>
    <xf numFmtId="0" fontId="26" fillId="0" borderId="4" xfId="96" applyFont="1" applyBorder="1" applyAlignment="1" applyProtection="1">
      <alignment horizontal="center" vertical="center"/>
      <protection locked="0"/>
    </xf>
    <xf numFmtId="0" fontId="16" fillId="0" borderId="24" xfId="96" applyFont="1" applyBorder="1" applyAlignment="1" applyProtection="1">
      <alignment horizontal="center" vertical="center"/>
      <protection locked="0"/>
    </xf>
    <xf numFmtId="4" fontId="16" fillId="0" borderId="1" xfId="142" applyNumberFormat="1" applyFont="1" applyBorder="1" applyAlignment="1" applyProtection="1">
      <alignment horizontal="right"/>
      <protection locked="0"/>
    </xf>
    <xf numFmtId="0" fontId="16" fillId="0" borderId="3" xfId="96" applyFont="1" applyBorder="1" applyAlignment="1" applyProtection="1">
      <alignment vertical="center"/>
      <protection locked="0"/>
    </xf>
    <xf numFmtId="0" fontId="20" fillId="0" borderId="25" xfId="96" applyFont="1" applyBorder="1" applyAlignment="1" applyProtection="1">
      <alignment horizontal="center" vertical="center"/>
      <protection locked="0"/>
    </xf>
    <xf numFmtId="4" fontId="16" fillId="0" borderId="8" xfId="96" applyNumberFormat="1" applyFont="1" applyBorder="1" applyAlignment="1" applyProtection="1">
      <alignment vertical="center"/>
      <protection locked="0"/>
    </xf>
    <xf numFmtId="0" fontId="16" fillId="0" borderId="25" xfId="96" applyFont="1" applyBorder="1" applyAlignment="1" applyProtection="1">
      <alignment horizontal="center" vertical="center"/>
      <protection locked="0"/>
    </xf>
    <xf numFmtId="0" fontId="51" fillId="0" borderId="36" xfId="96" applyFont="1" applyBorder="1" applyAlignment="1" applyProtection="1">
      <alignment horizontal="left" vertical="center"/>
      <protection locked="0"/>
    </xf>
    <xf numFmtId="0" fontId="21" fillId="0" borderId="36" xfId="96" applyFont="1" applyBorder="1" applyAlignment="1" applyProtection="1">
      <alignment horizontal="center" vertical="center"/>
      <protection locked="0"/>
    </xf>
    <xf numFmtId="0" fontId="16" fillId="0" borderId="0" xfId="96" applyFont="1" applyBorder="1" applyAlignment="1" applyProtection="1">
      <alignment horizontal="center" vertical="center"/>
      <protection locked="0"/>
    </xf>
    <xf numFmtId="0" fontId="26" fillId="0" borderId="5" xfId="96" applyFont="1" applyBorder="1" applyAlignment="1" applyProtection="1">
      <alignment horizontal="center" vertical="center"/>
      <protection locked="0"/>
    </xf>
    <xf numFmtId="0" fontId="26" fillId="0" borderId="37" xfId="96" applyFont="1" applyBorder="1" applyAlignment="1" applyProtection="1">
      <alignment horizontal="center" vertical="center"/>
      <protection locked="0"/>
    </xf>
    <xf numFmtId="0" fontId="26" fillId="0" borderId="24" xfId="96" applyFont="1" applyBorder="1" applyAlignment="1" applyProtection="1">
      <alignment horizontal="left" vertical="center"/>
      <protection locked="0"/>
    </xf>
    <xf numFmtId="0" fontId="21" fillId="0" borderId="1" xfId="96" applyNumberFormat="1" applyFont="1" applyBorder="1" applyAlignment="1" applyProtection="1">
      <alignment horizontal="left" vertical="center"/>
      <protection locked="0"/>
    </xf>
    <xf numFmtId="0" fontId="26" fillId="0" borderId="38" xfId="96" applyFont="1" applyBorder="1" applyAlignment="1" applyProtection="1">
      <alignment horizontal="left" vertical="center"/>
      <protection locked="0"/>
    </xf>
    <xf numFmtId="0" fontId="21" fillId="0" borderId="39" xfId="96" applyFont="1" applyBorder="1" applyAlignment="1" applyProtection="1">
      <alignment horizontal="left" vertical="center"/>
      <protection locked="0"/>
    </xf>
    <xf numFmtId="0" fontId="16" fillId="0" borderId="40" xfId="96" applyFont="1" applyBorder="1" applyAlignment="1" applyProtection="1">
      <alignment horizontal="center" vertical="center"/>
      <protection locked="0"/>
    </xf>
    <xf numFmtId="0" fontId="21" fillId="0" borderId="0" xfId="96" applyFont="1" applyBorder="1" applyAlignment="1" applyProtection="1">
      <alignment horizontal="center" vertical="center"/>
      <protection locked="0"/>
    </xf>
    <xf numFmtId="0" fontId="20" fillId="0" borderId="0" xfId="143" applyFont="1" applyAlignment="1" applyProtection="1">
      <alignment horizontal="right" vertical="center"/>
      <protection locked="0"/>
    </xf>
    <xf numFmtId="0" fontId="16" fillId="0" borderId="44" xfId="96" applyFont="1" applyBorder="1" applyAlignment="1" applyProtection="1">
      <alignment horizontal="center" vertical="center"/>
      <protection locked="0"/>
    </xf>
    <xf numFmtId="0" fontId="16" fillId="0" borderId="44" xfId="143" applyFont="1" applyBorder="1" applyAlignment="1" applyProtection="1">
      <alignment horizontal="center" vertical="center"/>
      <protection locked="0"/>
    </xf>
    <xf numFmtId="0" fontId="16" fillId="0" borderId="44" xfId="96" applyFont="1" applyBorder="1" applyAlignment="1" applyProtection="1">
      <alignment vertical="center"/>
      <protection locked="0"/>
    </xf>
    <xf numFmtId="0" fontId="26" fillId="0" borderId="44" xfId="143" applyFont="1" applyBorder="1" applyAlignment="1" applyProtection="1">
      <alignment horizontal="center" vertical="center"/>
      <protection locked="0"/>
    </xf>
    <xf numFmtId="9" fontId="16" fillId="0" borderId="1" xfId="5" applyFont="1" applyBorder="1" applyAlignment="1" applyProtection="1">
      <alignment horizontal="right"/>
      <protection locked="0"/>
    </xf>
    <xf numFmtId="9" fontId="16" fillId="0" borderId="44" xfId="5" applyFont="1" applyBorder="1" applyAlignment="1" applyProtection="1">
      <alignment horizontal="right"/>
      <protection locked="0"/>
    </xf>
    <xf numFmtId="4" fontId="16" fillId="0" borderId="4" xfId="96" applyNumberFormat="1" applyFont="1" applyBorder="1" applyAlignment="1" applyProtection="1">
      <alignment vertical="center"/>
      <protection locked="0"/>
    </xf>
    <xf numFmtId="0" fontId="16" fillId="0" borderId="48" xfId="96" applyFont="1" applyBorder="1" applyAlignment="1" applyProtection="1">
      <alignment vertical="center"/>
      <protection locked="0"/>
    </xf>
    <xf numFmtId="0" fontId="26" fillId="0" borderId="15" xfId="96" applyFont="1" applyBorder="1" applyAlignment="1" applyProtection="1">
      <alignment horizontal="center" vertical="center"/>
      <protection locked="0"/>
    </xf>
    <xf numFmtId="0" fontId="26" fillId="0" borderId="16" xfId="96" applyFont="1" applyBorder="1" applyAlignment="1" applyProtection="1">
      <alignment horizontal="center" vertical="center"/>
      <protection locked="0"/>
    </xf>
    <xf numFmtId="10" fontId="16" fillId="0" borderId="1" xfId="5" applyNumberFormat="1" applyFont="1" applyBorder="1" applyAlignment="1" applyProtection="1">
      <alignment horizontal="center"/>
      <protection locked="0"/>
    </xf>
    <xf numFmtId="0" fontId="20" fillId="0" borderId="44" xfId="96" applyFont="1" applyBorder="1" applyAlignment="1" applyProtection="1">
      <alignment horizontal="center" vertical="center"/>
      <protection locked="0"/>
    </xf>
    <xf numFmtId="0" fontId="16" fillId="0" borderId="7" xfId="96" applyFont="1" applyBorder="1" applyAlignment="1" applyProtection="1">
      <alignment vertical="center"/>
      <protection locked="0"/>
    </xf>
    <xf numFmtId="0" fontId="16" fillId="0" borderId="36" xfId="96" applyFont="1" applyBorder="1" applyAlignment="1" applyProtection="1">
      <alignment horizontal="center" vertical="center"/>
      <protection locked="0"/>
    </xf>
    <xf numFmtId="0" fontId="16" fillId="0" borderId="50" xfId="96" applyFont="1" applyBorder="1" applyAlignment="1" applyProtection="1">
      <alignment vertical="center"/>
      <protection locked="0"/>
    </xf>
    <xf numFmtId="0" fontId="0" fillId="0" borderId="0" xfId="0" applyBorder="1" applyAlignment="1"/>
    <xf numFmtId="49" fontId="52" fillId="0" borderId="0" xfId="3" applyNumberFormat="1" applyFont="1" applyBorder="1" applyAlignment="1">
      <alignment horizontal="centerContinuous" vertical="center"/>
    </xf>
    <xf numFmtId="49" fontId="52" fillId="0" borderId="0" xfId="147" applyNumberFormat="1" applyFont="1" applyBorder="1" applyAlignment="1">
      <alignment horizontal="centerContinuous" vertical="center"/>
    </xf>
    <xf numFmtId="49" fontId="20" fillId="0" borderId="0" xfId="3" applyNumberFormat="1" applyFont="1" applyBorder="1" applyAlignment="1">
      <alignment vertical="center"/>
    </xf>
    <xf numFmtId="49" fontId="18" fillId="0" borderId="0" xfId="4" applyNumberFormat="1" applyFont="1" applyBorder="1" applyAlignment="1" applyProtection="1">
      <alignment vertical="top"/>
    </xf>
    <xf numFmtId="49" fontId="20" fillId="0" borderId="0" xfId="147" applyNumberFormat="1" applyFont="1" applyBorder="1" applyAlignment="1">
      <alignment vertical="center"/>
    </xf>
    <xf numFmtId="49" fontId="20" fillId="0" borderId="0" xfId="147" applyNumberFormat="1" applyFont="1" applyBorder="1" applyAlignment="1">
      <alignment horizontal="center" vertical="center"/>
    </xf>
    <xf numFmtId="49" fontId="20" fillId="0" borderId="0" xfId="3" applyNumberFormat="1" applyFont="1" applyBorder="1" applyAlignment="1">
      <alignment vertical="top"/>
    </xf>
    <xf numFmtId="49" fontId="20" fillId="0" borderId="0" xfId="147" applyNumberFormat="1" applyFont="1" applyBorder="1" applyAlignment="1">
      <alignment vertical="top"/>
    </xf>
    <xf numFmtId="49" fontId="20" fillId="0" borderId="0" xfId="147" applyNumberFormat="1" applyFont="1" applyBorder="1" applyAlignment="1">
      <alignment horizontal="center" vertical="top"/>
    </xf>
    <xf numFmtId="49" fontId="20" fillId="0" borderId="0" xfId="3" applyNumberFormat="1" applyFont="1" applyBorder="1" applyAlignment="1">
      <alignment horizontal="left" vertical="center"/>
    </xf>
    <xf numFmtId="49" fontId="18" fillId="0" borderId="0" xfId="4" applyNumberFormat="1" applyFont="1" applyBorder="1" applyAlignment="1" applyProtection="1">
      <alignment horizontal="left" vertical="center"/>
    </xf>
    <xf numFmtId="49" fontId="18" fillId="0" borderId="0" xfId="4" applyNumberFormat="1" applyFont="1" applyBorder="1" applyAlignment="1" applyProtection="1">
      <alignment horizontal="left" vertical="top"/>
    </xf>
    <xf numFmtId="49" fontId="18" fillId="0" borderId="0" xfId="4" applyNumberFormat="1" applyFont="1" applyBorder="1" applyAlignment="1" applyProtection="1">
      <alignment vertical="center"/>
    </xf>
    <xf numFmtId="49" fontId="20" fillId="0" borderId="0" xfId="147" applyNumberFormat="1" applyFont="1" applyBorder="1" applyAlignment="1">
      <alignment horizontal="left" vertical="center"/>
    </xf>
    <xf numFmtId="49" fontId="53" fillId="0" borderId="0" xfId="4" applyNumberFormat="1" applyFont="1" applyBorder="1" applyAlignment="1" applyProtection="1">
      <alignment vertical="center"/>
    </xf>
    <xf numFmtId="49" fontId="27" fillId="0" borderId="0" xfId="147" applyNumberFormat="1" applyFont="1" applyBorder="1" applyAlignment="1">
      <alignment vertical="center"/>
    </xf>
    <xf numFmtId="49" fontId="27" fillId="0" borderId="0" xfId="3" applyNumberFormat="1" applyFont="1" applyBorder="1" applyAlignment="1">
      <alignment vertical="center"/>
    </xf>
    <xf numFmtId="49" fontId="54" fillId="0" borderId="0" xfId="147" applyNumberFormat="1" applyFont="1" applyBorder="1" applyAlignment="1">
      <alignment vertical="center"/>
    </xf>
    <xf numFmtId="49" fontId="27" fillId="0" borderId="0" xfId="147" applyNumberFormat="1" applyFont="1" applyBorder="1" applyAlignment="1">
      <alignment vertical="top"/>
    </xf>
    <xf numFmtId="215" fontId="27" fillId="0" borderId="0" xfId="147" applyNumberFormat="1" applyFont="1" applyBorder="1" applyAlignment="1">
      <alignment vertical="center"/>
    </xf>
    <xf numFmtId="0" fontId="0" fillId="0" borderId="0" xfId="0" applyFont="1" applyFill="1" applyAlignment="1" applyProtection="1">
      <alignment vertical="center"/>
    </xf>
    <xf numFmtId="0" fontId="0" fillId="0" borderId="0" xfId="0" applyFont="1" applyAlignment="1" applyProtection="1">
      <alignment vertical="center"/>
    </xf>
    <xf numFmtId="0" fontId="55" fillId="0" borderId="0" xfId="4" applyNumberFormat="1" applyFont="1" applyFill="1" applyBorder="1" applyAlignment="1" applyProtection="1">
      <alignment vertical="center"/>
      <protection locked="0"/>
    </xf>
    <xf numFmtId="0" fontId="18" fillId="0" borderId="51" xfId="4" applyFont="1" applyFill="1" applyBorder="1" applyAlignment="1" applyProtection="1">
      <alignment vertical="center"/>
    </xf>
    <xf numFmtId="0" fontId="41" fillId="0" borderId="0" xfId="33" applyFont="1" applyFill="1" applyBorder="1" applyAlignment="1" applyProtection="1">
      <alignment horizontal="center" vertical="center"/>
    </xf>
    <xf numFmtId="181" fontId="57" fillId="0" borderId="0" xfId="33" applyNumberFormat="1" applyFont="1" applyFill="1" applyAlignment="1" applyProtection="1">
      <alignment horizontal="center" vertical="center"/>
      <protection hidden="1"/>
    </xf>
    <xf numFmtId="216" fontId="41" fillId="0" borderId="0" xfId="33" applyNumberFormat="1" applyFont="1" applyFill="1" applyAlignment="1" applyProtection="1">
      <alignment horizontal="center" vertical="center"/>
    </xf>
    <xf numFmtId="0" fontId="41" fillId="0" borderId="0" xfId="33" applyFont="1" applyFill="1" applyAlignment="1" applyProtection="1">
      <alignment horizontal="center" vertical="center"/>
    </xf>
    <xf numFmtId="49" fontId="23" fillId="3" borderId="30" xfId="33" applyNumberFormat="1" applyFont="1" applyFill="1" applyBorder="1" applyAlignment="1" applyProtection="1">
      <alignment vertical="center"/>
      <protection locked="0"/>
    </xf>
    <xf numFmtId="49" fontId="36" fillId="3" borderId="21" xfId="33" applyNumberFormat="1" applyFont="1" applyFill="1" applyBorder="1" applyAlignment="1" applyProtection="1">
      <alignment vertical="center"/>
      <protection locked="0"/>
    </xf>
    <xf numFmtId="0" fontId="65" fillId="10" borderId="31" xfId="33" applyFont="1" applyFill="1" applyBorder="1" applyAlignment="1" applyProtection="1">
      <alignment vertical="center"/>
    </xf>
    <xf numFmtId="0" fontId="65" fillId="10" borderId="9" xfId="33" applyFont="1" applyFill="1" applyBorder="1" applyAlignment="1" applyProtection="1">
      <alignment vertical="center"/>
    </xf>
    <xf numFmtId="49" fontId="66" fillId="3" borderId="9" xfId="33" applyNumberFormat="1" applyFont="1" applyFill="1" applyBorder="1" applyAlignment="1" applyProtection="1">
      <alignment horizontal="center" vertical="center"/>
      <protection locked="0"/>
    </xf>
    <xf numFmtId="49" fontId="66" fillId="3" borderId="9" xfId="33" applyNumberFormat="1" applyFont="1" applyFill="1" applyBorder="1" applyAlignment="1" applyProtection="1">
      <alignment horizontal="center" vertical="center"/>
    </xf>
    <xf numFmtId="0" fontId="67" fillId="10" borderId="31" xfId="33" applyFont="1" applyFill="1" applyBorder="1" applyAlignment="1" applyProtection="1">
      <alignment vertical="center"/>
    </xf>
    <xf numFmtId="0" fontId="67" fillId="10" borderId="9" xfId="33" applyFont="1" applyFill="1" applyBorder="1" applyAlignment="1" applyProtection="1">
      <alignment vertical="center"/>
    </xf>
    <xf numFmtId="0" fontId="67" fillId="10" borderId="11" xfId="33" applyFont="1" applyFill="1" applyBorder="1" applyAlignment="1" applyProtection="1">
      <alignment vertical="center"/>
    </xf>
    <xf numFmtId="0" fontId="68" fillId="10" borderId="31" xfId="33" applyFont="1" applyFill="1" applyBorder="1" applyAlignment="1" applyProtection="1">
      <alignment vertical="center"/>
    </xf>
    <xf numFmtId="0" fontId="68" fillId="10" borderId="9" xfId="33" applyFont="1" applyFill="1" applyBorder="1" applyAlignment="1" applyProtection="1">
      <alignment vertical="center"/>
    </xf>
    <xf numFmtId="49" fontId="66" fillId="3" borderId="58" xfId="33" applyNumberFormat="1" applyFont="1" applyFill="1" applyBorder="1" applyAlignment="1" applyProtection="1">
      <alignment horizontal="center" vertical="center"/>
      <protection locked="0"/>
    </xf>
    <xf numFmtId="49" fontId="66" fillId="3" borderId="58" xfId="33" applyNumberFormat="1" applyFont="1" applyFill="1" applyBorder="1" applyAlignment="1" applyProtection="1">
      <alignment horizontal="center" vertical="center"/>
    </xf>
    <xf numFmtId="0" fontId="36" fillId="10" borderId="31" xfId="33" applyFont="1" applyFill="1" applyBorder="1" applyAlignment="1" applyProtection="1">
      <alignment vertical="center"/>
    </xf>
    <xf numFmtId="0" fontId="36" fillId="10" borderId="9" xfId="33" applyFont="1" applyFill="1" applyBorder="1" applyAlignment="1" applyProtection="1">
      <alignment vertical="center"/>
    </xf>
    <xf numFmtId="49" fontId="16" fillId="10" borderId="0" xfId="33" applyNumberFormat="1" applyFont="1" applyFill="1" applyBorder="1" applyAlignment="1" applyProtection="1">
      <alignment horizontal="left" vertical="center"/>
    </xf>
    <xf numFmtId="0" fontId="70" fillId="9" borderId="60" xfId="33" applyFont="1" applyFill="1" applyBorder="1" applyAlignment="1" applyProtection="1">
      <alignment horizontal="center" vertical="center"/>
    </xf>
    <xf numFmtId="0" fontId="70" fillId="9" borderId="61" xfId="33" applyFont="1" applyFill="1" applyBorder="1" applyAlignment="1" applyProtection="1">
      <alignment horizontal="center" vertical="center"/>
    </xf>
    <xf numFmtId="0" fontId="36" fillId="0" borderId="56" xfId="33" applyFont="1" applyFill="1" applyBorder="1" applyAlignment="1" applyProtection="1">
      <alignment horizontal="center" vertical="center"/>
    </xf>
    <xf numFmtId="0" fontId="0" fillId="0" borderId="0" xfId="0" applyFont="1" applyFill="1" applyBorder="1" applyAlignment="1" applyProtection="1">
      <alignment vertical="center"/>
    </xf>
    <xf numFmtId="0" fontId="71" fillId="0" borderId="0" xfId="33" applyFont="1" applyFill="1" applyBorder="1" applyAlignment="1" applyProtection="1">
      <alignment horizontal="center" vertical="center"/>
    </xf>
    <xf numFmtId="0" fontId="57" fillId="0" borderId="0" xfId="33" applyFont="1" applyFill="1" applyBorder="1" applyAlignment="1" applyProtection="1">
      <alignment vertical="center"/>
    </xf>
    <xf numFmtId="0" fontId="72" fillId="0" borderId="0" xfId="33" applyFont="1" applyFill="1" applyBorder="1" applyAlignment="1" applyProtection="1">
      <alignment vertical="center"/>
    </xf>
    <xf numFmtId="0" fontId="65" fillId="10" borderId="45" xfId="33" applyFont="1" applyFill="1" applyBorder="1" applyAlignment="1" applyProtection="1">
      <alignment vertical="center"/>
    </xf>
    <xf numFmtId="49" fontId="66" fillId="3" borderId="9" xfId="33" applyNumberFormat="1" applyFont="1" applyFill="1" applyBorder="1" applyAlignment="1" applyProtection="1">
      <alignment vertical="center"/>
    </xf>
    <xf numFmtId="49" fontId="66" fillId="3" borderId="45" xfId="33" applyNumberFormat="1" applyFont="1" applyFill="1" applyBorder="1" applyAlignment="1" applyProtection="1">
      <alignment vertical="center"/>
    </xf>
    <xf numFmtId="0" fontId="67" fillId="10" borderId="45" xfId="33" applyFont="1" applyFill="1" applyBorder="1" applyAlignment="1" applyProtection="1">
      <alignment vertical="center"/>
    </xf>
    <xf numFmtId="0" fontId="68" fillId="10" borderId="45" xfId="33" applyFont="1" applyFill="1" applyBorder="1" applyAlignment="1" applyProtection="1">
      <alignment vertical="center"/>
    </xf>
    <xf numFmtId="49" fontId="66" fillId="3" borderId="58" xfId="33" applyNumberFormat="1" applyFont="1" applyFill="1" applyBorder="1" applyAlignment="1" applyProtection="1">
      <alignment vertical="center"/>
    </xf>
    <xf numFmtId="49" fontId="66" fillId="3" borderId="66" xfId="33" applyNumberFormat="1" applyFont="1" applyFill="1" applyBorder="1" applyAlignment="1" applyProtection="1">
      <alignment vertical="center"/>
    </xf>
    <xf numFmtId="0" fontId="36" fillId="10" borderId="45" xfId="33" applyFont="1" applyFill="1" applyBorder="1" applyAlignment="1" applyProtection="1">
      <alignment vertical="center"/>
    </xf>
    <xf numFmtId="0" fontId="70" fillId="9" borderId="68" xfId="33" applyFont="1" applyFill="1" applyBorder="1" applyAlignment="1" applyProtection="1">
      <alignment horizontal="center" vertical="center"/>
    </xf>
    <xf numFmtId="0" fontId="73" fillId="0" borderId="0" xfId="33" applyFont="1" applyFill="1" applyBorder="1" applyAlignment="1" applyProtection="1">
      <alignment vertical="center"/>
    </xf>
    <xf numFmtId="0" fontId="0" fillId="0" borderId="0" xfId="0" applyFont="1" applyBorder="1" applyAlignment="1" applyProtection="1">
      <alignment vertical="center"/>
    </xf>
    <xf numFmtId="0" fontId="11" fillId="15" borderId="1" xfId="0" applyFont="1" applyFill="1" applyBorder="1" applyAlignment="1">
      <alignment horizontal="center" vertical="center" wrapText="1"/>
    </xf>
    <xf numFmtId="0" fontId="8" fillId="15" borderId="1" xfId="0" applyFont="1" applyFill="1" applyBorder="1" applyAlignment="1">
      <alignment horizontal="justify" vertical="center" wrapText="1"/>
    </xf>
    <xf numFmtId="0" fontId="7" fillId="15" borderId="1" xfId="0" applyFont="1" applyFill="1" applyBorder="1" applyAlignment="1">
      <alignment horizontal="justify" vertical="center" wrapText="1"/>
    </xf>
    <xf numFmtId="0" fontId="12" fillId="15" borderId="1" xfId="0" applyFont="1" applyFill="1" applyBorder="1" applyAlignment="1">
      <alignment horizontal="center" vertical="center"/>
    </xf>
    <xf numFmtId="0" fontId="12" fillId="15" borderId="1" xfId="0" applyFont="1" applyFill="1" applyBorder="1" applyAlignment="1">
      <alignment horizontal="justify" vertical="center"/>
    </xf>
    <xf numFmtId="0" fontId="7" fillId="15" borderId="1" xfId="0" applyFont="1" applyFill="1" applyBorder="1" applyAlignment="1">
      <alignment horizontal="justify" vertical="center"/>
    </xf>
    <xf numFmtId="0" fontId="0" fillId="15" borderId="1" xfId="0" applyFill="1" applyBorder="1" applyAlignment="1">
      <alignment wrapText="1"/>
    </xf>
    <xf numFmtId="0" fontId="14" fillId="15" borderId="1" xfId="0" applyFont="1" applyFill="1" applyBorder="1" applyAlignment="1">
      <alignment horizontal="center" vertical="center" wrapText="1"/>
    </xf>
    <xf numFmtId="0" fontId="6" fillId="15" borderId="1" xfId="0" applyFont="1" applyFill="1" applyBorder="1" applyAlignment="1">
      <alignment horizontal="justify" vertical="center" wrapText="1"/>
    </xf>
    <xf numFmtId="0" fontId="7" fillId="15" borderId="1" xfId="0" applyFont="1" applyFill="1" applyBorder="1" applyAlignment="1">
      <alignment horizontal="justify" vertical="top" wrapText="1"/>
    </xf>
    <xf numFmtId="0" fontId="0" fillId="15" borderId="1" xfId="0" applyFill="1" applyBorder="1" applyAlignment="1">
      <alignment vertical="center" wrapText="1"/>
    </xf>
    <xf numFmtId="0" fontId="13" fillId="15" borderId="1" xfId="0" applyFont="1" applyFill="1" applyBorder="1" applyAlignment="1">
      <alignment horizontal="center" vertical="center"/>
    </xf>
    <xf numFmtId="0" fontId="8" fillId="15" borderId="1" xfId="0" applyFont="1" applyFill="1" applyBorder="1" applyAlignment="1">
      <alignment horizontal="justify" vertical="center"/>
    </xf>
    <xf numFmtId="0" fontId="7" fillId="15" borderId="1" xfId="0" applyFont="1" applyFill="1" applyBorder="1" applyAlignment="1">
      <alignment horizontal="justify" vertical="top"/>
    </xf>
    <xf numFmtId="0" fontId="105" fillId="15" borderId="1" xfId="0" applyFont="1" applyFill="1" applyBorder="1" applyAlignment="1">
      <alignment horizontal="justify" vertical="center" wrapText="1"/>
    </xf>
    <xf numFmtId="0" fontId="8" fillId="15" borderId="1" xfId="0" applyFont="1" applyFill="1" applyBorder="1" applyAlignment="1">
      <alignment horizontal="justify" vertical="center" wrapText="1"/>
    </xf>
    <xf numFmtId="0" fontId="7" fillId="15" borderId="1" xfId="0" applyFont="1" applyFill="1" applyBorder="1" applyAlignment="1">
      <alignment horizontal="justify" vertical="center" wrapText="1"/>
    </xf>
    <xf numFmtId="0" fontId="0" fillId="0" borderId="1" xfId="0" applyBorder="1" applyAlignment="1">
      <alignment horizontal="center" wrapText="1"/>
    </xf>
    <xf numFmtId="0" fontId="6" fillId="15" borderId="1" xfId="0" applyFont="1" applyFill="1" applyBorder="1" applyAlignment="1">
      <alignment wrapText="1"/>
    </xf>
    <xf numFmtId="0" fontId="8" fillId="15" borderId="1" xfId="0" applyFont="1" applyFill="1" applyBorder="1" applyAlignment="1">
      <alignment horizontal="center" vertical="center" wrapText="1"/>
    </xf>
    <xf numFmtId="0" fontId="8" fillId="14" borderId="1" xfId="0" applyFont="1" applyFill="1" applyBorder="1" applyAlignment="1">
      <alignment horizontal="center" vertical="center" wrapText="1"/>
    </xf>
    <xf numFmtId="0" fontId="7" fillId="15" borderId="1" xfId="0" applyFont="1" applyFill="1" applyBorder="1" applyAlignment="1">
      <alignment horizontal="center" vertical="center" wrapText="1"/>
    </xf>
    <xf numFmtId="0" fontId="7" fillId="15" borderId="1" xfId="0" applyFont="1" applyFill="1" applyBorder="1" applyAlignment="1">
      <alignment horizontal="center" vertical="center"/>
    </xf>
    <xf numFmtId="0" fontId="0" fillId="15" borderId="1" xfId="0" applyFill="1" applyBorder="1" applyAlignment="1">
      <alignment horizontal="center" wrapText="1"/>
    </xf>
    <xf numFmtId="0" fontId="105" fillId="0" borderId="0" xfId="164" applyAlignment="1"/>
    <xf numFmtId="0" fontId="7" fillId="15" borderId="1" xfId="0" applyFont="1" applyFill="1" applyBorder="1" applyAlignment="1">
      <alignment horizontal="justify" vertical="center" wrapText="1"/>
    </xf>
    <xf numFmtId="0" fontId="108" fillId="0" borderId="1" xfId="164" applyFont="1" applyBorder="1" applyAlignment="1">
      <alignment horizontal="center" vertical="center"/>
    </xf>
    <xf numFmtId="0" fontId="7" fillId="15" borderId="1" xfId="0" applyFont="1" applyFill="1" applyBorder="1" applyAlignment="1">
      <alignment horizontal="justify" vertical="center" wrapText="1"/>
    </xf>
    <xf numFmtId="0" fontId="16" fillId="0" borderId="1" xfId="164" applyFont="1" applyBorder="1" applyAlignment="1">
      <alignment horizontal="center" vertical="center"/>
    </xf>
    <xf numFmtId="0" fontId="107" fillId="0" borderId="1" xfId="164" applyFont="1" applyBorder="1" applyAlignment="1">
      <alignment horizontal="center" vertical="center"/>
    </xf>
    <xf numFmtId="0" fontId="109" fillId="0" borderId="1" xfId="164" applyFont="1" applyBorder="1" applyAlignment="1">
      <alignment horizontal="center" vertical="center"/>
    </xf>
    <xf numFmtId="0" fontId="21" fillId="0" borderId="1" xfId="164" applyFont="1" applyBorder="1" applyAlignment="1">
      <alignment horizontal="center" vertical="center"/>
    </xf>
    <xf numFmtId="49" fontId="20" fillId="0" borderId="0" xfId="0" applyNumberFormat="1" applyFont="1" applyAlignment="1">
      <alignment horizontal="center" vertical="center"/>
    </xf>
    <xf numFmtId="0" fontId="7" fillId="15" borderId="1" xfId="0" applyFont="1" applyFill="1" applyBorder="1" applyAlignment="1">
      <alignment horizontal="justify" vertical="center" wrapText="1"/>
    </xf>
    <xf numFmtId="0" fontId="7" fillId="15" borderId="1" xfId="0" applyFont="1" applyFill="1" applyBorder="1" applyAlignment="1">
      <alignment horizontal="justify" vertical="center" wrapText="1"/>
    </xf>
    <xf numFmtId="0" fontId="20" fillId="0" borderId="0" xfId="164" applyFont="1" applyAlignment="1"/>
    <xf numFmtId="0" fontId="30" fillId="0" borderId="0" xfId="164" applyFont="1" applyAlignment="1"/>
    <xf numFmtId="0" fontId="29" fillId="0" borderId="0" xfId="164" applyFont="1" applyAlignment="1">
      <alignment horizontal="right"/>
    </xf>
    <xf numFmtId="0" fontId="34" fillId="0" borderId="1" xfId="4" applyFont="1" applyBorder="1" applyAlignment="1" applyProtection="1">
      <alignment horizontal="left" vertical="center"/>
    </xf>
    <xf numFmtId="0" fontId="16" fillId="0" borderId="1" xfId="0" applyFont="1" applyBorder="1" applyAlignment="1">
      <alignment horizontal="center" vertical="center"/>
    </xf>
    <xf numFmtId="0" fontId="24" fillId="0" borderId="1" xfId="4" applyFont="1" applyBorder="1" applyAlignment="1" applyProtection="1">
      <alignment horizontal="left" vertical="center" indent="1"/>
    </xf>
    <xf numFmtId="0" fontId="34" fillId="0" borderId="1" xfId="0" applyFont="1" applyBorder="1" applyAlignment="1">
      <alignment horizontal="left" vertical="center"/>
    </xf>
    <xf numFmtId="0" fontId="20" fillId="0" borderId="1" xfId="0" applyFont="1" applyBorder="1" applyAlignment="1">
      <alignment horizontal="center" vertical="center"/>
    </xf>
    <xf numFmtId="0" fontId="24" fillId="0" borderId="1" xfId="0" applyFont="1" applyBorder="1" applyAlignment="1">
      <alignment horizontal="center" vertical="center"/>
    </xf>
    <xf numFmtId="0" fontId="24" fillId="0" borderId="1" xfId="4" applyFont="1" applyBorder="1" applyAlignment="1" applyProtection="1">
      <alignment horizontal="left" vertical="center"/>
    </xf>
    <xf numFmtId="0" fontId="25" fillId="0" borderId="1" xfId="4" applyFont="1" applyBorder="1" applyAlignment="1" applyProtection="1">
      <alignment horizontal="left" vertical="center" indent="1"/>
    </xf>
    <xf numFmtId="0" fontId="25" fillId="0" borderId="1" xfId="4" applyFont="1" applyBorder="1" applyAlignment="1" applyProtection="1">
      <alignment horizontal="left" vertical="center" indent="2"/>
    </xf>
    <xf numFmtId="0" fontId="24" fillId="0" borderId="1" xfId="4" applyFont="1" applyBorder="1" applyAlignment="1" applyProtection="1">
      <alignment horizontal="center" vertical="center"/>
    </xf>
    <xf numFmtId="0" fontId="21" fillId="0" borderId="1" xfId="0" applyNumberFormat="1" applyFont="1" applyBorder="1" applyAlignment="1">
      <alignment horizontal="center" vertical="center"/>
    </xf>
    <xf numFmtId="0" fontId="8" fillId="15" borderId="1" xfId="0" applyFont="1" applyFill="1" applyBorder="1" applyAlignment="1">
      <alignment horizontal="justify" vertical="center" wrapText="1"/>
    </xf>
    <xf numFmtId="0" fontId="7" fillId="15" borderId="1" xfId="0" applyFont="1" applyFill="1" applyBorder="1" applyAlignment="1">
      <alignment horizontal="justify" vertical="center" wrapText="1"/>
    </xf>
    <xf numFmtId="195" fontId="0" fillId="15" borderId="1" xfId="0" applyNumberFormat="1" applyFill="1" applyBorder="1" applyAlignment="1">
      <alignment horizontal="right" wrapText="1"/>
    </xf>
    <xf numFmtId="195" fontId="0" fillId="0" borderId="1" xfId="0" applyNumberFormat="1" applyBorder="1" applyAlignment="1">
      <alignment horizontal="right" wrapText="1"/>
    </xf>
    <xf numFmtId="0" fontId="7" fillId="15" borderId="1" xfId="0" applyFont="1" applyFill="1" applyBorder="1" applyAlignment="1">
      <alignment horizontal="justify" vertical="center" wrapText="1"/>
    </xf>
    <xf numFmtId="0" fontId="7" fillId="15" borderId="1" xfId="0" applyFont="1" applyFill="1" applyBorder="1" applyAlignment="1">
      <alignment horizontal="justify" vertical="center" wrapText="1"/>
    </xf>
    <xf numFmtId="0" fontId="7" fillId="15" borderId="1" xfId="0" applyFont="1" applyFill="1" applyBorder="1" applyAlignment="1">
      <alignment horizontal="left" vertical="center"/>
    </xf>
    <xf numFmtId="0" fontId="8" fillId="15" borderId="1" xfId="0" applyFont="1" applyFill="1" applyBorder="1" applyAlignment="1">
      <alignment horizontal="left" vertical="center"/>
    </xf>
    <xf numFmtId="0" fontId="11" fillId="15" borderId="1" xfId="0" applyFont="1" applyFill="1" applyBorder="1" applyAlignment="1">
      <alignment horizontal="left" vertical="center"/>
    </xf>
    <xf numFmtId="0" fontId="8" fillId="15" borderId="1" xfId="0" applyFont="1" applyFill="1" applyBorder="1" applyAlignment="1">
      <alignment horizontal="left" vertical="center" wrapText="1"/>
    </xf>
    <xf numFmtId="188" fontId="7" fillId="15" borderId="1" xfId="3" applyNumberFormat="1" applyFont="1" applyFill="1" applyBorder="1" applyAlignment="1">
      <alignment horizontal="right" vertical="center"/>
    </xf>
    <xf numFmtId="188" fontId="7" fillId="15" borderId="1" xfId="0" applyNumberFormat="1" applyFont="1" applyFill="1" applyBorder="1" applyAlignment="1">
      <alignment horizontal="right" vertical="center" wrapText="1"/>
    </xf>
    <xf numFmtId="188" fontId="7" fillId="15" borderId="1" xfId="0" applyNumberFormat="1" applyFont="1" applyFill="1" applyBorder="1" applyAlignment="1">
      <alignment horizontal="right" vertical="center"/>
    </xf>
    <xf numFmtId="188" fontId="7" fillId="15" borderId="1" xfId="3" applyNumberFormat="1" applyFont="1" applyFill="1" applyBorder="1" applyAlignment="1">
      <alignment horizontal="right" vertical="center" wrapText="1"/>
    </xf>
    <xf numFmtId="188" fontId="8" fillId="15" borderId="1" xfId="0" applyNumberFormat="1" applyFont="1" applyFill="1" applyBorder="1" applyAlignment="1">
      <alignment horizontal="right" vertical="center" wrapText="1"/>
    </xf>
    <xf numFmtId="0" fontId="0" fillId="0" borderId="1" xfId="0" applyBorder="1" applyAlignment="1">
      <alignment wrapText="1"/>
    </xf>
    <xf numFmtId="0" fontId="105" fillId="0" borderId="1" xfId="0" applyFont="1" applyBorder="1" applyAlignment="1">
      <alignment wrapText="1"/>
    </xf>
    <xf numFmtId="0" fontId="7" fillId="15" borderId="1" xfId="0" applyFont="1" applyFill="1" applyBorder="1" applyAlignment="1">
      <alignment horizontal="justify" vertical="center" wrapText="1"/>
    </xf>
    <xf numFmtId="0" fontId="7" fillId="15" borderId="1" xfId="0" applyFont="1" applyFill="1" applyBorder="1" applyAlignment="1">
      <alignment horizontal="justify" vertical="center" wrapText="1"/>
    </xf>
    <xf numFmtId="0" fontId="8" fillId="15" borderId="1" xfId="0" applyFont="1" applyFill="1" applyBorder="1" applyAlignment="1">
      <alignment horizontal="justify" vertical="center" wrapText="1"/>
    </xf>
    <xf numFmtId="0" fontId="16" fillId="0" borderId="0" xfId="164" applyFont="1" applyAlignment="1">
      <alignment vertical="center"/>
    </xf>
    <xf numFmtId="0" fontId="16" fillId="0" borderId="0" xfId="0" applyNumberFormat="1" applyFont="1" applyAlignment="1">
      <alignment horizontal="center" vertical="center"/>
    </xf>
    <xf numFmtId="0" fontId="20" fillId="0" borderId="72" xfId="164" applyFont="1" applyBorder="1" applyAlignment="1">
      <alignment horizontal="center" vertical="center" wrapText="1"/>
    </xf>
    <xf numFmtId="0" fontId="16" fillId="0" borderId="72" xfId="164" applyFont="1" applyBorder="1" applyAlignment="1">
      <alignment vertical="center"/>
    </xf>
    <xf numFmtId="0" fontId="16" fillId="0" borderId="0" xfId="0" applyNumberFormat="1" applyFont="1" applyAlignment="1">
      <alignment horizontal="center" vertical="center"/>
    </xf>
    <xf numFmtId="0" fontId="16" fillId="0" borderId="1" xfId="0" applyFont="1" applyBorder="1" applyAlignment="1">
      <alignment horizontal="right" vertical="center"/>
    </xf>
    <xf numFmtId="198" fontId="17" fillId="3" borderId="0" xfId="4" applyNumberFormat="1" applyFont="1" applyFill="1" applyAlignment="1" applyProtection="1">
      <alignment horizontal="left" vertical="center" shrinkToFit="1"/>
      <protection locked="0" hidden="1"/>
    </xf>
    <xf numFmtId="198" fontId="16" fillId="0" borderId="0" xfId="0" applyNumberFormat="1" applyFont="1" applyAlignment="1">
      <alignment vertical="center"/>
    </xf>
    <xf numFmtId="217" fontId="36" fillId="0" borderId="0" xfId="0" applyNumberFormat="1" applyFont="1" applyAlignment="1">
      <alignment vertical="center"/>
    </xf>
    <xf numFmtId="217" fontId="36" fillId="0" borderId="0" xfId="0" applyNumberFormat="1" applyFont="1" applyAlignment="1">
      <alignment horizontal="center" vertical="center"/>
    </xf>
    <xf numFmtId="217" fontId="37" fillId="0" borderId="0" xfId="0" applyNumberFormat="1" applyFont="1" applyAlignment="1">
      <alignment horizontal="center" vertical="center"/>
    </xf>
    <xf numFmtId="218" fontId="16" fillId="0" borderId="0" xfId="0" applyNumberFormat="1" applyFont="1" applyAlignment="1">
      <alignment horizontal="center" vertical="center" wrapText="1"/>
    </xf>
    <xf numFmtId="218" fontId="23" fillId="0" borderId="0" xfId="0" applyNumberFormat="1" applyFont="1" applyAlignment="1">
      <alignment horizontal="center" vertical="center"/>
    </xf>
    <xf numFmtId="218" fontId="37" fillId="0" borderId="0" xfId="0" applyNumberFormat="1" applyFont="1" applyAlignment="1">
      <alignment horizontal="center" vertical="center"/>
    </xf>
    <xf numFmtId="218" fontId="16" fillId="0" borderId="0" xfId="0" applyNumberFormat="1" applyFont="1" applyAlignment="1">
      <alignment horizontal="center" vertical="center"/>
    </xf>
    <xf numFmtId="219" fontId="16" fillId="0" borderId="0" xfId="0" applyNumberFormat="1" applyFont="1" applyAlignment="1">
      <alignment vertical="center"/>
    </xf>
    <xf numFmtId="219" fontId="16" fillId="0" borderId="1" xfId="0" applyNumberFormat="1" applyFont="1" applyBorder="1" applyAlignment="1">
      <alignment horizontal="right" vertical="center"/>
    </xf>
    <xf numFmtId="219" fontId="15" fillId="0" borderId="0" xfId="0" applyNumberFormat="1" applyFont="1" applyAlignment="1">
      <alignment vertical="center"/>
    </xf>
    <xf numFmtId="219" fontId="20" fillId="0" borderId="0" xfId="0" applyNumberFormat="1" applyFont="1" applyAlignment="1">
      <alignment horizontal="right" vertical="center"/>
    </xf>
    <xf numFmtId="219" fontId="16" fillId="0" borderId="1" xfId="0" applyNumberFormat="1" applyFont="1" applyBorder="1" applyAlignment="1">
      <alignment horizontal="center" vertical="center"/>
    </xf>
    <xf numFmtId="219" fontId="20" fillId="0" borderId="1" xfId="0" applyNumberFormat="1" applyFont="1" applyBorder="1" applyAlignment="1">
      <alignment horizontal="left" vertical="center"/>
    </xf>
    <xf numFmtId="219" fontId="16" fillId="0" borderId="1" xfId="0" applyNumberFormat="1" applyFont="1" applyBorder="1" applyAlignment="1">
      <alignment horizontal="left" vertical="center"/>
    </xf>
    <xf numFmtId="219" fontId="16" fillId="0" borderId="0" xfId="0" applyNumberFormat="1" applyFont="1" applyBorder="1" applyAlignment="1">
      <alignment horizontal="left" vertical="center"/>
    </xf>
    <xf numFmtId="219" fontId="16" fillId="0" borderId="0" xfId="0" applyNumberFormat="1" applyFont="1" applyBorder="1" applyAlignment="1">
      <alignment horizontal="right" vertical="center"/>
    </xf>
    <xf numFmtId="218" fontId="36" fillId="0" borderId="0" xfId="0" applyNumberFormat="1" applyFont="1" applyAlignment="1">
      <alignment horizontal="center" vertical="center"/>
    </xf>
    <xf numFmtId="218" fontId="42" fillId="0" borderId="0" xfId="0" applyNumberFormat="1" applyFont="1" applyAlignment="1">
      <alignment horizontal="center" vertical="center"/>
    </xf>
    <xf numFmtId="0" fontId="16" fillId="0" borderId="0" xfId="0" applyFont="1" applyAlignment="1">
      <alignment horizontal="center" vertical="center" wrapText="1"/>
    </xf>
    <xf numFmtId="0" fontId="16" fillId="0" borderId="0" xfId="0" applyFont="1" applyAlignment="1">
      <alignment vertical="center"/>
    </xf>
    <xf numFmtId="0" fontId="20" fillId="0" borderId="1" xfId="0" applyFont="1" applyBorder="1" applyAlignment="1">
      <alignment horizontal="center" vertical="center"/>
    </xf>
    <xf numFmtId="0" fontId="16" fillId="0" borderId="0" xfId="0" applyFont="1" applyFill="1" applyAlignment="1">
      <alignment vertical="center"/>
    </xf>
    <xf numFmtId="0" fontId="16" fillId="0" borderId="0" xfId="0" applyFont="1" applyBorder="1" applyAlignment="1">
      <alignment horizontal="right" vertical="center"/>
    </xf>
    <xf numFmtId="0" fontId="16" fillId="0" borderId="1" xfId="0" applyFont="1" applyBorder="1" applyAlignment="1">
      <alignment horizontal="center" vertical="center"/>
    </xf>
    <xf numFmtId="0" fontId="16" fillId="0" borderId="5" xfId="0" applyFont="1" applyBorder="1" applyAlignment="1">
      <alignment horizontal="right" vertical="center"/>
    </xf>
    <xf numFmtId="0" fontId="20" fillId="0" borderId="0" xfId="0" applyFont="1" applyAlignment="1">
      <alignment horizontal="right" vertical="center"/>
    </xf>
    <xf numFmtId="0" fontId="18" fillId="3" borderId="0" xfId="4" applyFont="1" applyFill="1" applyAlignment="1" applyProtection="1">
      <alignment horizontal="left" vertical="center" shrinkToFit="1"/>
      <protection locked="0" hidden="1"/>
    </xf>
    <xf numFmtId="0" fontId="18" fillId="0" borderId="0" xfId="4" applyFont="1" applyAlignment="1" applyProtection="1">
      <alignment horizontal="left" vertical="center" wrapText="1"/>
    </xf>
    <xf numFmtId="0" fontId="16" fillId="0" borderId="1" xfId="0" applyFont="1" applyBorder="1" applyAlignment="1">
      <alignment horizontal="left" vertical="center"/>
    </xf>
    <xf numFmtId="0" fontId="24" fillId="0" borderId="1" xfId="4" applyFont="1" applyBorder="1" applyAlignment="1" applyProtection="1">
      <alignment vertical="center"/>
    </xf>
    <xf numFmtId="0" fontId="25" fillId="0" borderId="1" xfId="0" applyFont="1" applyBorder="1" applyAlignment="1">
      <alignment vertical="center"/>
    </xf>
    <xf numFmtId="0" fontId="20" fillId="0" borderId="0" xfId="0" applyFont="1" applyAlignment="1">
      <alignment vertical="center"/>
    </xf>
    <xf numFmtId="0" fontId="16" fillId="0" borderId="3" xfId="0" applyFont="1" applyBorder="1" applyAlignment="1">
      <alignment horizontal="right" vertical="center"/>
    </xf>
    <xf numFmtId="0" fontId="16" fillId="0" borderId="3" xfId="0" applyFont="1" applyBorder="1" applyAlignment="1">
      <alignment horizontal="center" vertical="center"/>
    </xf>
    <xf numFmtId="0" fontId="15" fillId="0" borderId="0" xfId="0" applyFont="1" applyAlignment="1">
      <alignment horizontal="center" vertical="center" wrapText="1"/>
    </xf>
    <xf numFmtId="0" fontId="16" fillId="0" borderId="0" xfId="0" applyFont="1" applyAlignment="1">
      <alignment horizontal="center" vertical="center"/>
    </xf>
    <xf numFmtId="0" fontId="16" fillId="0" borderId="0" xfId="0" applyFont="1" applyAlignment="1" applyProtection="1">
      <alignment horizontal="center" vertical="center" wrapText="1"/>
    </xf>
    <xf numFmtId="0" fontId="16" fillId="0" borderId="0" xfId="0" applyFont="1" applyAlignment="1" applyProtection="1">
      <alignment vertical="center"/>
    </xf>
    <xf numFmtId="0" fontId="15" fillId="0" borderId="0" xfId="0" applyFont="1" applyAlignment="1" applyProtection="1">
      <alignment vertical="center"/>
    </xf>
    <xf numFmtId="0" fontId="15" fillId="0" borderId="0" xfId="0" applyFont="1" applyAlignment="1">
      <alignment vertical="center"/>
    </xf>
    <xf numFmtId="0" fontId="16" fillId="0" borderId="1" xfId="0" applyFont="1" applyBorder="1" applyAlignment="1">
      <alignment vertical="center"/>
    </xf>
    <xf numFmtId="0" fontId="18" fillId="0" borderId="0" xfId="4" applyFont="1" applyAlignment="1" applyProtection="1">
      <alignment horizontal="left" vertical="center" shrinkToFit="1"/>
    </xf>
    <xf numFmtId="0" fontId="16" fillId="0" borderId="0" xfId="0" applyFont="1" applyAlignment="1">
      <alignment vertical="center" shrinkToFit="1"/>
    </xf>
    <xf numFmtId="0" fontId="20" fillId="0" borderId="1" xfId="0" applyFont="1" applyBorder="1" applyAlignment="1">
      <alignment horizontal="center" vertical="center" shrinkToFit="1"/>
    </xf>
    <xf numFmtId="0" fontId="16" fillId="0" borderId="1" xfId="0" applyFont="1" applyBorder="1" applyAlignment="1">
      <alignment horizontal="left" vertical="center" shrinkToFit="1"/>
    </xf>
    <xf numFmtId="0" fontId="20" fillId="0" borderId="1" xfId="0" applyFont="1" applyBorder="1" applyAlignment="1">
      <alignment horizontal="left" vertical="center" shrinkToFit="1"/>
    </xf>
    <xf numFmtId="0" fontId="16" fillId="0" borderId="0" xfId="0" applyFont="1" applyAlignment="1">
      <alignment horizontal="center" vertical="center" shrinkToFit="1"/>
    </xf>
    <xf numFmtId="0" fontId="16" fillId="0" borderId="1" xfId="0" applyFont="1" applyBorder="1" applyAlignment="1">
      <alignment horizontal="center" vertical="center" shrinkToFit="1"/>
    </xf>
    <xf numFmtId="0" fontId="16" fillId="0" borderId="1" xfId="0" applyFont="1" applyBorder="1" applyAlignment="1">
      <alignment vertical="center" shrinkToFit="1"/>
    </xf>
    <xf numFmtId="0" fontId="20" fillId="0" borderId="0" xfId="0" applyFont="1" applyFill="1" applyAlignment="1">
      <alignment vertical="center"/>
    </xf>
    <xf numFmtId="0" fontId="17" fillId="3" borderId="0" xfId="4" applyFill="1" applyAlignment="1" applyProtection="1">
      <alignment horizontal="left" vertical="center" shrinkToFit="1"/>
      <protection locked="0" hidden="1"/>
    </xf>
    <xf numFmtId="0" fontId="16" fillId="4" borderId="1" xfId="0" applyFont="1" applyFill="1" applyBorder="1" applyAlignment="1">
      <alignment horizontal="center" vertical="center"/>
    </xf>
    <xf numFmtId="0" fontId="16" fillId="0" borderId="1" xfId="0" applyFont="1" applyFill="1" applyBorder="1" applyAlignment="1">
      <alignment horizontal="left" vertical="center" shrinkToFit="1"/>
    </xf>
    <xf numFmtId="0" fontId="20" fillId="0" borderId="1" xfId="0" applyFont="1" applyFill="1" applyBorder="1" applyAlignment="1">
      <alignment horizontal="center" vertical="center" shrinkToFit="1"/>
    </xf>
    <xf numFmtId="0" fontId="16" fillId="14" borderId="1" xfId="164" applyFont="1" applyFill="1" applyBorder="1" applyAlignment="1">
      <alignment horizontal="center" vertical="center"/>
    </xf>
    <xf numFmtId="0" fontId="16" fillId="0" borderId="1" xfId="0" applyFont="1" applyFill="1" applyBorder="1" applyAlignment="1">
      <alignment horizontal="center" vertical="center" shrinkToFit="1"/>
    </xf>
    <xf numFmtId="0" fontId="20" fillId="0" borderId="0" xfId="0" applyFont="1" applyFill="1" applyAlignment="1">
      <alignment horizontal="right" vertical="center" shrinkToFit="1"/>
    </xf>
    <xf numFmtId="0" fontId="20" fillId="0" borderId="0" xfId="0" applyFont="1" applyAlignment="1">
      <alignment horizontal="right" vertical="center" shrinkToFit="1"/>
    </xf>
    <xf numFmtId="0" fontId="20" fillId="3" borderId="1" xfId="0" applyFont="1" applyFill="1" applyBorder="1" applyAlignment="1">
      <alignment horizontal="center" vertical="center"/>
    </xf>
    <xf numFmtId="0" fontId="20" fillId="0" borderId="0" xfId="0" applyFont="1" applyAlignment="1">
      <alignment horizontal="left" vertical="center"/>
    </xf>
    <xf numFmtId="0" fontId="16" fillId="0" borderId="0" xfId="0" applyFont="1" applyBorder="1" applyAlignment="1">
      <alignment vertical="center"/>
    </xf>
    <xf numFmtId="0" fontId="16" fillId="0" borderId="0" xfId="0" applyFont="1" applyAlignment="1">
      <alignment horizontal="left" vertical="center"/>
    </xf>
    <xf numFmtId="0" fontId="20" fillId="0" borderId="3" xfId="0" applyFont="1" applyBorder="1" applyAlignment="1">
      <alignment horizontal="center" vertical="center"/>
    </xf>
    <xf numFmtId="0" fontId="22" fillId="0" borderId="0" xfId="0" applyFont="1" applyAlignment="1">
      <alignment horizontal="center" vertical="center" wrapText="1"/>
    </xf>
    <xf numFmtId="0" fontId="22" fillId="0" borderId="0" xfId="0" applyFont="1" applyAlignment="1">
      <alignment vertical="center"/>
    </xf>
    <xf numFmtId="0" fontId="20" fillId="0" borderId="0" xfId="0" applyFont="1" applyAlignment="1">
      <alignment horizontal="center" vertical="center"/>
    </xf>
    <xf numFmtId="0" fontId="16" fillId="0" borderId="5" xfId="0" applyFont="1" applyBorder="1" applyAlignment="1">
      <alignment horizontal="center" vertical="center" wrapText="1"/>
    </xf>
    <xf numFmtId="0" fontId="16" fillId="0" borderId="0" xfId="0" applyFont="1" applyBorder="1" applyAlignment="1">
      <alignment horizontal="center" vertical="center"/>
    </xf>
    <xf numFmtId="0" fontId="20" fillId="0" borderId="0" xfId="0" applyFont="1" applyBorder="1" applyAlignment="1">
      <alignment horizontal="center" vertical="center" shrinkToFit="1"/>
    </xf>
    <xf numFmtId="0" fontId="0" fillId="0" borderId="0" xfId="0" applyAlignment="1"/>
    <xf numFmtId="0" fontId="20" fillId="0" borderId="1" xfId="0" applyFont="1" applyBorder="1" applyAlignment="1">
      <alignment horizontal="center" vertical="center" wrapText="1"/>
    </xf>
    <xf numFmtId="0" fontId="18" fillId="0" borderId="0" xfId="4" applyFont="1" applyAlignment="1" applyProtection="1">
      <alignment horizontal="left" vertical="center"/>
    </xf>
    <xf numFmtId="0" fontId="18" fillId="0" borderId="0" xfId="4" applyFont="1" applyFill="1" applyAlignment="1" applyProtection="1">
      <alignment horizontal="center" vertical="center"/>
    </xf>
    <xf numFmtId="0" fontId="18" fillId="0" borderId="0" xfId="4" applyFont="1" applyFill="1" applyAlignment="1" applyProtection="1">
      <alignment horizontal="left" vertical="center"/>
    </xf>
    <xf numFmtId="0" fontId="16" fillId="0" borderId="0" xfId="0" applyFont="1" applyFill="1" applyAlignment="1">
      <alignment horizontal="center" vertical="center"/>
    </xf>
    <xf numFmtId="0" fontId="20" fillId="0" borderId="0" xfId="0" applyFont="1" applyFill="1" applyAlignment="1">
      <alignment horizontal="center" vertical="center"/>
    </xf>
    <xf numFmtId="0" fontId="16" fillId="0" borderId="1" xfId="0" applyFont="1" applyFill="1" applyBorder="1" applyAlignment="1">
      <alignment horizontal="center" vertical="center"/>
    </xf>
    <xf numFmtId="0" fontId="16" fillId="0" borderId="1" xfId="0" applyFont="1" applyFill="1" applyBorder="1" applyAlignment="1">
      <alignment horizontal="left" vertical="center"/>
    </xf>
    <xf numFmtId="0" fontId="20" fillId="0" borderId="3" xfId="0" applyFont="1" applyFill="1" applyBorder="1" applyAlignment="1">
      <alignment horizontal="center" vertical="center"/>
    </xf>
    <xf numFmtId="0" fontId="120" fillId="0" borderId="0" xfId="0" applyFont="1" applyAlignment="1">
      <alignment horizontal="center" vertical="center"/>
    </xf>
    <xf numFmtId="0" fontId="16" fillId="0" borderId="1" xfId="150" applyFont="1" applyBorder="1" applyAlignment="1">
      <alignment horizontal="center" vertical="center"/>
    </xf>
    <xf numFmtId="0" fontId="20" fillId="0" borderId="0" xfId="0" applyFont="1" applyAlignment="1">
      <alignment horizontal="center" vertical="center" wrapText="1"/>
    </xf>
    <xf numFmtId="0" fontId="15" fillId="0" borderId="0" xfId="150" applyFont="1" applyAlignment="1">
      <alignment vertical="center"/>
    </xf>
    <xf numFmtId="0" fontId="16" fillId="0" borderId="0" xfId="150" applyFont="1" applyAlignment="1">
      <alignment vertical="center"/>
    </xf>
    <xf numFmtId="0" fontId="16" fillId="0" borderId="0" xfId="150" applyFont="1" applyAlignment="1">
      <alignment horizontal="center" vertical="center"/>
    </xf>
    <xf numFmtId="0" fontId="20" fillId="0" borderId="3" xfId="150" applyFont="1" applyBorder="1" applyAlignment="1">
      <alignment horizontal="center" vertical="center"/>
    </xf>
    <xf numFmtId="0" fontId="16" fillId="0" borderId="1" xfId="150" applyFont="1" applyBorder="1" applyAlignment="1">
      <alignment horizontal="left" vertical="center"/>
    </xf>
    <xf numFmtId="0" fontId="16" fillId="0" borderId="1" xfId="150" applyFont="1" applyBorder="1" applyAlignment="1">
      <alignment horizontal="right" vertical="center"/>
    </xf>
    <xf numFmtId="0" fontId="105" fillId="0" borderId="3" xfId="150" applyBorder="1" applyAlignment="1"/>
    <xf numFmtId="0" fontId="16" fillId="0" borderId="1" xfId="150" applyFont="1" applyBorder="1" applyAlignment="1">
      <alignment vertical="center"/>
    </xf>
    <xf numFmtId="0" fontId="20" fillId="0" borderId="0" xfId="0" applyFont="1" applyBorder="1" applyAlignment="1">
      <alignment horizontal="center" vertical="center"/>
    </xf>
    <xf numFmtId="0" fontId="20" fillId="0" borderId="3" xfId="0" applyFont="1" applyBorder="1" applyAlignment="1">
      <alignment vertical="center"/>
    </xf>
    <xf numFmtId="0" fontId="18" fillId="14" borderId="0" xfId="4" applyFont="1" applyFill="1" applyAlignment="1" applyProtection="1">
      <alignment horizontal="left" vertical="center" wrapText="1"/>
    </xf>
    <xf numFmtId="0" fontId="16" fillId="14" borderId="0" xfId="164" applyFont="1" applyFill="1" applyAlignment="1">
      <alignment horizontal="center" vertical="center" wrapText="1"/>
    </xf>
    <xf numFmtId="0" fontId="16" fillId="14" borderId="0" xfId="164" applyFont="1" applyFill="1" applyAlignment="1">
      <alignment vertical="center"/>
    </xf>
    <xf numFmtId="0" fontId="15" fillId="14" borderId="0" xfId="164" applyFont="1" applyFill="1" applyAlignment="1">
      <alignment vertical="center"/>
    </xf>
    <xf numFmtId="0" fontId="20" fillId="14" borderId="0" xfId="164" applyFont="1" applyFill="1" applyAlignment="1">
      <alignment horizontal="right" vertical="center"/>
    </xf>
    <xf numFmtId="0" fontId="20" fillId="14" borderId="4" xfId="164" applyFont="1" applyFill="1" applyBorder="1" applyAlignment="1">
      <alignment horizontal="center" vertical="center" wrapText="1"/>
    </xf>
    <xf numFmtId="0" fontId="16" fillId="14" borderId="0" xfId="164" applyFont="1" applyFill="1" applyAlignment="1">
      <alignment horizontal="center" vertical="center"/>
    </xf>
    <xf numFmtId="0" fontId="20" fillId="14" borderId="1" xfId="164" applyFont="1" applyFill="1" applyBorder="1" applyAlignment="1">
      <alignment horizontal="center" vertical="center" wrapText="1"/>
    </xf>
    <xf numFmtId="0" fontId="16" fillId="14" borderId="1" xfId="164" applyFont="1" applyFill="1" applyBorder="1" applyAlignment="1">
      <alignment horizontal="left" vertical="center" wrapText="1"/>
    </xf>
    <xf numFmtId="0" fontId="20" fillId="14" borderId="1" xfId="164" applyFont="1" applyFill="1" applyBorder="1" applyAlignment="1">
      <alignment horizontal="left" vertical="center" wrapText="1"/>
    </xf>
    <xf numFmtId="0" fontId="33" fillId="14" borderId="1" xfId="164" applyFont="1" applyFill="1" applyBorder="1" applyAlignment="1">
      <alignment horizontal="center" vertical="center" wrapText="1"/>
    </xf>
    <xf numFmtId="0" fontId="16" fillId="14" borderId="1" xfId="164" applyFont="1" applyFill="1" applyBorder="1" applyAlignment="1">
      <alignment horizontal="center" vertical="center" wrapText="1"/>
    </xf>
    <xf numFmtId="0" fontId="20" fillId="14" borderId="5" xfId="164" applyFont="1" applyFill="1" applyBorder="1" applyAlignment="1">
      <alignment horizontal="center" vertical="center" wrapText="1"/>
    </xf>
    <xf numFmtId="0" fontId="20" fillId="14" borderId="1" xfId="164" applyFont="1" applyFill="1" applyBorder="1" applyAlignment="1">
      <alignment horizontal="center" vertical="center"/>
    </xf>
    <xf numFmtId="0" fontId="24" fillId="14" borderId="1" xfId="176" applyNumberFormat="1" applyFont="1" applyFill="1" applyBorder="1" applyAlignment="1">
      <alignment horizontal="center" vertical="center" wrapText="1"/>
    </xf>
    <xf numFmtId="0" fontId="20" fillId="14" borderId="1" xfId="164" applyFont="1" applyFill="1" applyBorder="1" applyAlignment="1">
      <alignment horizontal="left" vertical="center"/>
    </xf>
    <xf numFmtId="0" fontId="16" fillId="14" borderId="1" xfId="164" applyFont="1" applyFill="1" applyBorder="1" applyAlignment="1">
      <alignment horizontal="left" vertical="center"/>
    </xf>
    <xf numFmtId="0" fontId="124" fillId="14" borderId="1" xfId="144" applyFont="1" applyFill="1" applyBorder="1" applyAlignment="1">
      <alignment horizontal="center" vertical="center" wrapText="1"/>
    </xf>
    <xf numFmtId="187" fontId="16" fillId="14" borderId="1" xfId="177" applyFont="1" applyFill="1" applyBorder="1" applyAlignment="1">
      <alignment horizontal="left" vertical="center"/>
    </xf>
    <xf numFmtId="0" fontId="16" fillId="14" borderId="1" xfId="175" applyFont="1" applyFill="1" applyBorder="1" applyAlignment="1">
      <alignment horizontal="center" vertical="center"/>
    </xf>
    <xf numFmtId="0" fontId="125" fillId="14" borderId="1" xfId="164" applyFont="1" applyFill="1" applyBorder="1" applyAlignment="1">
      <alignment horizontal="center" vertical="center"/>
    </xf>
    <xf numFmtId="0" fontId="126" fillId="14" borderId="1" xfId="164" applyFont="1" applyFill="1" applyBorder="1" applyAlignment="1"/>
    <xf numFmtId="0" fontId="126" fillId="14" borderId="1" xfId="164" applyFont="1" applyFill="1" applyBorder="1" applyAlignment="1">
      <alignment vertical="center" wrapText="1"/>
    </xf>
    <xf numFmtId="0" fontId="127" fillId="14" borderId="1" xfId="164" applyFont="1" applyFill="1" applyBorder="1" applyAlignment="1">
      <alignment horizontal="center" vertical="center"/>
    </xf>
    <xf numFmtId="0" fontId="24" fillId="14" borderId="1" xfId="176" applyNumberFormat="1" applyFont="1" applyFill="1" applyBorder="1" applyAlignment="1">
      <alignment horizontal="center" vertical="center"/>
    </xf>
    <xf numFmtId="0" fontId="16" fillId="14" borderId="1" xfId="175" applyFont="1" applyFill="1" applyBorder="1" applyAlignment="1">
      <alignment vertical="center"/>
    </xf>
    <xf numFmtId="187" fontId="27" fillId="14" borderId="1" xfId="178" applyFont="1" applyFill="1" applyBorder="1" applyAlignment="1">
      <alignment horizontal="center" vertical="center"/>
    </xf>
    <xf numFmtId="0" fontId="16" fillId="14" borderId="1" xfId="164" applyFont="1" applyFill="1" applyBorder="1" applyAlignment="1">
      <alignment horizontal="right" vertical="center"/>
    </xf>
    <xf numFmtId="187" fontId="16" fillId="14" borderId="1" xfId="177" applyFont="1" applyFill="1" applyBorder="1" applyAlignment="1">
      <alignment vertical="center"/>
    </xf>
    <xf numFmtId="187" fontId="27" fillId="14" borderId="1" xfId="178" applyFill="1" applyBorder="1" applyAlignment="1">
      <alignment horizontal="right" vertical="center"/>
    </xf>
    <xf numFmtId="0" fontId="20" fillId="14" borderId="1" xfId="164" applyFont="1" applyFill="1" applyBorder="1" applyAlignment="1">
      <alignment vertical="center"/>
    </xf>
    <xf numFmtId="0" fontId="20" fillId="14" borderId="0" xfId="164" applyFont="1" applyFill="1" applyBorder="1" applyAlignment="1">
      <alignment vertical="center"/>
    </xf>
    <xf numFmtId="187" fontId="16" fillId="14" borderId="1" xfId="177" applyFont="1" applyFill="1" applyBorder="1" applyAlignment="1">
      <alignment horizontal="center" vertical="center"/>
    </xf>
    <xf numFmtId="187" fontId="20" fillId="14" borderId="1" xfId="177" applyFont="1" applyFill="1" applyBorder="1" applyAlignment="1">
      <alignment horizontal="center" vertical="center"/>
    </xf>
    <xf numFmtId="0" fontId="32" fillId="14" borderId="1" xfId="175" applyFont="1" applyFill="1" applyBorder="1" applyAlignment="1">
      <alignment horizontal="center" vertical="center"/>
    </xf>
    <xf numFmtId="0" fontId="16" fillId="14" borderId="2" xfId="164" applyFont="1" applyFill="1" applyBorder="1" applyAlignment="1">
      <alignment horizontal="center" vertical="center"/>
    </xf>
    <xf numFmtId="0" fontId="16" fillId="14" borderId="3" xfId="164" applyFont="1" applyFill="1" applyBorder="1" applyAlignment="1">
      <alignment horizontal="left" vertical="center"/>
    </xf>
    <xf numFmtId="0" fontId="32" fillId="14" borderId="1" xfId="175" applyFont="1" applyFill="1" applyBorder="1" applyAlignment="1">
      <alignment vertical="center"/>
    </xf>
    <xf numFmtId="187" fontId="27" fillId="14" borderId="1" xfId="178" applyFill="1" applyBorder="1" applyAlignment="1">
      <alignment horizontal="center" vertical="center"/>
    </xf>
    <xf numFmtId="0" fontId="32" fillId="14" borderId="1" xfId="164" applyFont="1" applyFill="1" applyBorder="1" applyAlignment="1">
      <alignment horizontal="right" vertical="center"/>
    </xf>
    <xf numFmtId="0" fontId="16" fillId="14" borderId="1" xfId="175" applyFont="1" applyFill="1" applyBorder="1" applyAlignment="1">
      <alignment horizontal="right" vertical="center"/>
    </xf>
    <xf numFmtId="0" fontId="16" fillId="14" borderId="1" xfId="164" applyFont="1" applyFill="1" applyBorder="1" applyAlignment="1">
      <alignment vertical="center"/>
    </xf>
    <xf numFmtId="0" fontId="16" fillId="14" borderId="0" xfId="164" applyFont="1" applyFill="1" applyBorder="1" applyAlignment="1">
      <alignment vertical="center"/>
    </xf>
    <xf numFmtId="0" fontId="45" fillId="14" borderId="1" xfId="164" applyFont="1" applyFill="1" applyBorder="1" applyAlignment="1">
      <alignment horizontal="right" vertical="center"/>
    </xf>
    <xf numFmtId="0" fontId="20" fillId="14" borderId="2" xfId="164" applyFont="1" applyFill="1" applyBorder="1" applyAlignment="1">
      <alignment horizontal="center" vertical="center"/>
    </xf>
    <xf numFmtId="0" fontId="45" fillId="14" borderId="0" xfId="164" applyFont="1" applyFill="1" applyBorder="1" applyAlignment="1">
      <alignment horizontal="right" vertical="center"/>
    </xf>
    <xf numFmtId="0" fontId="125" fillId="14" borderId="0" xfId="164" applyFont="1" applyFill="1" applyBorder="1" applyAlignment="1">
      <alignment horizontal="center" vertical="center"/>
    </xf>
    <xf numFmtId="0" fontId="105" fillId="14" borderId="0" xfId="164" applyFont="1" applyFill="1" applyBorder="1" applyAlignment="1">
      <alignment horizontal="center" vertical="center"/>
    </xf>
    <xf numFmtId="0" fontId="45" fillId="14" borderId="0" xfId="164" applyFont="1" applyFill="1" applyBorder="1" applyAlignment="1">
      <alignment horizontal="center" vertical="center"/>
    </xf>
    <xf numFmtId="0" fontId="16" fillId="4" borderId="1" xfId="0" applyFont="1" applyFill="1" applyBorder="1" applyAlignment="1">
      <alignment horizontal="left" vertical="center"/>
    </xf>
    <xf numFmtId="0" fontId="20" fillId="0" borderId="1" xfId="0" applyFont="1" applyBorder="1" applyAlignment="1">
      <alignment horizontal="left" vertical="center"/>
    </xf>
    <xf numFmtId="0" fontId="110" fillId="0" borderId="0" xfId="4" applyFont="1" applyFill="1" applyAlignment="1" applyProtection="1">
      <alignment horizontal="left" vertical="center" shrinkToFit="1"/>
      <protection locked="0" hidden="1"/>
    </xf>
    <xf numFmtId="0" fontId="110" fillId="14" borderId="0" xfId="4" applyFont="1" applyFill="1" applyAlignment="1" applyProtection="1">
      <alignment horizontal="left" vertical="center"/>
      <protection locked="0" hidden="1"/>
    </xf>
    <xf numFmtId="0" fontId="111" fillId="0" borderId="0" xfId="4" applyFont="1" applyFill="1" applyAlignment="1" applyProtection="1">
      <alignment horizontal="left" vertical="center" wrapText="1"/>
    </xf>
    <xf numFmtId="0" fontId="16" fillId="0" borderId="0" xfId="165" applyFont="1" applyAlignment="1">
      <alignment horizontal="center" vertical="center" wrapText="1"/>
    </xf>
    <xf numFmtId="0" fontId="112" fillId="0" borderId="0" xfId="165" applyFont="1" applyAlignment="1">
      <alignment horizontal="center" vertical="center" wrapText="1"/>
    </xf>
    <xf numFmtId="176" fontId="16" fillId="0" borderId="0" xfId="3" applyFont="1" applyFill="1" applyAlignment="1">
      <alignment horizontal="center" vertical="center" wrapText="1"/>
    </xf>
    <xf numFmtId="0" fontId="113" fillId="0" borderId="0" xfId="0" applyFont="1" applyAlignment="1">
      <alignment vertical="center"/>
    </xf>
    <xf numFmtId="0" fontId="0" fillId="0" borderId="0" xfId="166" applyFont="1" applyFill="1" applyAlignment="1">
      <alignment vertical="center"/>
    </xf>
    <xf numFmtId="0" fontId="28" fillId="0" borderId="0" xfId="165" applyFont="1" applyAlignment="1">
      <alignment vertical="center"/>
    </xf>
    <xf numFmtId="0" fontId="28" fillId="14" borderId="0" xfId="165" applyFont="1" applyFill="1" applyAlignment="1">
      <alignment vertical="center"/>
    </xf>
    <xf numFmtId="0" fontId="112" fillId="0" borderId="0" xfId="165" applyFont="1" applyAlignment="1">
      <alignment vertical="center"/>
    </xf>
    <xf numFmtId="0" fontId="16" fillId="0" borderId="0" xfId="165" applyFont="1" applyAlignment="1">
      <alignment vertical="center"/>
    </xf>
    <xf numFmtId="176" fontId="16" fillId="0" borderId="0" xfId="3" applyFont="1" applyFill="1" applyAlignment="1">
      <alignment vertical="center"/>
    </xf>
    <xf numFmtId="0" fontId="113" fillId="0" borderId="11" xfId="0" applyFont="1" applyBorder="1" applyAlignment="1">
      <alignment vertical="center"/>
    </xf>
    <xf numFmtId="0" fontId="27" fillId="0" borderId="0" xfId="165" applyFont="1" applyAlignment="1">
      <alignment horizontal="right" vertical="center"/>
    </xf>
    <xf numFmtId="0" fontId="28" fillId="0" borderId="0" xfId="168" applyFont="1" applyAlignment="1">
      <alignment vertical="center"/>
    </xf>
    <xf numFmtId="0" fontId="79" fillId="14" borderId="5" xfId="167" applyFont="1" applyFill="1" applyBorder="1" applyAlignment="1">
      <alignment horizontal="center" vertical="center" wrapText="1"/>
    </xf>
    <xf numFmtId="0" fontId="16" fillId="14" borderId="1" xfId="167" applyFont="1" applyFill="1" applyBorder="1" applyAlignment="1">
      <alignment horizontal="center" vertical="center" wrapText="1"/>
    </xf>
    <xf numFmtId="0" fontId="115" fillId="14" borderId="1" xfId="169" applyFont="1" applyFill="1" applyBorder="1" applyAlignment="1">
      <alignment horizontal="center" vertical="center"/>
    </xf>
    <xf numFmtId="0" fontId="114" fillId="14" borderId="1" xfId="167" applyFont="1" applyFill="1" applyBorder="1" applyAlignment="1">
      <alignment horizontal="left" vertical="center" shrinkToFit="1"/>
    </xf>
    <xf numFmtId="0" fontId="116" fillId="14" borderId="1" xfId="167" applyFont="1" applyFill="1" applyBorder="1" applyAlignment="1">
      <alignment horizontal="center" vertical="center" wrapText="1"/>
    </xf>
    <xf numFmtId="0" fontId="26" fillId="0" borderId="1" xfId="167" applyFont="1" applyFill="1" applyBorder="1" applyAlignment="1">
      <alignment horizontal="center" vertical="center" wrapText="1"/>
    </xf>
    <xf numFmtId="0" fontId="26" fillId="0" borderId="5" xfId="167" applyFont="1" applyFill="1" applyBorder="1" applyAlignment="1">
      <alignment horizontal="center" vertical="center" wrapText="1"/>
    </xf>
    <xf numFmtId="0" fontId="26" fillId="0" borderId="5" xfId="167" applyFont="1" applyBorder="1" applyAlignment="1">
      <alignment horizontal="center" vertical="center" wrapText="1"/>
    </xf>
    <xf numFmtId="0" fontId="26" fillId="0" borderId="1" xfId="167" applyFont="1" applyBorder="1" applyAlignment="1">
      <alignment horizontal="center" vertical="center" wrapText="1"/>
    </xf>
    <xf numFmtId="0" fontId="21" fillId="0" borderId="5" xfId="168" applyFont="1" applyFill="1" applyBorder="1" applyAlignment="1">
      <alignment horizontal="center" vertical="center" wrapText="1"/>
    </xf>
    <xf numFmtId="0" fontId="117" fillId="14" borderId="1" xfId="169" applyFont="1" applyFill="1" applyBorder="1" applyAlignment="1">
      <alignment vertical="center"/>
    </xf>
    <xf numFmtId="0" fontId="116" fillId="14" borderId="1" xfId="166" applyFont="1" applyFill="1" applyBorder="1" applyAlignment="1">
      <alignment horizontal="center" vertical="center" wrapText="1"/>
    </xf>
    <xf numFmtId="0" fontId="116" fillId="14" borderId="5" xfId="166" applyFont="1" applyFill="1" applyBorder="1" applyAlignment="1">
      <alignment horizontal="center" vertical="center" wrapText="1"/>
    </xf>
    <xf numFmtId="0" fontId="116" fillId="14" borderId="5" xfId="167" applyFont="1" applyFill="1" applyBorder="1" applyAlignment="1">
      <alignment horizontal="center" vertical="center" wrapText="1"/>
    </xf>
    <xf numFmtId="0" fontId="118" fillId="14" borderId="1" xfId="167" applyFont="1" applyFill="1" applyBorder="1" applyAlignment="1">
      <alignment horizontal="center" vertical="center" wrapText="1"/>
    </xf>
    <xf numFmtId="0" fontId="21" fillId="14" borderId="1" xfId="167" applyFont="1" applyFill="1" applyBorder="1" applyAlignment="1">
      <alignment horizontal="center" vertical="center" wrapText="1"/>
    </xf>
    <xf numFmtId="0" fontId="0" fillId="14" borderId="1" xfId="0" applyFill="1" applyBorder="1" applyAlignment="1">
      <alignment horizontal="center" vertical="center"/>
    </xf>
    <xf numFmtId="0" fontId="115" fillId="14" borderId="1" xfId="0" applyFont="1" applyFill="1" applyBorder="1" applyAlignment="1">
      <alignment vertical="center"/>
    </xf>
    <xf numFmtId="0" fontId="16" fillId="14" borderId="1" xfId="0" applyFont="1" applyFill="1" applyBorder="1" applyAlignment="1">
      <alignment vertical="center"/>
    </xf>
    <xf numFmtId="0" fontId="16" fillId="14" borderId="1" xfId="49" applyFont="1" applyFill="1" applyBorder="1" applyAlignment="1">
      <alignment horizontal="center" vertical="center" wrapText="1"/>
    </xf>
    <xf numFmtId="0" fontId="16" fillId="14" borderId="1" xfId="166" applyFont="1" applyFill="1" applyBorder="1" applyAlignment="1">
      <alignment horizontal="center" vertical="center"/>
    </xf>
    <xf numFmtId="0" fontId="20" fillId="0" borderId="1" xfId="166" applyFont="1" applyFill="1" applyBorder="1" applyAlignment="1">
      <alignment vertical="center"/>
    </xf>
    <xf numFmtId="0" fontId="119" fillId="14" borderId="1" xfId="0" applyFont="1" applyFill="1" applyBorder="1" applyAlignment="1">
      <alignment horizontal="center" vertical="center"/>
    </xf>
    <xf numFmtId="0" fontId="20" fillId="14" borderId="1" xfId="167" applyFont="1" applyFill="1" applyBorder="1" applyAlignment="1">
      <alignment horizontal="center" vertical="center" wrapText="1"/>
    </xf>
    <xf numFmtId="0" fontId="115" fillId="14" borderId="1" xfId="167" applyFont="1" applyFill="1" applyBorder="1" applyAlignment="1">
      <alignment horizontal="center" vertical="center" wrapText="1"/>
    </xf>
    <xf numFmtId="0" fontId="114" fillId="14" borderId="1" xfId="167" applyFont="1" applyFill="1" applyBorder="1" applyAlignment="1">
      <alignment horizontal="center" vertical="center" wrapText="1"/>
    </xf>
    <xf numFmtId="0" fontId="115" fillId="14" borderId="1" xfId="49" applyFont="1" applyFill="1" applyBorder="1" applyAlignment="1">
      <alignment horizontal="center" vertical="center" wrapText="1"/>
    </xf>
    <xf numFmtId="0" fontId="115" fillId="14" borderId="1" xfId="170" applyFont="1" applyFill="1" applyBorder="1" applyAlignment="1">
      <alignment horizontal="center" vertical="center"/>
    </xf>
    <xf numFmtId="0" fontId="115" fillId="14" borderId="1" xfId="166" applyFont="1" applyFill="1" applyBorder="1" applyAlignment="1">
      <alignment vertical="center"/>
    </xf>
    <xf numFmtId="0" fontId="16" fillId="0" borderId="1" xfId="168" applyFont="1" applyBorder="1" applyAlignment="1">
      <alignment horizontal="center" vertical="center"/>
    </xf>
    <xf numFmtId="0" fontId="16" fillId="0" borderId="1" xfId="171" applyFont="1" applyBorder="1" applyAlignment="1">
      <alignment horizontal="center" vertical="center"/>
    </xf>
    <xf numFmtId="0" fontId="20" fillId="14" borderId="1" xfId="166" applyFont="1" applyFill="1" applyBorder="1" applyAlignment="1">
      <alignment vertical="center"/>
    </xf>
    <xf numFmtId="0" fontId="105" fillId="14" borderId="0" xfId="166" applyFont="1" applyFill="1" applyAlignment="1">
      <alignment vertical="center"/>
    </xf>
    <xf numFmtId="0" fontId="16" fillId="14" borderId="1" xfId="166" applyFont="1" applyFill="1" applyBorder="1" applyAlignment="1">
      <alignment vertical="center"/>
    </xf>
    <xf numFmtId="0" fontId="16" fillId="14" borderId="1" xfId="171" applyFont="1" applyFill="1" applyBorder="1" applyAlignment="1">
      <alignment horizontal="center" vertical="center"/>
    </xf>
    <xf numFmtId="0" fontId="20" fillId="14" borderId="1" xfId="169" applyFont="1" applyFill="1" applyBorder="1" applyAlignment="1">
      <alignment horizontal="center" vertical="center"/>
    </xf>
    <xf numFmtId="0" fontId="16" fillId="14" borderId="1" xfId="169" applyFont="1" applyFill="1" applyBorder="1" applyAlignment="1">
      <alignment horizontal="center" vertical="center"/>
    </xf>
    <xf numFmtId="0" fontId="120" fillId="14" borderId="1" xfId="0" applyFont="1" applyFill="1" applyBorder="1" applyAlignment="1">
      <alignment vertical="center"/>
    </xf>
    <xf numFmtId="0" fontId="16" fillId="0" borderId="0" xfId="166" applyFont="1" applyFill="1" applyAlignment="1">
      <alignment vertical="center"/>
    </xf>
    <xf numFmtId="0" fontId="6" fillId="0" borderId="0" xfId="168" applyFont="1" applyFill="1" applyAlignment="1">
      <alignment horizontal="left" vertical="center"/>
    </xf>
    <xf numFmtId="0" fontId="6" fillId="0" borderId="0" xfId="168" applyFont="1" applyFill="1" applyAlignment="1">
      <alignment vertical="center"/>
    </xf>
    <xf numFmtId="0" fontId="121" fillId="0" borderId="0" xfId="166" applyFont="1" applyFill="1" applyAlignment="1">
      <alignment vertical="center"/>
    </xf>
    <xf numFmtId="0" fontId="122" fillId="0" borderId="0" xfId="166" applyFont="1" applyFill="1" applyAlignment="1">
      <alignment vertical="center"/>
    </xf>
    <xf numFmtId="0" fontId="16" fillId="0" borderId="0" xfId="0" applyFont="1" applyAlignment="1">
      <alignment horizontal="right" vertical="center"/>
    </xf>
    <xf numFmtId="0" fontId="20" fillId="0" borderId="2" xfId="0" applyFont="1" applyBorder="1" applyAlignment="1">
      <alignment horizontal="center" vertical="center"/>
    </xf>
    <xf numFmtId="187" fontId="28" fillId="0" borderId="1" xfId="180" applyFont="1" applyBorder="1" applyAlignment="1">
      <alignment horizontal="center" wrapText="1"/>
    </xf>
    <xf numFmtId="0" fontId="16" fillId="0" borderId="0" xfId="0" applyFont="1" applyBorder="1" applyAlignment="1">
      <alignment horizontal="left" vertical="center"/>
    </xf>
    <xf numFmtId="0" fontId="114" fillId="0" borderId="1" xfId="0" applyFont="1" applyBorder="1" applyAlignment="1">
      <alignment horizontal="center" vertical="center" wrapText="1"/>
    </xf>
    <xf numFmtId="0" fontId="114" fillId="0" borderId="1" xfId="0" applyFont="1" applyBorder="1" applyAlignment="1">
      <alignment horizontal="left" vertical="center" wrapText="1"/>
    </xf>
    <xf numFmtId="0" fontId="16" fillId="0" borderId="1" xfId="0" applyFont="1" applyBorder="1">
      <alignment vertical="center"/>
    </xf>
    <xf numFmtId="0" fontId="114" fillId="0" borderId="1" xfId="0" applyFont="1" applyFill="1" applyBorder="1" applyAlignment="1">
      <alignment horizontal="left" vertical="center" wrapText="1"/>
    </xf>
    <xf numFmtId="0" fontId="114" fillId="0" borderId="1" xfId="0" applyFont="1" applyFill="1" applyBorder="1" applyAlignment="1">
      <alignment horizontal="center" vertical="center" wrapText="1"/>
    </xf>
    <xf numFmtId="0" fontId="17" fillId="0" borderId="0" xfId="4" applyAlignment="1" applyProtection="1"/>
    <xf numFmtId="0" fontId="105" fillId="0" borderId="0" xfId="150" applyAlignment="1"/>
    <xf numFmtId="0" fontId="20" fillId="0" borderId="0" xfId="150" applyFont="1" applyAlignment="1">
      <alignment horizontal="right" vertical="center"/>
    </xf>
    <xf numFmtId="0" fontId="20" fillId="0" borderId="1" xfId="150" applyFont="1" applyBorder="1" applyAlignment="1">
      <alignment horizontal="center" vertical="center" wrapText="1"/>
    </xf>
    <xf numFmtId="0" fontId="20" fillId="0" borderId="1" xfId="150" applyFont="1" applyBorder="1" applyAlignment="1">
      <alignment horizontal="left" vertical="center" wrapText="1"/>
    </xf>
    <xf numFmtId="0" fontId="20" fillId="0" borderId="1" xfId="150" applyFont="1" applyBorder="1" applyAlignment="1">
      <alignment vertical="center"/>
    </xf>
    <xf numFmtId="0" fontId="20" fillId="0" borderId="9" xfId="150" applyFont="1" applyBorder="1" applyAlignment="1">
      <alignment horizontal="center" vertical="center"/>
    </xf>
    <xf numFmtId="0" fontId="20" fillId="0" borderId="72" xfId="164" applyFont="1" applyBorder="1" applyAlignment="1">
      <alignment horizontal="center" vertical="center" wrapText="1"/>
    </xf>
    <xf numFmtId="0" fontId="20" fillId="0" borderId="72" xfId="0" applyFont="1" applyBorder="1" applyAlignment="1">
      <alignment horizontal="center" vertical="center"/>
    </xf>
    <xf numFmtId="0" fontId="16" fillId="0" borderId="72" xfId="164" applyFont="1" applyBorder="1" applyAlignment="1">
      <alignment vertical="center"/>
    </xf>
    <xf numFmtId="0" fontId="16" fillId="0" borderId="72" xfId="0" applyFont="1" applyBorder="1" applyAlignment="1">
      <alignment vertical="center"/>
    </xf>
    <xf numFmtId="0" fontId="16" fillId="0" borderId="72" xfId="0" applyFont="1" applyBorder="1" applyAlignment="1">
      <alignment horizontal="right" vertical="center"/>
    </xf>
    <xf numFmtId="0" fontId="21" fillId="0" borderId="1" xfId="0" applyFont="1" applyBorder="1" applyAlignment="1">
      <alignment vertical="center"/>
    </xf>
    <xf numFmtId="0" fontId="21" fillId="0" borderId="0" xfId="0" applyFont="1" applyAlignment="1">
      <alignment vertical="center"/>
    </xf>
    <xf numFmtId="14" fontId="16" fillId="0" borderId="1" xfId="0" applyNumberFormat="1" applyFont="1" applyBorder="1" applyAlignment="1">
      <alignment horizontal="center" vertical="center"/>
    </xf>
    <xf numFmtId="0" fontId="18" fillId="3" borderId="0" xfId="4" applyNumberFormat="1" applyFont="1" applyFill="1" applyAlignment="1" applyProtection="1">
      <alignment horizontal="left" vertical="center" shrinkToFit="1"/>
      <protection hidden="1"/>
    </xf>
    <xf numFmtId="0" fontId="16" fillId="0" borderId="0" xfId="0" applyNumberFormat="1" applyFont="1" applyAlignment="1" applyProtection="1">
      <alignment vertical="center"/>
    </xf>
    <xf numFmtId="0" fontId="18" fillId="3" borderId="0" xfId="4" applyNumberFormat="1" applyFont="1" applyFill="1" applyAlignment="1" applyProtection="1">
      <alignment horizontal="left" vertical="center" shrinkToFit="1"/>
      <protection locked="0" hidden="1"/>
    </xf>
    <xf numFmtId="0" fontId="20" fillId="0" borderId="1" xfId="0" applyNumberFormat="1" applyFont="1" applyBorder="1" applyAlignment="1">
      <alignment horizontal="center" vertical="center"/>
    </xf>
    <xf numFmtId="14" fontId="16" fillId="0" borderId="0" xfId="0" applyNumberFormat="1" applyFont="1" applyAlignment="1">
      <alignment horizontal="center" vertical="center" wrapText="1"/>
    </xf>
    <xf numFmtId="14" fontId="16" fillId="0" borderId="0" xfId="0" applyNumberFormat="1" applyFont="1" applyAlignment="1">
      <alignment vertical="center"/>
    </xf>
    <xf numFmtId="14" fontId="20" fillId="0" borderId="1" xfId="0" applyNumberFormat="1" applyFont="1" applyBorder="1" applyAlignment="1">
      <alignment horizontal="center" vertical="center"/>
    </xf>
    <xf numFmtId="14" fontId="20" fillId="0" borderId="0" xfId="0" applyNumberFormat="1" applyFont="1" applyAlignment="1">
      <alignment vertical="center"/>
    </xf>
    <xf numFmtId="0" fontId="17" fillId="3" borderId="0" xfId="4" applyNumberFormat="1" applyFill="1" applyAlignment="1" applyProtection="1">
      <alignment horizontal="left" vertical="center" shrinkToFit="1"/>
      <protection locked="0" hidden="1"/>
    </xf>
    <xf numFmtId="14" fontId="16" fillId="14" borderId="1" xfId="164" applyNumberFormat="1" applyFont="1" applyFill="1" applyBorder="1" applyAlignment="1">
      <alignment horizontal="center" vertical="center"/>
    </xf>
    <xf numFmtId="14" fontId="16" fillId="0" borderId="1" xfId="0" applyNumberFormat="1" applyFont="1" applyBorder="1" applyAlignment="1">
      <alignment vertical="center"/>
    </xf>
    <xf numFmtId="0" fontId="16" fillId="0" borderId="1" xfId="0" applyNumberFormat="1" applyFont="1" applyBorder="1" applyAlignment="1">
      <alignment vertical="center"/>
    </xf>
    <xf numFmtId="0" fontId="110" fillId="0" borderId="0" xfId="4" applyNumberFormat="1" applyFont="1" applyFill="1" applyAlignment="1" applyProtection="1">
      <alignment horizontal="left" vertical="center" shrinkToFit="1"/>
      <protection locked="0" hidden="1"/>
    </xf>
    <xf numFmtId="0" fontId="28" fillId="0" borderId="0" xfId="165" applyNumberFormat="1" applyFont="1" applyAlignment="1">
      <alignment vertical="center"/>
    </xf>
    <xf numFmtId="0" fontId="115" fillId="14" borderId="1" xfId="169" applyNumberFormat="1" applyFont="1" applyFill="1" applyBorder="1" applyAlignment="1">
      <alignment horizontal="center" vertical="center"/>
    </xf>
    <xf numFmtId="0" fontId="119" fillId="14" borderId="1" xfId="0" applyNumberFormat="1" applyFont="1" applyFill="1" applyBorder="1" applyAlignment="1">
      <alignment horizontal="center" vertical="center"/>
    </xf>
    <xf numFmtId="0" fontId="16" fillId="0" borderId="0" xfId="166" applyNumberFormat="1" applyFont="1" applyFill="1" applyAlignment="1">
      <alignment vertical="center"/>
    </xf>
    <xf numFmtId="0" fontId="0" fillId="0" borderId="0" xfId="166" applyNumberFormat="1" applyFont="1" applyFill="1" applyAlignment="1">
      <alignment vertical="center"/>
    </xf>
    <xf numFmtId="0" fontId="17" fillId="14" borderId="0" xfId="4" applyNumberFormat="1" applyFill="1" applyAlignment="1" applyProtection="1">
      <alignment horizontal="left" vertical="center" shrinkToFit="1"/>
      <protection locked="0" hidden="1"/>
    </xf>
    <xf numFmtId="0" fontId="16" fillId="14" borderId="0" xfId="164" applyNumberFormat="1" applyFont="1" applyFill="1" applyAlignment="1">
      <alignment vertical="center"/>
    </xf>
    <xf numFmtId="0" fontId="16" fillId="14" borderId="1" xfId="164" applyNumberFormat="1" applyFont="1" applyFill="1" applyBorder="1" applyAlignment="1">
      <alignment horizontal="center" vertical="center"/>
    </xf>
    <xf numFmtId="0" fontId="20" fillId="0" borderId="1" xfId="0" applyNumberFormat="1" applyFont="1" applyBorder="1" applyAlignment="1">
      <alignment horizontal="center" vertical="center" wrapText="1"/>
    </xf>
    <xf numFmtId="0" fontId="20" fillId="0" borderId="1" xfId="150" applyNumberFormat="1" applyFont="1" applyBorder="1" applyAlignment="1">
      <alignment horizontal="center" vertical="center" wrapText="1"/>
    </xf>
    <xf numFmtId="0" fontId="20" fillId="0" borderId="0" xfId="0" applyNumberFormat="1" applyFont="1" applyAlignment="1">
      <alignment vertical="center"/>
    </xf>
    <xf numFmtId="0" fontId="105" fillId="0" borderId="0" xfId="150" applyNumberFormat="1" applyAlignment="1"/>
    <xf numFmtId="0" fontId="7" fillId="15" borderId="1" xfId="0" applyFont="1" applyFill="1" applyBorder="1" applyAlignment="1">
      <alignment horizontal="justify" vertical="center" wrapText="1"/>
    </xf>
    <xf numFmtId="49" fontId="16" fillId="0" borderId="72" xfId="0" applyNumberFormat="1" applyFont="1" applyBorder="1" applyAlignment="1">
      <alignment horizontal="center" vertical="center"/>
    </xf>
    <xf numFmtId="49" fontId="20" fillId="0" borderId="72" xfId="0" applyNumberFormat="1" applyFont="1" applyFill="1" applyBorder="1" applyAlignment="1">
      <alignment horizontal="left" vertical="center"/>
    </xf>
    <xf numFmtId="0" fontId="138" fillId="0" borderId="0" xfId="4" applyFont="1" applyAlignment="1" applyProtection="1">
      <alignment horizontal="left" vertical="center" wrapText="1"/>
    </xf>
    <xf numFmtId="187" fontId="16" fillId="0" borderId="0" xfId="180" applyFont="1" applyAlignment="1">
      <alignment horizontal="center" vertical="center" wrapText="1"/>
    </xf>
    <xf numFmtId="187" fontId="16" fillId="0" borderId="0" xfId="180" applyFont="1" applyAlignment="1">
      <alignment vertical="center"/>
    </xf>
    <xf numFmtId="187" fontId="15" fillId="0" borderId="0" xfId="180" applyFont="1" applyAlignment="1">
      <alignment vertical="center"/>
    </xf>
    <xf numFmtId="181" fontId="16" fillId="0" borderId="0" xfId="180" applyNumberFormat="1" applyFont="1" applyAlignment="1">
      <alignment vertical="center"/>
    </xf>
    <xf numFmtId="0" fontId="16" fillId="0" borderId="0" xfId="145" applyFont="1" applyFill="1" applyAlignment="1">
      <alignment vertical="center"/>
    </xf>
    <xf numFmtId="187" fontId="20" fillId="0" borderId="0" xfId="180" applyFont="1" applyAlignment="1">
      <alignment horizontal="right" vertical="center"/>
    </xf>
    <xf numFmtId="187" fontId="20" fillId="0" borderId="72" xfId="180" applyFont="1" applyBorder="1" applyAlignment="1">
      <alignment horizontal="center" vertical="center" wrapText="1"/>
    </xf>
    <xf numFmtId="187" fontId="20" fillId="0" borderId="74" xfId="180" applyFont="1" applyBorder="1" applyAlignment="1">
      <alignment horizontal="center" vertical="center" wrapText="1"/>
    </xf>
    <xf numFmtId="49" fontId="16" fillId="5" borderId="72" xfId="180" applyNumberFormat="1" applyFont="1" applyFill="1" applyBorder="1" applyAlignment="1">
      <alignment horizontal="left" vertical="center"/>
    </xf>
    <xf numFmtId="49" fontId="16" fillId="0" borderId="5" xfId="180" applyNumberFormat="1" applyFont="1" applyFill="1" applyBorder="1" applyAlignment="1">
      <alignment horizontal="left" vertical="center"/>
    </xf>
    <xf numFmtId="49" fontId="16" fillId="0" borderId="5" xfId="180" applyNumberFormat="1" applyFont="1" applyBorder="1" applyAlignment="1">
      <alignment horizontal="left" vertical="center"/>
    </xf>
    <xf numFmtId="49" fontId="16" fillId="5" borderId="5" xfId="180" applyNumberFormat="1" applyFont="1" applyFill="1" applyBorder="1" applyAlignment="1">
      <alignment horizontal="left" vertical="center"/>
    </xf>
    <xf numFmtId="49" fontId="16" fillId="16" borderId="5" xfId="180" applyNumberFormat="1" applyFont="1" applyFill="1" applyBorder="1" applyAlignment="1">
      <alignment horizontal="left" vertical="center"/>
    </xf>
    <xf numFmtId="49" fontId="16" fillId="0" borderId="5" xfId="180" applyNumberFormat="1" applyFont="1" applyFill="1" applyBorder="1" applyAlignment="1">
      <alignment horizontal="center" vertical="center" wrapText="1"/>
    </xf>
    <xf numFmtId="0" fontId="16" fillId="16" borderId="72" xfId="180" applyNumberFormat="1" applyFont="1" applyFill="1" applyBorder="1" applyAlignment="1">
      <alignment horizontal="right" vertical="center"/>
    </xf>
    <xf numFmtId="187" fontId="16" fillId="16" borderId="72" xfId="180" applyFont="1" applyFill="1" applyBorder="1" applyAlignment="1">
      <alignment horizontal="right" vertical="center"/>
    </xf>
    <xf numFmtId="187" fontId="16" fillId="16" borderId="73" xfId="180" applyFont="1" applyFill="1" applyBorder="1" applyAlignment="1">
      <alignment horizontal="right" vertical="center"/>
    </xf>
    <xf numFmtId="187" fontId="16" fillId="0" borderId="72" xfId="180" applyFont="1" applyBorder="1" applyAlignment="1">
      <alignment horizontal="right" vertical="center"/>
    </xf>
    <xf numFmtId="0" fontId="16" fillId="0" borderId="72" xfId="145" applyNumberFormat="1" applyFont="1" applyFill="1" applyBorder="1" applyAlignment="1">
      <alignment horizontal="right" vertical="center" wrapText="1"/>
    </xf>
    <xf numFmtId="0" fontId="16" fillId="0" borderId="72" xfId="145" applyFont="1" applyFill="1" applyBorder="1" applyAlignment="1">
      <alignment horizontal="right" vertical="center" wrapText="1"/>
    </xf>
    <xf numFmtId="0" fontId="16" fillId="0" borderId="72" xfId="180" applyNumberFormat="1" applyFont="1" applyBorder="1" applyAlignment="1">
      <alignment horizontal="right" vertical="center"/>
    </xf>
    <xf numFmtId="187" fontId="16" fillId="0" borderId="72" xfId="180" applyFont="1" applyBorder="1" applyAlignment="1">
      <alignment vertical="center"/>
    </xf>
    <xf numFmtId="49" fontId="16" fillId="0" borderId="72" xfId="180" applyNumberFormat="1" applyFont="1" applyBorder="1" applyAlignment="1">
      <alignment horizontal="center" vertical="center"/>
    </xf>
    <xf numFmtId="49" fontId="16" fillId="0" borderId="0" xfId="180" applyNumberFormat="1" applyFont="1" applyAlignment="1">
      <alignment horizontal="center" vertical="center"/>
    </xf>
    <xf numFmtId="49" fontId="20" fillId="0" borderId="72" xfId="180" applyNumberFormat="1" applyFont="1" applyBorder="1" applyAlignment="1">
      <alignment horizontal="left" vertical="center"/>
    </xf>
    <xf numFmtId="49" fontId="20" fillId="0" borderId="5" xfId="180" applyNumberFormat="1" applyFont="1" applyBorder="1" applyAlignment="1">
      <alignment horizontal="left" vertical="center"/>
    </xf>
    <xf numFmtId="49" fontId="20" fillId="0" borderId="5" xfId="180" applyNumberFormat="1" applyFont="1" applyBorder="1" applyAlignment="1">
      <alignment horizontal="center" vertical="center" wrapText="1"/>
    </xf>
    <xf numFmtId="187" fontId="16" fillId="0" borderId="73" xfId="180" applyFont="1" applyBorder="1" applyAlignment="1">
      <alignment horizontal="right" vertical="center"/>
    </xf>
    <xf numFmtId="49" fontId="16" fillId="0" borderId="72" xfId="180" applyNumberFormat="1" applyFont="1" applyBorder="1" applyAlignment="1">
      <alignment horizontal="left" vertical="center"/>
    </xf>
    <xf numFmtId="49" fontId="16" fillId="0" borderId="5" xfId="180" applyNumberFormat="1" applyFont="1" applyBorder="1" applyAlignment="1">
      <alignment horizontal="center" vertical="center" wrapText="1"/>
    </xf>
    <xf numFmtId="0" fontId="79" fillId="0" borderId="72" xfId="145" applyFont="1" applyFill="1" applyBorder="1" applyAlignment="1">
      <alignment horizontal="right" vertical="center" wrapText="1"/>
    </xf>
    <xf numFmtId="187" fontId="16" fillId="0" borderId="72" xfId="180" applyFont="1" applyBorder="1" applyAlignment="1">
      <alignment horizontal="center" vertical="center"/>
    </xf>
    <xf numFmtId="187" fontId="16" fillId="0" borderId="72" xfId="180" applyFont="1" applyBorder="1" applyAlignment="1">
      <alignment horizontal="left" vertical="center"/>
    </xf>
    <xf numFmtId="0" fontId="16" fillId="0" borderId="72" xfId="145" applyFont="1" applyFill="1" applyBorder="1" applyAlignment="1">
      <alignment horizontal="right" vertical="center"/>
    </xf>
    <xf numFmtId="0" fontId="16" fillId="0" borderId="72" xfId="145" applyNumberFormat="1" applyFont="1" applyFill="1" applyBorder="1" applyAlignment="1">
      <alignment horizontal="right" vertical="center"/>
    </xf>
    <xf numFmtId="187" fontId="20" fillId="0" borderId="74" xfId="180" applyFont="1" applyBorder="1" applyAlignment="1">
      <alignment horizontal="center" vertical="center"/>
    </xf>
    <xf numFmtId="195" fontId="16" fillId="0" borderId="0" xfId="180" applyNumberFormat="1" applyFont="1" applyAlignment="1">
      <alignment vertical="center"/>
    </xf>
    <xf numFmtId="187" fontId="16" fillId="0" borderId="0" xfId="180" applyFont="1" applyAlignment="1">
      <alignment horizontal="center" vertical="center"/>
    </xf>
    <xf numFmtId="214" fontId="17" fillId="3" borderId="0" xfId="4" applyNumberFormat="1" applyFont="1" applyFill="1" applyAlignment="1" applyProtection="1">
      <alignment horizontal="left" vertical="center" shrinkToFit="1"/>
      <protection locked="0" hidden="1"/>
    </xf>
    <xf numFmtId="0" fontId="110" fillId="0" borderId="0" xfId="4" applyFont="1" applyAlignment="1" applyProtection="1">
      <alignment horizontal="left" vertical="center" wrapText="1"/>
    </xf>
    <xf numFmtId="0" fontId="18" fillId="0" borderId="0" xfId="4" applyFont="1" applyFill="1" applyAlignment="1" applyProtection="1">
      <alignment horizontal="left" vertical="center" wrapText="1"/>
    </xf>
    <xf numFmtId="0" fontId="16" fillId="0" borderId="0" xfId="164" applyFont="1" applyAlignment="1">
      <alignment horizontal="center" vertical="center" wrapText="1"/>
    </xf>
    <xf numFmtId="0" fontId="15" fillId="0" borderId="0" xfId="164" applyFont="1" applyAlignment="1">
      <alignment vertical="center"/>
    </xf>
    <xf numFmtId="181" fontId="16" fillId="0" borderId="0" xfId="164" applyNumberFormat="1" applyFont="1" applyAlignment="1">
      <alignment vertical="center"/>
    </xf>
    <xf numFmtId="0" fontId="16" fillId="0" borderId="0" xfId="164" applyFont="1" applyFill="1" applyAlignment="1">
      <alignment vertical="center"/>
    </xf>
    <xf numFmtId="188" fontId="16" fillId="0" borderId="0" xfId="164" applyNumberFormat="1" applyFont="1" applyAlignment="1">
      <alignment vertical="center"/>
    </xf>
    <xf numFmtId="0" fontId="20" fillId="0" borderId="0" xfId="164" applyFont="1" applyAlignment="1">
      <alignment horizontal="right" vertical="center"/>
    </xf>
    <xf numFmtId="0" fontId="20" fillId="0" borderId="74" xfId="164" applyFont="1" applyBorder="1" applyAlignment="1">
      <alignment horizontal="center" vertical="center" wrapText="1"/>
    </xf>
    <xf numFmtId="49" fontId="16" fillId="16" borderId="72" xfId="164" applyNumberFormat="1" applyFont="1" applyFill="1" applyBorder="1" applyAlignment="1">
      <alignment horizontal="left" vertical="center"/>
    </xf>
    <xf numFmtId="49" fontId="16" fillId="0" borderId="5" xfId="164" applyNumberFormat="1" applyFont="1" applyFill="1" applyBorder="1" applyAlignment="1">
      <alignment horizontal="left" vertical="center"/>
    </xf>
    <xf numFmtId="49" fontId="16" fillId="16" borderId="5" xfId="164" applyNumberFormat="1" applyFont="1" applyFill="1" applyBorder="1" applyAlignment="1">
      <alignment horizontal="left" vertical="center"/>
    </xf>
    <xf numFmtId="49" fontId="16" fillId="0" borderId="5" xfId="164" applyNumberFormat="1" applyFont="1" applyBorder="1" applyAlignment="1">
      <alignment horizontal="left" vertical="center"/>
    </xf>
    <xf numFmtId="49" fontId="16" fillId="0" borderId="5" xfId="164" applyNumberFormat="1" applyFont="1" applyFill="1" applyBorder="1" applyAlignment="1">
      <alignment horizontal="center" vertical="center" wrapText="1"/>
    </xf>
    <xf numFmtId="0" fontId="16" fillId="16" borderId="72" xfId="164" applyNumberFormat="1" applyFont="1" applyFill="1" applyBorder="1" applyAlignment="1">
      <alignment horizontal="right" vertical="center"/>
    </xf>
    <xf numFmtId="0" fontId="16" fillId="16" borderId="72" xfId="164" applyFont="1" applyFill="1" applyBorder="1" applyAlignment="1">
      <alignment horizontal="right" vertical="center"/>
    </xf>
    <xf numFmtId="0" fontId="16" fillId="0" borderId="72" xfId="164" applyFont="1" applyBorder="1" applyAlignment="1">
      <alignment horizontal="right" vertical="center"/>
    </xf>
    <xf numFmtId="0" fontId="16" fillId="0" borderId="74" xfId="145" applyNumberFormat="1" applyFont="1" applyFill="1" applyBorder="1" applyAlignment="1">
      <alignment horizontal="right" vertical="center" wrapText="1"/>
    </xf>
    <xf numFmtId="0" fontId="16" fillId="0" borderId="72" xfId="164" applyNumberFormat="1" applyFont="1" applyBorder="1" applyAlignment="1">
      <alignment horizontal="right" vertical="center"/>
    </xf>
    <xf numFmtId="49" fontId="16" fillId="0" borderId="0" xfId="164" applyNumberFormat="1" applyFont="1" applyAlignment="1">
      <alignment horizontal="center" vertical="center"/>
    </xf>
    <xf numFmtId="49" fontId="16" fillId="0" borderId="72" xfId="164" applyNumberFormat="1" applyFont="1" applyBorder="1" applyAlignment="1">
      <alignment horizontal="left" vertical="center"/>
    </xf>
    <xf numFmtId="49" fontId="16" fillId="0" borderId="5" xfId="164" applyNumberFormat="1" applyFont="1" applyBorder="1" applyAlignment="1">
      <alignment horizontal="center" vertical="center" wrapText="1"/>
    </xf>
    <xf numFmtId="0" fontId="16" fillId="0" borderId="72" xfId="164" applyFont="1" applyBorder="1" applyAlignment="1">
      <alignment horizontal="center" vertical="center"/>
    </xf>
    <xf numFmtId="0" fontId="16" fillId="0" borderId="72" xfId="164" applyFont="1" applyBorder="1" applyAlignment="1">
      <alignment horizontal="left" vertical="center"/>
    </xf>
    <xf numFmtId="0" fontId="16" fillId="0" borderId="72" xfId="164" applyFont="1" applyFill="1" applyBorder="1" applyAlignment="1">
      <alignment horizontal="left" vertical="center"/>
    </xf>
    <xf numFmtId="0" fontId="16" fillId="0" borderId="74" xfId="145" applyNumberFormat="1" applyFont="1" applyFill="1" applyBorder="1" applyAlignment="1">
      <alignment horizontal="right" vertical="center"/>
    </xf>
    <xf numFmtId="0" fontId="20" fillId="0" borderId="74" xfId="164" applyFont="1" applyBorder="1" applyAlignment="1">
      <alignment horizontal="center" vertical="center"/>
    </xf>
    <xf numFmtId="0" fontId="20" fillId="0" borderId="74" xfId="164" applyFont="1" applyFill="1" applyBorder="1" applyAlignment="1">
      <alignment horizontal="center" vertical="center"/>
    </xf>
    <xf numFmtId="0" fontId="16" fillId="0" borderId="74" xfId="164" applyNumberFormat="1" applyFont="1" applyBorder="1" applyAlignment="1">
      <alignment horizontal="right" vertical="center"/>
    </xf>
    <xf numFmtId="0" fontId="7" fillId="15" borderId="72" xfId="0" applyFont="1" applyFill="1" applyBorder="1" applyAlignment="1">
      <alignment horizontal="justify" vertical="center"/>
    </xf>
    <xf numFmtId="188" fontId="7" fillId="15" borderId="72" xfId="3" applyNumberFormat="1" applyFont="1" applyFill="1" applyBorder="1" applyAlignment="1">
      <alignment horizontal="right" vertical="center"/>
    </xf>
    <xf numFmtId="0" fontId="0" fillId="15" borderId="72" xfId="0" applyFill="1" applyBorder="1" applyAlignment="1">
      <alignment vertical="center" wrapText="1"/>
    </xf>
    <xf numFmtId="0" fontId="0" fillId="0" borderId="72" xfId="0" applyBorder="1" applyAlignment="1">
      <alignment wrapText="1"/>
    </xf>
    <xf numFmtId="188" fontId="7" fillId="15" borderId="72" xfId="0" applyNumberFormat="1" applyFont="1" applyFill="1" applyBorder="1" applyAlignment="1">
      <alignment horizontal="right" vertical="center" wrapText="1"/>
    </xf>
    <xf numFmtId="0" fontId="7" fillId="15" borderId="1" xfId="0" applyFont="1" applyFill="1" applyBorder="1" applyAlignment="1">
      <alignment horizontal="right" vertical="center"/>
    </xf>
    <xf numFmtId="0" fontId="20" fillId="0" borderId="72" xfId="0" applyFont="1" applyBorder="1" applyAlignment="1">
      <alignment horizontal="center" vertical="center"/>
    </xf>
    <xf numFmtId="0" fontId="16" fillId="0" borderId="0" xfId="0" applyFont="1">
      <alignment vertical="center"/>
    </xf>
    <xf numFmtId="195" fontId="16" fillId="0" borderId="0" xfId="0" applyNumberFormat="1" applyFont="1">
      <alignment vertical="center"/>
    </xf>
    <xf numFmtId="195" fontId="15" fillId="0" borderId="0" xfId="0" applyNumberFormat="1" applyFont="1">
      <alignment vertical="center"/>
    </xf>
    <xf numFmtId="0" fontId="16" fillId="0" borderId="72" xfId="0" applyFont="1" applyBorder="1" applyAlignment="1">
      <alignment horizontal="center" vertical="center"/>
    </xf>
    <xf numFmtId="176" fontId="20" fillId="0" borderId="72" xfId="3" applyFont="1" applyBorder="1" applyAlignment="1">
      <alignment horizontal="center" vertical="center"/>
    </xf>
    <xf numFmtId="195" fontId="135" fillId="0" borderId="72" xfId="0" applyNumberFormat="1" applyFont="1" applyBorder="1" applyAlignment="1">
      <alignment horizontal="center" vertical="center"/>
    </xf>
    <xf numFmtId="217" fontId="105" fillId="0" borderId="72" xfId="0" applyNumberFormat="1" applyFont="1" applyBorder="1" applyAlignment="1">
      <alignment horizontal="center" vertical="center"/>
    </xf>
    <xf numFmtId="217" fontId="6" fillId="0" borderId="72" xfId="4" applyNumberFormat="1" applyFont="1" applyBorder="1" applyAlignment="1" applyProtection="1">
      <alignment vertical="center"/>
    </xf>
    <xf numFmtId="176" fontId="16" fillId="0" borderId="72" xfId="3" applyFont="1" applyBorder="1" applyAlignment="1">
      <alignment horizontal="center" vertical="center"/>
    </xf>
    <xf numFmtId="195" fontId="16" fillId="0" borderId="0" xfId="0" applyNumberFormat="1" applyFont="1" applyAlignment="1">
      <alignment horizontal="center" vertical="center"/>
    </xf>
    <xf numFmtId="217" fontId="6" fillId="0" borderId="72" xfId="4" applyNumberFormat="1" applyFont="1" applyFill="1" applyBorder="1" applyAlignment="1" applyProtection="1">
      <alignment horizontal="left" vertical="center"/>
    </xf>
    <xf numFmtId="195" fontId="21" fillId="0" borderId="0" xfId="0" applyNumberFormat="1" applyFont="1">
      <alignment vertical="center"/>
    </xf>
    <xf numFmtId="217" fontId="6" fillId="0" borderId="72" xfId="4" applyNumberFormat="1" applyFont="1" applyFill="1" applyBorder="1" applyAlignment="1" applyProtection="1">
      <alignment vertical="center"/>
    </xf>
    <xf numFmtId="195" fontId="16" fillId="0" borderId="0" xfId="3" applyNumberFormat="1" applyFont="1" applyBorder="1" applyAlignment="1">
      <alignment vertical="center"/>
    </xf>
    <xf numFmtId="217" fontId="20" fillId="0" borderId="72" xfId="4" applyNumberFormat="1" applyFont="1" applyBorder="1" applyAlignment="1" applyProtection="1">
      <alignment vertical="center"/>
    </xf>
    <xf numFmtId="217" fontId="20" fillId="0" borderId="72" xfId="4" applyNumberFormat="1" applyFont="1" applyFill="1" applyBorder="1" applyAlignment="1" applyProtection="1">
      <alignment horizontal="left" vertical="center"/>
    </xf>
    <xf numFmtId="217" fontId="20" fillId="0" borderId="72" xfId="4" applyNumberFormat="1" applyFont="1" applyFill="1" applyBorder="1" applyAlignment="1" applyProtection="1">
      <alignment vertical="center"/>
    </xf>
    <xf numFmtId="0" fontId="21" fillId="0" borderId="72" xfId="0" applyFont="1" applyBorder="1">
      <alignment vertical="center"/>
    </xf>
    <xf numFmtId="217" fontId="16" fillId="0" borderId="72" xfId="0" applyNumberFormat="1" applyFont="1" applyBorder="1" applyAlignment="1">
      <alignment horizontal="center" vertical="center"/>
    </xf>
    <xf numFmtId="218" fontId="6" fillId="0" borderId="72" xfId="0" applyNumberFormat="1" applyFont="1" applyBorder="1" applyAlignment="1">
      <alignment horizontal="center" vertical="center"/>
    </xf>
    <xf numFmtId="218" fontId="0" fillId="0" borderId="72" xfId="0" applyNumberFormat="1" applyBorder="1" applyAlignment="1">
      <alignment horizontal="center" vertical="center"/>
    </xf>
    <xf numFmtId="218" fontId="105" fillId="0" borderId="72" xfId="0" applyNumberFormat="1" applyFont="1" applyBorder="1" applyAlignment="1">
      <alignment horizontal="center" vertical="center"/>
    </xf>
    <xf numFmtId="217" fontId="0" fillId="0" borderId="72" xfId="0" applyNumberFormat="1" applyBorder="1" applyAlignment="1">
      <alignment horizontal="center" vertical="center"/>
    </xf>
    <xf numFmtId="218" fontId="0" fillId="0" borderId="72" xfId="0" applyNumberFormat="1" applyBorder="1" applyAlignment="1">
      <alignment horizontal="right" vertical="center"/>
    </xf>
    <xf numFmtId="49" fontId="105" fillId="0" borderId="72" xfId="0" applyNumberFormat="1" applyFont="1" applyBorder="1" applyAlignment="1">
      <alignment horizontal="center" vertical="center"/>
    </xf>
    <xf numFmtId="218" fontId="105" fillId="0" borderId="72" xfId="0" applyNumberFormat="1" applyFont="1" applyBorder="1" applyAlignment="1">
      <alignment horizontal="right" vertical="center"/>
    </xf>
    <xf numFmtId="217" fontId="5" fillId="7" borderId="72" xfId="4" applyNumberFormat="1" applyFont="1" applyFill="1" applyBorder="1" applyAlignment="1" applyProtection="1">
      <alignment horizontal="center" vertical="center"/>
    </xf>
    <xf numFmtId="218" fontId="4" fillId="7" borderId="72" xfId="0" applyNumberFormat="1" applyFont="1" applyFill="1" applyBorder="1" applyAlignment="1">
      <alignment horizontal="right" vertical="center"/>
    </xf>
    <xf numFmtId="217" fontId="37" fillId="0" borderId="0" xfId="0" applyNumberFormat="1" applyFont="1">
      <alignment vertical="center"/>
    </xf>
    <xf numFmtId="0" fontId="18" fillId="0" borderId="0" xfId="4" applyFont="1" applyBorder="1" applyAlignment="1" applyProtection="1">
      <alignment horizontal="left"/>
    </xf>
    <xf numFmtId="0" fontId="15" fillId="0" borderId="0" xfId="0" applyFont="1" applyAlignment="1">
      <alignment horizontal="center" vertical="center" wrapText="1"/>
    </xf>
    <xf numFmtId="0" fontId="25" fillId="0" borderId="2" xfId="0" applyFont="1" applyBorder="1" applyAlignment="1">
      <alignment horizontal="center" vertical="center"/>
    </xf>
    <xf numFmtId="0" fontId="25" fillId="0" borderId="9" xfId="0" applyFont="1" applyBorder="1" applyAlignment="1">
      <alignment horizontal="center" vertical="center"/>
    </xf>
    <xf numFmtId="0" fontId="25" fillId="0" borderId="3" xfId="0" applyFont="1" applyBorder="1" applyAlignment="1">
      <alignment horizontal="center" vertical="center"/>
    </xf>
    <xf numFmtId="0" fontId="16" fillId="0" borderId="0" xfId="0" applyFont="1" applyAlignment="1">
      <alignment horizontal="center" vertical="center"/>
    </xf>
    <xf numFmtId="0" fontId="20" fillId="0" borderId="1" xfId="0" applyNumberFormat="1" applyFont="1" applyBorder="1" applyAlignment="1">
      <alignment horizontal="center" vertical="center"/>
    </xf>
    <xf numFmtId="0" fontId="16" fillId="0" borderId="1" xfId="0" applyNumberFormat="1" applyFont="1" applyBorder="1" applyAlignment="1">
      <alignment horizontal="center" vertical="center"/>
    </xf>
    <xf numFmtId="0" fontId="20" fillId="0" borderId="1" xfId="0" applyFont="1" applyBorder="1" applyAlignment="1">
      <alignment horizontal="center" vertical="center" shrinkToFit="1"/>
    </xf>
    <xf numFmtId="0" fontId="16" fillId="0" borderId="1" xfId="0" applyFont="1" applyBorder="1" applyAlignment="1">
      <alignment horizontal="center" vertical="center" shrinkToFit="1"/>
    </xf>
    <xf numFmtId="0" fontId="20" fillId="0" borderId="1" xfId="0" applyFont="1" applyBorder="1" applyAlignment="1">
      <alignment horizontal="center" vertical="center"/>
    </xf>
    <xf numFmtId="0" fontId="16" fillId="0" borderId="1" xfId="0" applyFont="1" applyBorder="1" applyAlignment="1">
      <alignment horizontal="center" vertical="center"/>
    </xf>
    <xf numFmtId="0" fontId="16" fillId="14" borderId="1" xfId="164" applyFont="1" applyFill="1" applyBorder="1" applyAlignment="1">
      <alignment horizontal="center" vertical="center"/>
    </xf>
    <xf numFmtId="14" fontId="16" fillId="0" borderId="0" xfId="0" applyNumberFormat="1" applyFont="1" applyAlignment="1">
      <alignment horizontal="center" vertical="center"/>
    </xf>
    <xf numFmtId="14" fontId="20" fillId="0" borderId="1" xfId="0" applyNumberFormat="1" applyFont="1" applyBorder="1" applyAlignment="1">
      <alignment horizontal="center" vertical="center"/>
    </xf>
    <xf numFmtId="14" fontId="16" fillId="0" borderId="1" xfId="0" applyNumberFormat="1" applyFont="1" applyBorder="1" applyAlignment="1">
      <alignment horizontal="center" vertical="center"/>
    </xf>
    <xf numFmtId="0" fontId="16" fillId="0" borderId="0" xfId="0" applyFont="1" applyAlignment="1">
      <alignment vertical="center"/>
    </xf>
    <xf numFmtId="176" fontId="16" fillId="0" borderId="0" xfId="3" applyFont="1" applyAlignment="1">
      <alignment vertical="center"/>
    </xf>
    <xf numFmtId="14" fontId="20" fillId="0" borderId="1" xfId="0" applyNumberFormat="1" applyFont="1" applyBorder="1" applyAlignment="1">
      <alignment horizontal="center" vertical="center" wrapText="1"/>
    </xf>
    <xf numFmtId="0" fontId="16" fillId="0" borderId="0" xfId="150" applyFont="1" applyAlignment="1">
      <alignment vertical="center"/>
    </xf>
    <xf numFmtId="0" fontId="105" fillId="0" borderId="0" xfId="150" applyAlignment="1"/>
    <xf numFmtId="0" fontId="16" fillId="14" borderId="0" xfId="164" applyFont="1" applyFill="1" applyAlignment="1">
      <alignment vertical="center"/>
    </xf>
    <xf numFmtId="0" fontId="0" fillId="0" borderId="0" xfId="166" applyFont="1" applyFill="1" applyAlignment="1">
      <alignment vertical="center"/>
    </xf>
    <xf numFmtId="14" fontId="16" fillId="0" borderId="0" xfId="0" applyNumberFormat="1" applyFont="1" applyAlignment="1">
      <alignment horizontal="right" vertical="center"/>
    </xf>
    <xf numFmtId="14" fontId="28" fillId="0" borderId="1" xfId="180" applyNumberFormat="1" applyFont="1" applyBorder="1" applyAlignment="1">
      <alignment horizontal="center" vertical="center"/>
    </xf>
    <xf numFmtId="14" fontId="20" fillId="0" borderId="0" xfId="0" applyNumberFormat="1" applyFont="1" applyAlignment="1">
      <alignment horizontal="center" vertical="center" wrapText="1"/>
    </xf>
    <xf numFmtId="14" fontId="16" fillId="0" borderId="0" xfId="150" applyNumberFormat="1" applyFont="1" applyAlignment="1">
      <alignment vertical="center"/>
    </xf>
    <xf numFmtId="14" fontId="16" fillId="0" borderId="0" xfId="0" applyNumberFormat="1" applyFont="1" applyBorder="1" applyAlignment="1">
      <alignment horizontal="center" vertical="center"/>
    </xf>
    <xf numFmtId="0" fontId="16" fillId="0" borderId="0" xfId="0" applyFont="1" applyFill="1" applyAlignment="1">
      <alignment vertical="center"/>
    </xf>
    <xf numFmtId="14" fontId="18" fillId="0" borderId="0" xfId="4" applyNumberFormat="1" applyFont="1" applyAlignment="1" applyProtection="1">
      <alignment horizontal="left" vertical="center" wrapText="1"/>
    </xf>
    <xf numFmtId="14" fontId="16" fillId="0" borderId="1" xfId="0" applyNumberFormat="1" applyFont="1" applyBorder="1" applyAlignment="1">
      <alignment horizontal="left" vertical="center"/>
    </xf>
    <xf numFmtId="0" fontId="16" fillId="0" borderId="0" xfId="145" applyFont="1" applyFill="1" applyAlignment="1">
      <alignment vertical="center"/>
    </xf>
    <xf numFmtId="0" fontId="32" fillId="0" borderId="0" xfId="0" applyFont="1" applyAlignment="1">
      <alignment vertical="center"/>
    </xf>
    <xf numFmtId="188" fontId="16" fillId="0" borderId="72" xfId="121" applyNumberFormat="1" applyBorder="1" applyAlignment="1" applyProtection="1">
      <alignment horizontal="right" vertical="center"/>
      <protection locked="0"/>
    </xf>
    <xf numFmtId="188" fontId="16" fillId="0" borderId="72" xfId="123" applyNumberFormat="1" applyBorder="1" applyAlignment="1" applyProtection="1">
      <alignment horizontal="left" vertical="center"/>
      <protection locked="0"/>
    </xf>
    <xf numFmtId="188" fontId="16" fillId="0" borderId="72" xfId="123" applyNumberFormat="1" applyBorder="1" applyAlignment="1" applyProtection="1">
      <alignment horizontal="right" vertical="center"/>
      <protection locked="0"/>
    </xf>
    <xf numFmtId="213" fontId="135" fillId="0" borderId="18" xfId="123" applyNumberFormat="1" applyFont="1" applyBorder="1" applyAlignment="1" applyProtection="1">
      <alignment horizontal="left" vertical="center" indent="1"/>
      <protection locked="0"/>
    </xf>
    <xf numFmtId="213" fontId="20" fillId="0" borderId="18" xfId="123" applyNumberFormat="1" applyFont="1" applyBorder="1" applyAlignment="1" applyProtection="1">
      <alignment horizontal="left" vertical="center" indent="1"/>
      <protection locked="0"/>
    </xf>
    <xf numFmtId="213" fontId="135" fillId="0" borderId="19" xfId="123" applyNumberFormat="1" applyFont="1" applyBorder="1" applyAlignment="1" applyProtection="1">
      <alignment horizontal="left" vertical="center" indent="1"/>
      <protection locked="0"/>
    </xf>
    <xf numFmtId="213" fontId="135" fillId="3" borderId="18" xfId="123" applyNumberFormat="1" applyFont="1" applyFill="1" applyBorder="1" applyAlignment="1" applyProtection="1">
      <alignment horizontal="left" vertical="center" indent="1"/>
      <protection locked="0"/>
    </xf>
    <xf numFmtId="213" fontId="16" fillId="0" borderId="72" xfId="123" applyNumberFormat="1" applyFont="1" applyFill="1" applyBorder="1" applyAlignment="1" applyProtection="1">
      <alignment horizontal="right" vertical="center"/>
      <protection locked="0"/>
    </xf>
    <xf numFmtId="213" fontId="16" fillId="0" borderId="72" xfId="123" applyNumberFormat="1" applyBorder="1" applyAlignment="1" applyProtection="1">
      <alignment horizontal="right" vertical="center"/>
      <protection locked="0"/>
    </xf>
    <xf numFmtId="0" fontId="43" fillId="0" borderId="0" xfId="58" applyFont="1" applyFill="1" applyAlignment="1">
      <alignment vertical="center"/>
    </xf>
    <xf numFmtId="0" fontId="27" fillId="0" borderId="0" xfId="58" applyFont="1" applyFill="1" applyAlignment="1">
      <alignment horizontal="right" vertical="center"/>
    </xf>
    <xf numFmtId="199" fontId="26" fillId="0" borderId="1" xfId="148" applyFont="1" applyBorder="1" applyAlignment="1">
      <alignment horizontal="center" vertical="center"/>
    </xf>
    <xf numFmtId="0" fontId="45" fillId="3" borderId="1" xfId="8" applyFont="1" applyFill="1" applyBorder="1" applyAlignment="1"/>
    <xf numFmtId="0" fontId="16" fillId="0" borderId="0" xfId="27" applyFont="1" applyFill="1" applyBorder="1" applyAlignment="1">
      <alignment horizontal="center" vertical="center"/>
    </xf>
    <xf numFmtId="0" fontId="16" fillId="0" borderId="0" xfId="49" applyFont="1" applyFill="1" applyBorder="1" applyAlignment="1">
      <alignment vertical="center"/>
    </xf>
    <xf numFmtId="0" fontId="16" fillId="0" borderId="0" xfId="49" applyFont="1" applyBorder="1" applyAlignment="1">
      <alignment vertical="center"/>
    </xf>
    <xf numFmtId="0" fontId="43" fillId="0" borderId="0" xfId="49" applyFont="1" applyFill="1" applyAlignment="1">
      <alignment vertical="center"/>
    </xf>
    <xf numFmtId="0" fontId="44" fillId="0" borderId="0" xfId="58" applyFont="1" applyFill="1" applyAlignment="1">
      <alignment vertical="center"/>
    </xf>
    <xf numFmtId="0" fontId="44" fillId="0" borderId="0" xfId="49" applyFont="1" applyFill="1" applyAlignment="1">
      <alignment vertical="center"/>
    </xf>
    <xf numFmtId="0" fontId="24" fillId="0" borderId="1" xfId="0" applyFont="1" applyBorder="1" applyAlignment="1">
      <alignment horizontal="center" vertical="center"/>
    </xf>
    <xf numFmtId="0" fontId="24" fillId="0" borderId="1" xfId="4" applyFont="1" applyBorder="1" applyAlignment="1" applyProtection="1">
      <alignment horizontal="center" vertical="center"/>
    </xf>
    <xf numFmtId="0" fontId="0" fillId="0" borderId="0" xfId="0" applyAlignment="1"/>
    <xf numFmtId="0" fontId="24" fillId="0" borderId="72" xfId="4" applyFont="1" applyBorder="1" applyAlignment="1" applyProtection="1">
      <alignment horizontal="left" vertical="center" indent="1"/>
    </xf>
    <xf numFmtId="0" fontId="135" fillId="0" borderId="72" xfId="0" applyFont="1" applyBorder="1" applyAlignment="1">
      <alignment horizontal="center" vertical="center"/>
    </xf>
    <xf numFmtId="0" fontId="36" fillId="0" borderId="72" xfId="0" applyFont="1" applyFill="1" applyBorder="1">
      <alignment vertical="center"/>
    </xf>
    <xf numFmtId="49" fontId="36" fillId="0" borderId="1" xfId="0" applyNumberFormat="1" applyFont="1" applyBorder="1" applyAlignment="1">
      <alignment vertical="center"/>
    </xf>
    <xf numFmtId="0" fontId="16" fillId="0" borderId="1" xfId="0" applyNumberFormat="1" applyFont="1" applyBorder="1" applyAlignment="1">
      <alignment horizontal="center" vertical="center"/>
    </xf>
    <xf numFmtId="0" fontId="16" fillId="0" borderId="0" xfId="0" applyFont="1" applyAlignment="1">
      <alignment horizontal="center" vertical="center"/>
    </xf>
    <xf numFmtId="0" fontId="16" fillId="0" borderId="1" xfId="0" applyFont="1" applyBorder="1" applyAlignment="1">
      <alignment horizontal="center" vertical="center"/>
    </xf>
    <xf numFmtId="0" fontId="16" fillId="0" borderId="1" xfId="0" applyNumberFormat="1" applyFont="1" applyBorder="1" applyAlignment="1">
      <alignment horizontal="center" vertical="center"/>
    </xf>
    <xf numFmtId="0" fontId="20" fillId="0" borderId="72" xfId="0" applyFont="1" applyBorder="1" applyAlignment="1">
      <alignment horizontal="center" vertical="center"/>
    </xf>
    <xf numFmtId="211" fontId="104" fillId="0" borderId="0" xfId="209" applyNumberFormat="1" applyFont="1" applyFill="1" applyAlignment="1" applyProtection="1">
      <alignment horizontal="left" vertical="center" shrinkToFit="1"/>
      <protection hidden="1"/>
    </xf>
    <xf numFmtId="0" fontId="104" fillId="0" borderId="0" xfId="209" applyFont="1" applyFill="1" applyAlignment="1" applyProtection="1">
      <alignment horizontal="left" vertical="center" wrapText="1"/>
      <protection hidden="1"/>
    </xf>
    <xf numFmtId="211" fontId="16" fillId="0" borderId="0" xfId="0" applyNumberFormat="1" applyFont="1">
      <alignment vertical="center"/>
    </xf>
    <xf numFmtId="0" fontId="16" fillId="0" borderId="0" xfId="0" applyFont="1" applyFill="1">
      <alignment vertical="center"/>
    </xf>
    <xf numFmtId="0" fontId="0" fillId="0" borderId="0" xfId="0" applyFill="1" applyAlignment="1"/>
    <xf numFmtId="0" fontId="16" fillId="0" borderId="0" xfId="0" applyFont="1" applyFill="1" applyAlignment="1">
      <alignment horizontal="right" vertical="center"/>
    </xf>
    <xf numFmtId="211" fontId="16" fillId="0" borderId="0" xfId="0" applyNumberFormat="1" applyFont="1" applyFill="1">
      <alignment vertical="center"/>
    </xf>
    <xf numFmtId="211" fontId="16" fillId="0" borderId="72" xfId="0" applyNumberFormat="1" applyFont="1" applyFill="1" applyBorder="1" applyAlignment="1" applyProtection="1">
      <alignment horizontal="center" vertical="center" shrinkToFit="1"/>
      <protection hidden="1"/>
    </xf>
    <xf numFmtId="0" fontId="16" fillId="0" borderId="72" xfId="0" applyFont="1" applyFill="1" applyBorder="1" applyAlignment="1">
      <alignment horizontal="left" vertical="center" shrinkToFit="1"/>
    </xf>
    <xf numFmtId="220" fontId="16" fillId="0" borderId="72" xfId="0" applyNumberFormat="1" applyFont="1" applyFill="1" applyBorder="1" applyAlignment="1">
      <alignment horizontal="center" vertical="center" shrinkToFit="1"/>
    </xf>
    <xf numFmtId="176" fontId="16" fillId="0" borderId="72" xfId="0" applyNumberFormat="1" applyFont="1" applyFill="1" applyBorder="1" applyAlignment="1">
      <alignment horizontal="right" vertical="center" shrinkToFit="1"/>
    </xf>
    <xf numFmtId="0" fontId="16" fillId="0" borderId="72" xfId="0" applyFont="1" applyFill="1" applyBorder="1" applyAlignment="1">
      <alignment horizontal="center" vertical="center" shrinkToFit="1"/>
    </xf>
    <xf numFmtId="14" fontId="16" fillId="0" borderId="72" xfId="0" applyNumberFormat="1" applyFont="1" applyFill="1" applyBorder="1" applyAlignment="1">
      <alignment horizontal="center" vertical="center" shrinkToFit="1"/>
    </xf>
    <xf numFmtId="188" fontId="16" fillId="0" borderId="72" xfId="0" applyNumberFormat="1" applyFont="1" applyFill="1" applyBorder="1" applyAlignment="1">
      <alignment horizontal="right" vertical="center" shrinkToFit="1"/>
    </xf>
    <xf numFmtId="0" fontId="16" fillId="0" borderId="72" xfId="0" applyFont="1" applyFill="1" applyBorder="1" applyAlignment="1">
      <alignment vertical="center" shrinkToFit="1"/>
    </xf>
    <xf numFmtId="181" fontId="16" fillId="0" borderId="0" xfId="0" applyNumberFormat="1" applyFont="1" applyFill="1">
      <alignment vertical="center"/>
    </xf>
    <xf numFmtId="211" fontId="16" fillId="0" borderId="0" xfId="211" applyNumberFormat="1" applyFont="1" applyFill="1" applyAlignment="1">
      <alignment vertical="center"/>
    </xf>
    <xf numFmtId="0" fontId="20" fillId="0" borderId="0" xfId="0" applyFont="1" applyFill="1" applyAlignment="1" applyProtection="1">
      <alignment vertical="center" shrinkToFit="1"/>
      <protection hidden="1"/>
    </xf>
    <xf numFmtId="188" fontId="16" fillId="0" borderId="0" xfId="211" applyNumberFormat="1" applyFont="1" applyFill="1" applyAlignment="1">
      <alignment horizontal="right" vertical="center"/>
    </xf>
    <xf numFmtId="0" fontId="25" fillId="0" borderId="72" xfId="210" applyFont="1" applyFill="1" applyBorder="1" applyAlignment="1">
      <alignment horizontal="center" vertical="center" wrapText="1"/>
    </xf>
    <xf numFmtId="0" fontId="24" fillId="0" borderId="72" xfId="210" applyFont="1" applyFill="1" applyBorder="1" applyAlignment="1">
      <alignment horizontal="center" vertical="center" wrapText="1"/>
    </xf>
    <xf numFmtId="176" fontId="16" fillId="0" borderId="0" xfId="3" applyNumberFormat="1" applyFont="1" applyFill="1">
      <alignment vertical="center"/>
    </xf>
    <xf numFmtId="176" fontId="25" fillId="0" borderId="72" xfId="3" applyNumberFormat="1" applyFont="1" applyFill="1" applyBorder="1" applyAlignment="1">
      <alignment horizontal="center" vertical="center" wrapText="1"/>
    </xf>
    <xf numFmtId="176" fontId="24" fillId="0" borderId="72" xfId="3" applyNumberFormat="1" applyFont="1" applyFill="1" applyBorder="1" applyAlignment="1">
      <alignment horizontal="center" vertical="center" wrapText="1"/>
    </xf>
    <xf numFmtId="176" fontId="16" fillId="0" borderId="72" xfId="3" applyNumberFormat="1" applyFont="1" applyFill="1" applyBorder="1" applyAlignment="1">
      <alignment horizontal="right" vertical="center" shrinkToFit="1"/>
    </xf>
    <xf numFmtId="176" fontId="57" fillId="0" borderId="72" xfId="3" applyNumberFormat="1" applyFont="1" applyFill="1" applyBorder="1" applyAlignment="1">
      <alignment horizontal="right" vertical="center" shrinkToFit="1"/>
    </xf>
    <xf numFmtId="176" fontId="144" fillId="0" borderId="72" xfId="3" applyNumberFormat="1" applyFont="1" applyFill="1" applyBorder="1" applyAlignment="1">
      <alignment horizontal="right" vertical="center" shrinkToFit="1"/>
    </xf>
    <xf numFmtId="176" fontId="16" fillId="0" borderId="0" xfId="3" applyNumberFormat="1" applyFont="1" applyFill="1" applyAlignment="1">
      <alignment horizontal="right" vertical="center"/>
    </xf>
    <xf numFmtId="0" fontId="145" fillId="0" borderId="0" xfId="4" applyFont="1" applyAlignment="1" applyProtection="1">
      <alignment horizontal="left" vertical="center" shrinkToFit="1"/>
      <protection hidden="1"/>
    </xf>
    <xf numFmtId="211" fontId="145" fillId="0" borderId="0" xfId="4" applyNumberFormat="1" applyFont="1" applyFill="1" applyAlignment="1" applyProtection="1">
      <alignment horizontal="left" vertical="center" shrinkToFit="1"/>
      <protection hidden="1"/>
    </xf>
    <xf numFmtId="0" fontId="145" fillId="0" borderId="0" xfId="4" applyFont="1" applyFill="1" applyAlignment="1" applyProtection="1">
      <alignment horizontal="left" vertical="center" shrinkToFit="1"/>
      <protection hidden="1"/>
    </xf>
    <xf numFmtId="211" fontId="16" fillId="0" borderId="72" xfId="0" applyNumberFormat="1" applyFont="1" applyFill="1" applyBorder="1" applyAlignment="1">
      <alignment horizontal="center" vertical="center"/>
    </xf>
    <xf numFmtId="0" fontId="16" fillId="0" borderId="72" xfId="0" applyFont="1" applyFill="1" applyBorder="1" applyAlignment="1">
      <alignment horizontal="center" vertical="center"/>
    </xf>
    <xf numFmtId="188" fontId="16" fillId="0" borderId="72" xfId="0" applyNumberFormat="1" applyFont="1" applyFill="1" applyBorder="1" applyAlignment="1">
      <alignment horizontal="right" vertical="center"/>
    </xf>
    <xf numFmtId="0" fontId="16" fillId="0" borderId="72" xfId="0" applyFont="1" applyFill="1" applyBorder="1">
      <alignment vertical="center"/>
    </xf>
    <xf numFmtId="14" fontId="16" fillId="0" borderId="72" xfId="0" applyNumberFormat="1" applyFont="1" applyFill="1" applyBorder="1" applyAlignment="1">
      <alignment horizontal="center" vertical="center"/>
    </xf>
    <xf numFmtId="176" fontId="16" fillId="0" borderId="0" xfId="0" applyNumberFormat="1" applyFont="1" applyFill="1">
      <alignment vertical="center"/>
    </xf>
    <xf numFmtId="176" fontId="16" fillId="0" borderId="72" xfId="0" applyNumberFormat="1" applyFont="1" applyFill="1" applyBorder="1" applyAlignment="1">
      <alignment horizontal="center" vertical="center"/>
    </xf>
    <xf numFmtId="176" fontId="16" fillId="0" borderId="72" xfId="0" applyNumberFormat="1" applyFont="1" applyFill="1" applyBorder="1" applyAlignment="1">
      <alignment horizontal="right" vertical="center"/>
    </xf>
    <xf numFmtId="176" fontId="16" fillId="0" borderId="0" xfId="0" applyNumberFormat="1" applyFont="1">
      <alignment vertical="center"/>
    </xf>
    <xf numFmtId="0" fontId="79" fillId="0" borderId="0" xfId="0" applyFont="1" applyAlignment="1" applyProtection="1">
      <alignment horizontal="center" vertical="center" shrinkToFit="1"/>
      <protection hidden="1"/>
    </xf>
    <xf numFmtId="0" fontId="16" fillId="0" borderId="72" xfId="0" applyFont="1" applyBorder="1" applyAlignment="1" applyProtection="1">
      <alignment horizontal="center" vertical="center" shrinkToFit="1"/>
      <protection hidden="1"/>
    </xf>
    <xf numFmtId="176" fontId="16" fillId="0" borderId="72" xfId="211" applyFont="1" applyBorder="1" applyAlignment="1" applyProtection="1">
      <alignment horizontal="center" vertical="center" shrinkToFit="1"/>
      <protection hidden="1"/>
    </xf>
    <xf numFmtId="188" fontId="16" fillId="0" borderId="72" xfId="0" applyNumberFormat="1" applyFont="1" applyBorder="1" applyAlignment="1" applyProtection="1">
      <alignment horizontal="right" vertical="center" shrinkToFit="1"/>
      <protection hidden="1"/>
    </xf>
    <xf numFmtId="0" fontId="16" fillId="0" borderId="0" xfId="0" applyFont="1" applyAlignment="1" applyProtection="1">
      <alignment vertical="center" shrinkToFit="1"/>
      <protection hidden="1"/>
    </xf>
    <xf numFmtId="0" fontId="16" fillId="0" borderId="0" xfId="0" applyFont="1" applyProtection="1">
      <alignment vertical="center"/>
      <protection hidden="1"/>
    </xf>
    <xf numFmtId="0" fontId="79" fillId="0" borderId="0" xfId="0" applyFont="1" applyFill="1" applyAlignment="1" applyProtection="1">
      <alignment horizontal="center" vertical="center" shrinkToFit="1"/>
      <protection hidden="1"/>
    </xf>
    <xf numFmtId="0" fontId="146" fillId="0" borderId="0" xfId="0" applyFont="1" applyFill="1" applyAlignment="1" applyProtection="1">
      <alignment horizontal="center" vertical="center" shrinkToFit="1"/>
      <protection hidden="1"/>
    </xf>
    <xf numFmtId="0" fontId="16" fillId="0" borderId="0" xfId="0" applyFont="1" applyFill="1" applyAlignment="1" applyProtection="1">
      <alignment horizontal="right" vertical="center"/>
      <protection hidden="1"/>
    </xf>
    <xf numFmtId="211" fontId="16" fillId="0" borderId="0" xfId="0" applyNumberFormat="1" applyFont="1" applyFill="1" applyProtection="1">
      <alignment vertical="center"/>
      <protection hidden="1"/>
    </xf>
    <xf numFmtId="0" fontId="16" fillId="0" borderId="0" xfId="0" applyFont="1" applyFill="1" applyProtection="1">
      <alignment vertical="center"/>
      <protection hidden="1"/>
    </xf>
    <xf numFmtId="0" fontId="120" fillId="0" borderId="0" xfId="0" applyFont="1" applyFill="1" applyProtection="1">
      <alignment vertical="center"/>
      <protection hidden="1"/>
    </xf>
    <xf numFmtId="0" fontId="16" fillId="0" borderId="72" xfId="0" applyFont="1" applyFill="1" applyBorder="1" applyAlignment="1" applyProtection="1">
      <alignment horizontal="left" vertical="center" shrinkToFit="1"/>
      <protection hidden="1"/>
    </xf>
    <xf numFmtId="0" fontId="16" fillId="0" borderId="72" xfId="0" applyFont="1" applyFill="1" applyBorder="1" applyAlignment="1" applyProtection="1">
      <alignment horizontal="center" vertical="center" shrinkToFit="1"/>
      <protection hidden="1"/>
    </xf>
    <xf numFmtId="14" fontId="16" fillId="0" borderId="72" xfId="0" applyNumberFormat="1" applyFont="1" applyFill="1" applyBorder="1" applyAlignment="1" applyProtection="1">
      <alignment horizontal="center" vertical="center" shrinkToFit="1"/>
      <protection hidden="1"/>
    </xf>
    <xf numFmtId="176" fontId="16" fillId="0" borderId="72" xfId="211" applyFont="1" applyFill="1" applyBorder="1" applyAlignment="1" applyProtection="1">
      <alignment horizontal="center" vertical="center" shrinkToFit="1"/>
      <protection hidden="1"/>
    </xf>
    <xf numFmtId="188" fontId="16" fillId="0" borderId="72" xfId="0" applyNumberFormat="1" applyFont="1" applyFill="1" applyBorder="1" applyAlignment="1" applyProtection="1">
      <alignment horizontal="right" vertical="center" shrinkToFit="1"/>
      <protection hidden="1"/>
    </xf>
    <xf numFmtId="188" fontId="120" fillId="0" borderId="72" xfId="0" applyNumberFormat="1" applyFont="1" applyFill="1" applyBorder="1" applyAlignment="1" applyProtection="1">
      <alignment horizontal="right" vertical="center" shrinkToFit="1"/>
      <protection hidden="1"/>
    </xf>
    <xf numFmtId="0" fontId="16" fillId="0" borderId="0" xfId="0" applyFont="1" applyFill="1" applyAlignment="1" applyProtection="1">
      <alignment vertical="center" shrinkToFit="1"/>
      <protection hidden="1"/>
    </xf>
    <xf numFmtId="211" fontId="16" fillId="0" borderId="0" xfId="0" applyNumberFormat="1" applyFont="1" applyFill="1" applyAlignment="1" applyProtection="1">
      <alignment vertical="center" shrinkToFit="1"/>
      <protection hidden="1"/>
    </xf>
    <xf numFmtId="188" fontId="16" fillId="0" borderId="0" xfId="211" applyNumberFormat="1" applyFont="1" applyFill="1" applyAlignment="1" applyProtection="1">
      <alignment horizontal="right" vertical="center"/>
      <protection hidden="1"/>
    </xf>
    <xf numFmtId="188" fontId="120" fillId="0" borderId="0" xfId="0" applyNumberFormat="1" applyFont="1" applyFill="1" applyAlignment="1" applyProtection="1">
      <alignment horizontal="right" vertical="center"/>
      <protection hidden="1"/>
    </xf>
    <xf numFmtId="211" fontId="16" fillId="0" borderId="72" xfId="0" applyNumberFormat="1" applyFont="1" applyFill="1" applyBorder="1" applyAlignment="1" applyProtection="1">
      <alignment horizontal="center" vertical="center"/>
      <protection hidden="1"/>
    </xf>
    <xf numFmtId="0" fontId="16" fillId="0" borderId="72" xfId="0" applyFont="1" applyFill="1" applyBorder="1" applyAlignment="1" applyProtection="1">
      <alignment horizontal="center" vertical="center"/>
      <protection hidden="1"/>
    </xf>
    <xf numFmtId="0" fontId="16" fillId="0" borderId="72" xfId="0" applyFont="1" applyFill="1" applyBorder="1" applyAlignment="1" applyProtection="1">
      <alignment horizontal="center" vertical="center" wrapText="1"/>
      <protection hidden="1"/>
    </xf>
    <xf numFmtId="176" fontId="79" fillId="0" borderId="0" xfId="0" applyNumberFormat="1" applyFont="1" applyFill="1" applyAlignment="1" applyProtection="1">
      <alignment horizontal="center" vertical="center" shrinkToFit="1"/>
      <protection hidden="1"/>
    </xf>
    <xf numFmtId="176" fontId="146" fillId="0" borderId="0" xfId="0" applyNumberFormat="1" applyFont="1" applyFill="1" applyAlignment="1" applyProtection="1">
      <alignment horizontal="center" vertical="center" shrinkToFit="1"/>
      <protection hidden="1"/>
    </xf>
    <xf numFmtId="176" fontId="16" fillId="0" borderId="0" xfId="0" applyNumberFormat="1" applyFont="1" applyFill="1" applyProtection="1">
      <alignment vertical="center"/>
      <protection hidden="1"/>
    </xf>
    <xf numFmtId="176" fontId="120" fillId="0" borderId="0" xfId="0" applyNumberFormat="1" applyFont="1" applyFill="1" applyProtection="1">
      <alignment vertical="center"/>
      <protection hidden="1"/>
    </xf>
    <xf numFmtId="176" fontId="16" fillId="0" borderId="72" xfId="0" applyNumberFormat="1" applyFont="1" applyFill="1" applyBorder="1" applyAlignment="1" applyProtection="1">
      <alignment horizontal="center" vertical="center"/>
      <protection hidden="1"/>
    </xf>
    <xf numFmtId="176" fontId="16" fillId="0" borderId="72" xfId="0" applyNumberFormat="1" applyFont="1" applyFill="1" applyBorder="1" applyAlignment="1" applyProtection="1">
      <alignment horizontal="center" vertical="center" wrapText="1"/>
      <protection hidden="1"/>
    </xf>
    <xf numFmtId="176" fontId="16" fillId="0" borderId="72" xfId="0" applyNumberFormat="1" applyFont="1" applyFill="1" applyBorder="1" applyAlignment="1" applyProtection="1">
      <alignment horizontal="right" vertical="center" shrinkToFit="1"/>
      <protection hidden="1"/>
    </xf>
    <xf numFmtId="176" fontId="120" fillId="0" borderId="72" xfId="0" applyNumberFormat="1" applyFont="1" applyFill="1" applyBorder="1" applyAlignment="1" applyProtection="1">
      <alignment horizontal="right" vertical="center" shrinkToFit="1"/>
      <protection hidden="1"/>
    </xf>
    <xf numFmtId="176" fontId="16" fillId="0" borderId="0" xfId="211" applyNumberFormat="1" applyFont="1" applyFill="1" applyAlignment="1" applyProtection="1">
      <alignment horizontal="right" vertical="center"/>
      <protection hidden="1"/>
    </xf>
    <xf numFmtId="176" fontId="120" fillId="0" borderId="0" xfId="0" applyNumberFormat="1" applyFont="1" applyFill="1" applyAlignment="1" applyProtection="1">
      <alignment horizontal="right" vertical="center"/>
      <protection hidden="1"/>
    </xf>
    <xf numFmtId="14" fontId="16" fillId="0" borderId="72" xfId="149" applyNumberFormat="1" applyFont="1" applyFill="1" applyBorder="1">
      <alignment vertical="center"/>
    </xf>
    <xf numFmtId="14" fontId="16" fillId="0" borderId="72" xfId="0" applyNumberFormat="1" applyFont="1" applyFill="1" applyBorder="1" applyAlignment="1">
      <alignment horizontal="left" vertical="center" shrinkToFit="1"/>
    </xf>
    <xf numFmtId="0" fontId="16" fillId="0" borderId="72" xfId="0" applyFont="1" applyFill="1" applyBorder="1" applyAlignment="1">
      <alignment horizontal="left" vertical="center"/>
    </xf>
    <xf numFmtId="211" fontId="16" fillId="0" borderId="72" xfId="0" applyNumberFormat="1" applyFont="1" applyFill="1" applyBorder="1" applyAlignment="1">
      <alignment horizontal="center" vertical="center" shrinkToFit="1"/>
    </xf>
    <xf numFmtId="0" fontId="20" fillId="0" borderId="72" xfId="0" applyFont="1" applyFill="1" applyBorder="1" applyAlignment="1">
      <alignment horizontal="center" vertical="center" shrinkToFit="1"/>
    </xf>
    <xf numFmtId="0" fontId="16" fillId="0" borderId="72" xfId="149" applyFont="1" applyFill="1" applyBorder="1" applyAlignment="1">
      <alignment horizontal="center" vertical="center" shrinkToFit="1"/>
    </xf>
    <xf numFmtId="0" fontId="16" fillId="0" borderId="72" xfId="0" applyFont="1" applyFill="1" applyBorder="1" applyAlignment="1">
      <alignment horizontal="center" vertical="center" wrapText="1" shrinkToFit="1"/>
    </xf>
    <xf numFmtId="0" fontId="20" fillId="0" borderId="72" xfId="0" applyFont="1" applyFill="1" applyBorder="1" applyAlignment="1">
      <alignment horizontal="center" vertical="center" wrapText="1"/>
    </xf>
    <xf numFmtId="0" fontId="16" fillId="0" borderId="72" xfId="0" applyFont="1" applyFill="1" applyBorder="1" applyAlignment="1">
      <alignment horizontal="center" vertical="center" wrapText="1"/>
    </xf>
    <xf numFmtId="176" fontId="120" fillId="0" borderId="0" xfId="0" applyNumberFormat="1" applyFont="1" applyFill="1">
      <alignment vertical="center"/>
    </xf>
    <xf numFmtId="176" fontId="16" fillId="0" borderId="72" xfId="0" applyNumberFormat="1" applyFont="1" applyFill="1" applyBorder="1" applyAlignment="1">
      <alignment horizontal="center" vertical="center" shrinkToFit="1"/>
    </xf>
    <xf numFmtId="176" fontId="120" fillId="0" borderId="72" xfId="0" applyNumberFormat="1" applyFont="1" applyFill="1" applyBorder="1" applyAlignment="1">
      <alignment horizontal="right" vertical="center"/>
    </xf>
    <xf numFmtId="176" fontId="16" fillId="0" borderId="72" xfId="8" applyNumberFormat="1" applyFont="1" applyFill="1" applyBorder="1" applyAlignment="1">
      <alignment horizontal="right" vertical="center"/>
    </xf>
    <xf numFmtId="176" fontId="16" fillId="0" borderId="0" xfId="211" applyNumberFormat="1" applyFont="1" applyFill="1" applyAlignment="1">
      <alignment horizontal="right" vertical="center"/>
    </xf>
    <xf numFmtId="176" fontId="120" fillId="0" borderId="0" xfId="0" applyNumberFormat="1" applyFont="1" applyFill="1" applyAlignment="1">
      <alignment horizontal="right" vertical="center"/>
    </xf>
    <xf numFmtId="176" fontId="20" fillId="0" borderId="72" xfId="0" applyNumberFormat="1" applyFont="1" applyFill="1" applyBorder="1" applyAlignment="1">
      <alignment horizontal="center" vertical="center"/>
    </xf>
    <xf numFmtId="176" fontId="20" fillId="0" borderId="74" xfId="0" applyNumberFormat="1" applyFont="1" applyFill="1" applyBorder="1" applyAlignment="1">
      <alignment horizontal="center" vertical="center"/>
    </xf>
    <xf numFmtId="176" fontId="16" fillId="0" borderId="0" xfId="0" applyNumberFormat="1" applyFont="1" applyFill="1" applyAlignment="1">
      <alignment horizontal="right" vertical="center"/>
    </xf>
    <xf numFmtId="0" fontId="36" fillId="0" borderId="1" xfId="0" applyFont="1" applyBorder="1" applyAlignment="1">
      <alignment vertical="center"/>
    </xf>
    <xf numFmtId="0" fontId="143" fillId="0" borderId="1" xfId="0" applyFont="1" applyBorder="1" applyAlignment="1">
      <alignment vertical="center"/>
    </xf>
    <xf numFmtId="0" fontId="143" fillId="0" borderId="72" xfId="0" applyFont="1" applyBorder="1" applyAlignment="1">
      <alignment vertical="center"/>
    </xf>
    <xf numFmtId="0" fontId="23" fillId="0" borderId="72" xfId="0" applyFont="1" applyBorder="1" applyAlignment="1">
      <alignment vertical="center"/>
    </xf>
    <xf numFmtId="0" fontId="79" fillId="0" borderId="0" xfId="0" applyFont="1" applyAlignment="1" applyProtection="1">
      <alignment horizontal="left" vertical="center" shrinkToFit="1"/>
      <protection hidden="1"/>
    </xf>
    <xf numFmtId="181" fontId="16" fillId="0" borderId="0" xfId="0" applyNumberFormat="1" applyFont="1" applyProtection="1">
      <alignment vertical="center"/>
      <protection hidden="1"/>
    </xf>
    <xf numFmtId="49" fontId="16" fillId="0" borderId="0" xfId="0" applyNumberFormat="1" applyFont="1" applyAlignment="1" applyProtection="1">
      <alignment horizontal="right" vertical="center"/>
      <protection hidden="1"/>
    </xf>
    <xf numFmtId="0" fontId="16" fillId="0" borderId="72" xfId="0" applyFont="1" applyBorder="1" applyAlignment="1" applyProtection="1">
      <alignment vertical="center" shrinkToFit="1"/>
      <protection hidden="1"/>
    </xf>
    <xf numFmtId="181" fontId="16" fillId="0" borderId="72" xfId="0" applyNumberFormat="1" applyFont="1" applyBorder="1" applyAlignment="1" applyProtection="1">
      <alignment horizontal="center" vertical="center" shrinkToFit="1"/>
      <protection hidden="1"/>
    </xf>
    <xf numFmtId="49" fontId="16" fillId="0" borderId="72" xfId="0" applyNumberFormat="1" applyFont="1" applyBorder="1" applyAlignment="1" applyProtection="1">
      <alignment horizontal="left" vertical="center" shrinkToFit="1"/>
      <protection hidden="1"/>
    </xf>
    <xf numFmtId="188" fontId="16" fillId="0" borderId="72" xfId="0" applyNumberFormat="1" applyFont="1" applyBorder="1" applyAlignment="1" applyProtection="1">
      <alignment horizontal="right" vertical="center"/>
      <protection hidden="1"/>
    </xf>
    <xf numFmtId="49" fontId="16" fillId="0" borderId="72" xfId="0" applyNumberFormat="1" applyFont="1" applyBorder="1" applyAlignment="1" applyProtection="1">
      <alignment horizontal="center" vertical="center"/>
      <protection hidden="1"/>
    </xf>
    <xf numFmtId="176" fontId="16" fillId="0" borderId="72" xfId="0" applyNumberFormat="1" applyFont="1" applyBorder="1" applyAlignment="1" applyProtection="1">
      <alignment horizontal="center" vertical="center"/>
      <protection hidden="1"/>
    </xf>
    <xf numFmtId="14" fontId="16" fillId="0" borderId="72" xfId="0" applyNumberFormat="1" applyFont="1" applyFill="1" applyBorder="1" applyAlignment="1" applyProtection="1">
      <alignment horizontal="left" vertical="center" shrinkToFit="1"/>
      <protection hidden="1"/>
    </xf>
    <xf numFmtId="221" fontId="16" fillId="0" borderId="72" xfId="0" applyNumberFormat="1" applyFont="1" applyFill="1" applyBorder="1" applyAlignment="1" applyProtection="1">
      <alignment horizontal="center" vertical="center" shrinkToFit="1"/>
      <protection hidden="1"/>
    </xf>
    <xf numFmtId="222" fontId="16" fillId="0" borderId="72" xfId="0" applyNumberFormat="1" applyFont="1" applyFill="1" applyBorder="1" applyAlignment="1" applyProtection="1">
      <alignment horizontal="center" vertical="center" shrinkToFit="1"/>
      <protection hidden="1"/>
    </xf>
    <xf numFmtId="0" fontId="16" fillId="0" borderId="72" xfId="0" applyFont="1" applyFill="1" applyBorder="1" applyAlignment="1" applyProtection="1">
      <alignment vertical="center" shrinkToFit="1"/>
      <protection hidden="1"/>
    </xf>
    <xf numFmtId="176" fontId="16" fillId="0" borderId="0" xfId="211" applyFont="1" applyFill="1" applyAlignment="1" applyProtection="1">
      <alignment vertical="center"/>
      <protection hidden="1"/>
    </xf>
    <xf numFmtId="0" fontId="20" fillId="0" borderId="0" xfId="0" applyFont="1" applyFill="1" applyAlignment="1" applyProtection="1">
      <alignment horizontal="center" vertical="center"/>
      <protection hidden="1"/>
    </xf>
    <xf numFmtId="188" fontId="16" fillId="0" borderId="0" xfId="0" applyNumberFormat="1" applyFont="1" applyFill="1" applyAlignment="1" applyProtection="1">
      <alignment horizontal="right" vertical="center"/>
      <protection hidden="1"/>
    </xf>
    <xf numFmtId="0" fontId="16" fillId="0" borderId="72" xfId="0" applyFont="1" applyFill="1" applyBorder="1" applyAlignment="1" applyProtection="1">
      <alignment horizontal="center" vertical="center"/>
      <protection hidden="1"/>
    </xf>
    <xf numFmtId="0" fontId="20" fillId="0" borderId="72" xfId="0" applyFont="1" applyFill="1" applyBorder="1" applyAlignment="1" applyProtection="1">
      <alignment horizontal="center" vertical="center"/>
      <protection hidden="1"/>
    </xf>
    <xf numFmtId="211" fontId="149" fillId="0" borderId="0" xfId="4" applyNumberFormat="1" applyFont="1" applyFill="1" applyAlignment="1" applyProtection="1">
      <alignment horizontal="left" vertical="center" shrinkToFit="1"/>
      <protection hidden="1"/>
    </xf>
    <xf numFmtId="0" fontId="149" fillId="0" borderId="0" xfId="4" applyFont="1" applyFill="1" applyAlignment="1" applyProtection="1">
      <alignment horizontal="left" vertical="center" shrinkToFit="1"/>
      <protection hidden="1"/>
    </xf>
    <xf numFmtId="0" fontId="145" fillId="0" borderId="0" xfId="4" applyFont="1" applyAlignment="1" applyProtection="1">
      <alignment horizontal="left" vertical="center" wrapText="1"/>
      <protection hidden="1"/>
    </xf>
    <xf numFmtId="0" fontId="79" fillId="0" borderId="0" xfId="0" applyFont="1" applyAlignment="1" applyProtection="1">
      <alignment horizontal="center" vertical="center" wrapText="1"/>
      <protection hidden="1"/>
    </xf>
    <xf numFmtId="0" fontId="145" fillId="0" borderId="0" xfId="4" applyFont="1" applyFill="1" applyAlignment="1" applyProtection="1">
      <alignment horizontal="left" vertical="center" wrapText="1"/>
      <protection hidden="1"/>
    </xf>
    <xf numFmtId="0" fontId="79" fillId="0" borderId="0" xfId="0" applyFont="1" applyFill="1" applyAlignment="1" applyProtection="1">
      <alignment horizontal="center" vertical="center" wrapText="1"/>
      <protection hidden="1"/>
    </xf>
    <xf numFmtId="0" fontId="146" fillId="0" borderId="0" xfId="0" applyFont="1" applyFill="1" applyAlignment="1" applyProtection="1">
      <alignment horizontal="center" vertical="center" wrapText="1"/>
      <protection hidden="1"/>
    </xf>
    <xf numFmtId="0" fontId="105" fillId="0" borderId="0" xfId="0" applyFont="1" applyFill="1" applyAlignment="1"/>
    <xf numFmtId="223" fontId="16" fillId="0" borderId="72" xfId="0" applyNumberFormat="1" applyFont="1" applyFill="1" applyBorder="1" applyAlignment="1" applyProtection="1">
      <alignment horizontal="center" vertical="center" shrinkToFit="1"/>
      <protection hidden="1"/>
    </xf>
    <xf numFmtId="49" fontId="16" fillId="0" borderId="72" xfId="0" applyNumberFormat="1" applyFont="1" applyBorder="1" applyAlignment="1" applyProtection="1">
      <alignment horizontal="center" vertical="center" shrinkToFit="1"/>
      <protection hidden="1"/>
    </xf>
    <xf numFmtId="49" fontId="16" fillId="0" borderId="72" xfId="0" applyNumberFormat="1" applyFont="1" applyBorder="1" applyAlignment="1" applyProtection="1">
      <alignment vertical="center" shrinkToFit="1"/>
      <protection hidden="1"/>
    </xf>
    <xf numFmtId="176" fontId="16" fillId="0" borderId="0" xfId="211" applyFont="1" applyAlignment="1" applyProtection="1">
      <alignment vertical="center"/>
      <protection hidden="1"/>
    </xf>
    <xf numFmtId="0" fontId="120" fillId="0" borderId="0" xfId="0" applyFont="1" applyFill="1" applyAlignment="1" applyProtection="1">
      <alignment vertical="center" shrinkToFit="1"/>
      <protection hidden="1"/>
    </xf>
    <xf numFmtId="188" fontId="16" fillId="0" borderId="72" xfId="0" applyNumberFormat="1" applyFont="1" applyFill="1" applyBorder="1" applyAlignment="1" applyProtection="1">
      <alignment horizontal="center" vertical="center" shrinkToFit="1"/>
      <protection hidden="1"/>
    </xf>
    <xf numFmtId="211" fontId="16" fillId="0" borderId="72" xfId="0" applyNumberFormat="1" applyFont="1" applyFill="1" applyBorder="1" applyAlignment="1" applyProtection="1">
      <alignment horizontal="center" vertical="center" wrapText="1" shrinkToFit="1"/>
      <protection hidden="1"/>
    </xf>
    <xf numFmtId="0" fontId="20" fillId="0" borderId="72" xfId="0" applyFont="1" applyFill="1" applyBorder="1" applyAlignment="1" applyProtection="1">
      <alignment horizontal="center" vertical="center" wrapText="1" shrinkToFit="1"/>
      <protection hidden="1"/>
    </xf>
    <xf numFmtId="0" fontId="16" fillId="0" borderId="72" xfId="0" applyFont="1" applyFill="1" applyBorder="1" applyAlignment="1" applyProtection="1">
      <alignment horizontal="center" vertical="center" wrapText="1" shrinkToFit="1"/>
      <protection hidden="1"/>
    </xf>
    <xf numFmtId="0" fontId="20" fillId="0" borderId="4" xfId="0" applyFont="1" applyFill="1" applyBorder="1" applyAlignment="1" applyProtection="1">
      <alignment horizontal="center" vertical="center" wrapText="1" shrinkToFit="1"/>
      <protection hidden="1"/>
    </xf>
    <xf numFmtId="0" fontId="20" fillId="0" borderId="4" xfId="0" applyFont="1" applyFill="1" applyBorder="1" applyAlignment="1" applyProtection="1">
      <alignment horizontal="center" vertical="center" shrinkToFit="1"/>
      <protection hidden="1"/>
    </xf>
    <xf numFmtId="211" fontId="145" fillId="0" borderId="0" xfId="4" applyNumberFormat="1" applyFont="1" applyFill="1" applyAlignment="1" applyProtection="1">
      <alignment horizontal="left" vertical="center" wrapText="1"/>
      <protection hidden="1"/>
    </xf>
    <xf numFmtId="213" fontId="16" fillId="0" borderId="72" xfId="123" applyNumberFormat="1" applyBorder="1" applyAlignment="1" applyProtection="1">
      <alignment horizontal="left" vertical="center" indent="1"/>
      <protection locked="0"/>
    </xf>
    <xf numFmtId="191" fontId="16" fillId="0" borderId="72" xfId="123" applyNumberFormat="1" applyBorder="1" applyAlignment="1" applyProtection="1">
      <alignment horizontal="center" vertical="center"/>
      <protection locked="0"/>
    </xf>
    <xf numFmtId="213" fontId="16" fillId="3" borderId="72" xfId="123" applyNumberFormat="1" applyFill="1" applyBorder="1" applyAlignment="1" applyProtection="1">
      <alignment horizontal="left" vertical="center" indent="1"/>
      <protection locked="0"/>
    </xf>
    <xf numFmtId="0" fontId="135" fillId="0" borderId="73" xfId="0" applyFont="1" applyBorder="1" applyAlignment="1">
      <alignment vertical="center"/>
    </xf>
    <xf numFmtId="0" fontId="135" fillId="0" borderId="72" xfId="0" applyFont="1" applyBorder="1" applyAlignment="1">
      <alignment vertical="center"/>
    </xf>
    <xf numFmtId="0" fontId="20" fillId="0" borderId="1" xfId="0" applyFont="1" applyBorder="1" applyAlignment="1">
      <alignment vertical="center"/>
    </xf>
    <xf numFmtId="0" fontId="20" fillId="0" borderId="72" xfId="0" applyFont="1" applyBorder="1" applyAlignment="1">
      <alignment vertical="center"/>
    </xf>
    <xf numFmtId="49" fontId="20" fillId="0" borderId="72" xfId="0" applyNumberFormat="1" applyFont="1" applyBorder="1" applyAlignment="1" applyProtection="1">
      <alignment horizontal="center" vertical="center" shrinkToFit="1"/>
      <protection hidden="1"/>
    </xf>
    <xf numFmtId="195" fontId="15" fillId="0" borderId="0" xfId="0" applyNumberFormat="1" applyFont="1" applyAlignment="1">
      <alignment horizontal="center" vertical="center" wrapText="1"/>
    </xf>
    <xf numFmtId="195" fontId="21" fillId="0" borderId="0" xfId="0" applyNumberFormat="1" applyFont="1" applyAlignment="1">
      <alignment horizontal="center" vertical="center"/>
    </xf>
    <xf numFmtId="0" fontId="21" fillId="0" borderId="0" xfId="0" applyFont="1" applyAlignment="1">
      <alignment horizontal="center" vertical="center"/>
    </xf>
    <xf numFmtId="176" fontId="16" fillId="0" borderId="0" xfId="3" applyFont="1" applyAlignment="1">
      <alignment horizontal="center" vertical="center"/>
    </xf>
    <xf numFmtId="49" fontId="16" fillId="0" borderId="0" xfId="0" applyNumberFormat="1" applyFont="1" applyProtection="1">
      <alignment vertical="center"/>
      <protection hidden="1"/>
    </xf>
    <xf numFmtId="0" fontId="143" fillId="0" borderId="72" xfId="0" applyFont="1" applyFill="1" applyBorder="1">
      <alignment vertical="center"/>
    </xf>
    <xf numFmtId="176" fontId="20" fillId="0" borderId="72" xfId="0" applyNumberFormat="1" applyFont="1" applyBorder="1" applyAlignment="1" applyProtection="1">
      <alignment horizontal="left" vertical="center" shrinkToFit="1"/>
      <protection hidden="1"/>
    </xf>
    <xf numFmtId="0" fontId="7" fillId="15" borderId="72" xfId="0" applyFont="1" applyFill="1" applyBorder="1" applyAlignment="1">
      <alignment horizontal="center" vertical="center"/>
    </xf>
    <xf numFmtId="0" fontId="7" fillId="15" borderId="72" xfId="0" applyFont="1" applyFill="1" applyBorder="1" applyAlignment="1">
      <alignment horizontal="justify" vertical="center" wrapText="1"/>
    </xf>
    <xf numFmtId="0" fontId="106" fillId="15" borderId="72" xfId="0" applyFont="1" applyFill="1" applyBorder="1" applyAlignment="1">
      <alignment horizontal="justify" vertical="center"/>
    </xf>
    <xf numFmtId="0" fontId="151" fillId="15" borderId="72" xfId="0" applyFont="1" applyFill="1" applyBorder="1" applyAlignment="1">
      <alignment horizontal="justify" vertical="center"/>
    </xf>
    <xf numFmtId="0" fontId="8" fillId="15" borderId="72" xfId="0" applyFont="1" applyFill="1" applyBorder="1" applyAlignment="1">
      <alignment horizontal="justify" vertical="center"/>
    </xf>
    <xf numFmtId="0" fontId="7" fillId="15" borderId="72" xfId="0" applyFont="1" applyFill="1" applyBorder="1" applyAlignment="1">
      <alignment horizontal="center" vertical="center" wrapText="1"/>
    </xf>
    <xf numFmtId="0" fontId="7" fillId="15" borderId="72" xfId="0" applyFont="1" applyFill="1" applyBorder="1" applyAlignment="1">
      <alignment horizontal="justify" vertical="top" wrapText="1"/>
    </xf>
    <xf numFmtId="0" fontId="16" fillId="0" borderId="0" xfId="0" applyFont="1" applyAlignment="1">
      <alignment horizontal="center" vertical="center"/>
    </xf>
    <xf numFmtId="0" fontId="20" fillId="0" borderId="1" xfId="0" applyFont="1" applyBorder="1" applyAlignment="1">
      <alignment horizontal="center" vertical="center"/>
    </xf>
    <xf numFmtId="0" fontId="16" fillId="0" borderId="1" xfId="0" applyFont="1" applyBorder="1" applyAlignment="1">
      <alignment horizontal="center" vertical="center"/>
    </xf>
    <xf numFmtId="0" fontId="20" fillId="0" borderId="1" xfId="0" applyNumberFormat="1" applyFont="1" applyBorder="1" applyAlignment="1">
      <alignment horizontal="center" vertical="center"/>
    </xf>
    <xf numFmtId="0" fontId="16" fillId="0" borderId="1" xfId="0" applyNumberFormat="1" applyFont="1" applyBorder="1" applyAlignment="1">
      <alignment horizontal="center" vertical="center"/>
    </xf>
    <xf numFmtId="0" fontId="20" fillId="0" borderId="1" xfId="0" applyFont="1" applyBorder="1" applyAlignment="1">
      <alignment horizontal="center" vertical="center" shrinkToFit="1"/>
    </xf>
    <xf numFmtId="14" fontId="16" fillId="0" borderId="1" xfId="0" applyNumberFormat="1" applyFont="1" applyBorder="1" applyAlignment="1">
      <alignment horizontal="center" vertical="center"/>
    </xf>
    <xf numFmtId="0" fontId="20" fillId="0" borderId="1" xfId="0" applyFont="1" applyBorder="1" applyAlignment="1">
      <alignment horizontal="center" vertical="center" wrapText="1"/>
    </xf>
    <xf numFmtId="14" fontId="20" fillId="0" borderId="1" xfId="0" applyNumberFormat="1" applyFont="1" applyBorder="1" applyAlignment="1">
      <alignment horizontal="center" vertical="center"/>
    </xf>
    <xf numFmtId="0" fontId="148" fillId="0" borderId="1" xfId="0" applyFont="1" applyBorder="1" applyAlignment="1">
      <alignment vertical="center"/>
    </xf>
    <xf numFmtId="176" fontId="16" fillId="0" borderId="0" xfId="0" applyNumberFormat="1" applyFont="1" applyAlignment="1" applyProtection="1">
      <alignment horizontal="center" vertical="center" wrapText="1"/>
    </xf>
    <xf numFmtId="176" fontId="16" fillId="0" borderId="0" xfId="3" applyNumberFormat="1" applyFont="1" applyAlignment="1" applyProtection="1">
      <alignment horizontal="center" vertical="center" wrapText="1"/>
    </xf>
    <xf numFmtId="176" fontId="16" fillId="0" borderId="0" xfId="0" applyNumberFormat="1" applyFont="1" applyAlignment="1" applyProtection="1">
      <alignment vertical="center"/>
    </xf>
    <xf numFmtId="176" fontId="20" fillId="0" borderId="0" xfId="3" applyNumberFormat="1" applyFont="1" applyAlignment="1" applyProtection="1">
      <alignment horizontal="right" vertical="center"/>
    </xf>
    <xf numFmtId="176" fontId="16" fillId="0" borderId="0" xfId="3" applyNumberFormat="1" applyFont="1" applyAlignment="1" applyProtection="1">
      <alignment vertical="center"/>
    </xf>
    <xf numFmtId="9" fontId="16" fillId="19" borderId="72" xfId="5" applyFont="1" applyFill="1" applyBorder="1" applyAlignment="1">
      <alignment horizontal="center" vertical="center"/>
    </xf>
    <xf numFmtId="9" fontId="16" fillId="0" borderId="0" xfId="5" applyFont="1" applyFill="1" applyBorder="1" applyAlignment="1">
      <alignment horizontal="center" vertical="center"/>
    </xf>
    <xf numFmtId="9" fontId="16" fillId="0" borderId="72" xfId="5" applyFont="1" applyBorder="1" applyAlignment="1">
      <alignment vertical="center"/>
    </xf>
    <xf numFmtId="9" fontId="16" fillId="0" borderId="0" xfId="5" applyFont="1" applyBorder="1" applyAlignment="1">
      <alignment vertical="center"/>
    </xf>
    <xf numFmtId="0" fontId="0" fillId="0" borderId="0" xfId="5" applyNumberFormat="1" applyFont="1" applyAlignment="1">
      <alignment vertical="center"/>
    </xf>
    <xf numFmtId="176" fontId="20" fillId="20" borderId="75" xfId="3" applyFont="1" applyFill="1" applyBorder="1" applyAlignment="1">
      <alignment horizontal="center" vertical="center"/>
    </xf>
    <xf numFmtId="176" fontId="16" fillId="20" borderId="15" xfId="3" applyFont="1" applyFill="1" applyBorder="1" applyAlignment="1">
      <alignment vertical="center"/>
    </xf>
    <xf numFmtId="176" fontId="20" fillId="20" borderId="15" xfId="3" applyFont="1" applyFill="1" applyBorder="1" applyAlignment="1">
      <alignment horizontal="center" vertical="center"/>
    </xf>
    <xf numFmtId="176" fontId="16" fillId="20" borderId="15" xfId="3" applyFont="1" applyFill="1" applyBorder="1" applyAlignment="1">
      <alignment horizontal="center" vertical="center"/>
    </xf>
    <xf numFmtId="0" fontId="16" fillId="0" borderId="72" xfId="0" applyFont="1" applyBorder="1" applyAlignment="1" applyProtection="1">
      <alignment horizontal="center" vertical="center"/>
      <protection locked="0"/>
    </xf>
    <xf numFmtId="176" fontId="16" fillId="21" borderId="24" xfId="3" applyFont="1" applyFill="1" applyBorder="1" applyAlignment="1">
      <alignment vertical="center"/>
    </xf>
    <xf numFmtId="176" fontId="16" fillId="0" borderId="72" xfId="3" applyFont="1" applyFill="1" applyBorder="1" applyAlignment="1">
      <alignment vertical="center"/>
    </xf>
    <xf numFmtId="176" fontId="16" fillId="21" borderId="72" xfId="3" applyFont="1" applyFill="1" applyBorder="1" applyAlignment="1">
      <alignment horizontal="left" vertical="center"/>
    </xf>
    <xf numFmtId="176" fontId="16" fillId="0" borderId="72" xfId="3" applyFont="1" applyFill="1" applyBorder="1" applyAlignment="1">
      <alignment horizontal="left" vertical="center"/>
    </xf>
    <xf numFmtId="0" fontId="119" fillId="0" borderId="0" xfId="212"/>
    <xf numFmtId="0" fontId="119" fillId="0" borderId="0" xfId="212" applyNumberFormat="1"/>
    <xf numFmtId="224" fontId="16" fillId="0" borderId="0" xfId="0" applyNumberFormat="1" applyFont="1" applyAlignment="1">
      <alignment horizontal="center" vertical="center" wrapText="1"/>
    </xf>
    <xf numFmtId="224" fontId="16" fillId="0" borderId="0" xfId="0" applyNumberFormat="1" applyFont="1" applyFill="1" applyAlignment="1">
      <alignment horizontal="center" vertical="center" wrapText="1"/>
    </xf>
    <xf numFmtId="224" fontId="16" fillId="0" borderId="0" xfId="0" applyNumberFormat="1" applyFont="1" applyAlignment="1">
      <alignment vertical="center"/>
    </xf>
    <xf numFmtId="224" fontId="15" fillId="0" borderId="0" xfId="0" applyNumberFormat="1" applyFont="1" applyAlignment="1">
      <alignment vertical="center"/>
    </xf>
    <xf numFmtId="224" fontId="20" fillId="0" borderId="0" xfId="0" applyNumberFormat="1" applyFont="1" applyFill="1" applyAlignment="1">
      <alignment horizontal="right" vertical="center"/>
    </xf>
    <xf numFmtId="224" fontId="35" fillId="0" borderId="0" xfId="9" applyNumberFormat="1" applyFont="1" applyAlignment="1">
      <alignment horizontal="center" vertical="center"/>
    </xf>
    <xf numFmtId="224" fontId="20" fillId="0" borderId="1" xfId="0" applyNumberFormat="1" applyFont="1" applyBorder="1" applyAlignment="1">
      <alignment horizontal="center" vertical="center"/>
    </xf>
    <xf numFmtId="224" fontId="20" fillId="0" borderId="1" xfId="0" applyNumberFormat="1" applyFont="1" applyFill="1" applyBorder="1" applyAlignment="1">
      <alignment horizontal="center" vertical="center"/>
    </xf>
    <xf numFmtId="224" fontId="20" fillId="5" borderId="1" xfId="0" applyNumberFormat="1" applyFont="1" applyFill="1" applyBorder="1" applyAlignment="1">
      <alignment horizontal="center" vertical="center"/>
    </xf>
    <xf numFmtId="224" fontId="20" fillId="6" borderId="1" xfId="3" applyNumberFormat="1" applyFont="1" applyFill="1" applyBorder="1" applyAlignment="1">
      <alignment horizontal="center" vertical="center"/>
    </xf>
    <xf numFmtId="224" fontId="21" fillId="0" borderId="1" xfId="0" applyNumberFormat="1" applyFont="1" applyBorder="1" applyAlignment="1">
      <alignment horizontal="right" vertical="center"/>
    </xf>
    <xf numFmtId="224" fontId="21" fillId="0" borderId="1" xfId="0" applyNumberFormat="1" applyFont="1" applyFill="1" applyBorder="1" applyAlignment="1">
      <alignment horizontal="right" vertical="center"/>
    </xf>
    <xf numFmtId="224" fontId="21" fillId="5" borderId="3" xfId="0" applyNumberFormat="1" applyFont="1" applyFill="1" applyBorder="1" applyAlignment="1">
      <alignment horizontal="right" vertical="center"/>
    </xf>
    <xf numFmtId="224" fontId="21" fillId="6" borderId="1" xfId="3" applyNumberFormat="1" applyFont="1" applyFill="1" applyBorder="1" applyAlignment="1">
      <alignment vertical="center"/>
    </xf>
    <xf numFmtId="224" fontId="21" fillId="6" borderId="3" xfId="9" applyNumberFormat="1" applyFont="1" applyFill="1" applyBorder="1" applyAlignment="1">
      <alignment horizontal="right" vertical="center"/>
    </xf>
    <xf numFmtId="224" fontId="16" fillId="0" borderId="1" xfId="0" applyNumberFormat="1" applyFont="1" applyBorder="1" applyAlignment="1">
      <alignment horizontal="right" vertical="center"/>
    </xf>
    <xf numFmtId="224" fontId="16" fillId="0" borderId="1" xfId="0" applyNumberFormat="1" applyFont="1" applyFill="1" applyBorder="1" applyAlignment="1">
      <alignment horizontal="right" vertical="center"/>
    </xf>
    <xf numFmtId="224" fontId="16" fillId="5" borderId="3" xfId="0" applyNumberFormat="1" applyFont="1" applyFill="1" applyBorder="1" applyAlignment="1">
      <alignment horizontal="right" vertical="center"/>
    </xf>
    <xf numFmtId="224" fontId="21" fillId="6" borderId="74" xfId="9" applyNumberFormat="1" applyFont="1" applyFill="1" applyBorder="1" applyAlignment="1">
      <alignment horizontal="right" vertical="center"/>
    </xf>
    <xf numFmtId="224" fontId="37" fillId="0" borderId="0" xfId="0" applyNumberFormat="1" applyFont="1" applyAlignment="1">
      <alignment vertical="center"/>
    </xf>
    <xf numFmtId="224" fontId="42" fillId="0" borderId="0" xfId="0" applyNumberFormat="1" applyFont="1" applyAlignment="1">
      <alignment horizontal="center" vertical="center"/>
    </xf>
    <xf numFmtId="224" fontId="26" fillId="0" borderId="9" xfId="0" applyNumberFormat="1" applyFont="1" applyBorder="1" applyAlignment="1">
      <alignment vertical="center"/>
    </xf>
    <xf numFmtId="224" fontId="16" fillId="6" borderId="1" xfId="3" applyNumberFormat="1" applyFont="1" applyFill="1" applyBorder="1" applyAlignment="1">
      <alignment vertical="center"/>
    </xf>
    <xf numFmtId="224" fontId="16" fillId="6" borderId="3" xfId="9" applyNumberFormat="1" applyFont="1" applyFill="1" applyBorder="1" applyAlignment="1">
      <alignment horizontal="right" vertical="center"/>
    </xf>
    <xf numFmtId="224" fontId="20" fillId="0" borderId="0" xfId="0" applyNumberFormat="1" applyFont="1" applyAlignment="1">
      <alignment vertical="center"/>
    </xf>
    <xf numFmtId="224" fontId="25" fillId="0" borderId="0" xfId="0" applyNumberFormat="1" applyFont="1" applyBorder="1" applyAlignment="1">
      <alignment horizontal="right" vertical="center"/>
    </xf>
    <xf numFmtId="224" fontId="25" fillId="0" borderId="1" xfId="0" applyNumberFormat="1" applyFont="1" applyBorder="1" applyAlignment="1">
      <alignment horizontal="center" vertical="center"/>
    </xf>
    <xf numFmtId="224" fontId="16" fillId="0" borderId="1" xfId="0" applyNumberFormat="1" applyFont="1" applyBorder="1" applyAlignment="1">
      <alignment horizontal="center" vertical="center"/>
    </xf>
    <xf numFmtId="224" fontId="16" fillId="0" borderId="72" xfId="3" applyNumberFormat="1" applyFont="1" applyBorder="1" applyAlignment="1">
      <alignment vertical="center"/>
    </xf>
    <xf numFmtId="224" fontId="16" fillId="0" borderId="1" xfId="0" applyNumberFormat="1" applyFont="1" applyBorder="1" applyAlignment="1">
      <alignment vertical="center"/>
    </xf>
    <xf numFmtId="224" fontId="16" fillId="0" borderId="0" xfId="0" applyNumberFormat="1" applyFont="1" applyBorder="1" applyAlignment="1">
      <alignment horizontal="right" vertical="center"/>
    </xf>
    <xf numFmtId="224" fontId="16" fillId="0" borderId="2" xfId="0" applyNumberFormat="1" applyFont="1" applyBorder="1" applyAlignment="1">
      <alignment horizontal="center" vertical="center"/>
    </xf>
    <xf numFmtId="224" fontId="16" fillId="0" borderId="5" xfId="0" applyNumberFormat="1" applyFont="1" applyBorder="1" applyAlignment="1">
      <alignment horizontal="right" vertical="center"/>
    </xf>
    <xf numFmtId="224" fontId="20" fillId="0" borderId="0" xfId="0" applyNumberFormat="1" applyFont="1" applyAlignment="1">
      <alignment horizontal="right" vertical="center"/>
    </xf>
    <xf numFmtId="224" fontId="20" fillId="0" borderId="72" xfId="0" applyNumberFormat="1" applyFont="1" applyBorder="1" applyAlignment="1">
      <alignment horizontal="center" vertical="center"/>
    </xf>
    <xf numFmtId="224" fontId="16" fillId="0" borderId="72" xfId="0" applyNumberFormat="1" applyFont="1" applyBorder="1" applyAlignment="1">
      <alignment horizontal="right" vertical="center"/>
    </xf>
    <xf numFmtId="224" fontId="32" fillId="0" borderId="0" xfId="0" applyNumberFormat="1" applyFont="1" applyAlignment="1">
      <alignment vertical="center"/>
    </xf>
    <xf numFmtId="224" fontId="16" fillId="4" borderId="1" xfId="0" applyNumberFormat="1" applyFont="1" applyFill="1" applyBorder="1" applyAlignment="1">
      <alignment horizontal="center" vertical="center"/>
    </xf>
    <xf numFmtId="224" fontId="16" fillId="4" borderId="1" xfId="0" applyNumberFormat="1" applyFont="1" applyFill="1" applyBorder="1" applyAlignment="1">
      <alignment horizontal="center" vertical="center" wrapText="1"/>
    </xf>
    <xf numFmtId="224" fontId="16" fillId="4" borderId="4" xfId="122" applyNumberFormat="1" applyFont="1" applyFill="1" applyBorder="1" applyAlignment="1">
      <alignment vertical="center" wrapText="1"/>
    </xf>
    <xf numFmtId="224" fontId="32" fillId="4" borderId="1" xfId="0" applyNumberFormat="1" applyFont="1" applyFill="1" applyBorder="1" applyAlignment="1">
      <alignment vertical="center" wrapText="1"/>
    </xf>
    <xf numFmtId="224" fontId="33" fillId="4" borderId="1" xfId="0" applyNumberFormat="1" applyFont="1" applyFill="1" applyBorder="1" applyAlignment="1">
      <alignment horizontal="center" vertical="center" wrapText="1"/>
    </xf>
    <xf numFmtId="224" fontId="16" fillId="4" borderId="1" xfId="0" applyNumberFormat="1" applyFont="1" applyFill="1" applyBorder="1" applyAlignment="1">
      <alignment horizontal="right" vertical="center"/>
    </xf>
    <xf numFmtId="224" fontId="32" fillId="4" borderId="1" xfId="0" applyNumberFormat="1" applyFont="1" applyFill="1" applyBorder="1" applyAlignment="1">
      <alignment horizontal="right" vertical="center"/>
    </xf>
    <xf numFmtId="224" fontId="16" fillId="0" borderId="0" xfId="0" applyNumberFormat="1" applyFont="1" applyFill="1" applyAlignment="1">
      <alignment vertical="center"/>
    </xf>
    <xf numFmtId="224" fontId="16" fillId="0" borderId="0" xfId="0" applyNumberFormat="1" applyFont="1" applyAlignment="1">
      <alignment horizontal="center" vertical="center"/>
    </xf>
    <xf numFmtId="224" fontId="20" fillId="3" borderId="1" xfId="0" applyNumberFormat="1" applyFont="1" applyFill="1" applyBorder="1" applyAlignment="1">
      <alignment horizontal="center" vertical="center"/>
    </xf>
    <xf numFmtId="224" fontId="20" fillId="4" borderId="4" xfId="122" applyNumberFormat="1" applyFont="1" applyFill="1" applyBorder="1" applyAlignment="1">
      <alignment vertical="center" wrapText="1"/>
    </xf>
    <xf numFmtId="224" fontId="20" fillId="0" borderId="0" xfId="0" applyNumberFormat="1" applyFont="1" applyAlignment="1">
      <alignment horizontal="left" vertical="center"/>
    </xf>
    <xf numFmtId="224" fontId="20" fillId="0" borderId="3" xfId="0" applyNumberFormat="1" applyFont="1" applyBorder="1" applyAlignment="1">
      <alignment horizontal="center" vertical="center"/>
    </xf>
    <xf numFmtId="224" fontId="16" fillId="0" borderId="3" xfId="0" applyNumberFormat="1" applyFont="1" applyBorder="1" applyAlignment="1">
      <alignment horizontal="right" vertical="center"/>
    </xf>
    <xf numFmtId="224" fontId="22" fillId="0" borderId="0" xfId="0" applyNumberFormat="1" applyFont="1" applyAlignment="1">
      <alignment horizontal="center" vertical="center" wrapText="1"/>
    </xf>
    <xf numFmtId="224" fontId="20" fillId="0" borderId="4" xfId="0" applyNumberFormat="1" applyFont="1" applyBorder="1" applyAlignment="1">
      <alignment horizontal="center" vertical="center" wrapText="1"/>
    </xf>
    <xf numFmtId="224" fontId="16" fillId="0" borderId="1" xfId="145" applyNumberFormat="1" applyFont="1" applyFill="1" applyBorder="1" applyAlignment="1">
      <alignment horizontal="right" vertical="center" wrapText="1"/>
    </xf>
    <xf numFmtId="224" fontId="16" fillId="0" borderId="1" xfId="145" applyNumberFormat="1" applyFont="1" applyFill="1" applyBorder="1" applyAlignment="1">
      <alignment horizontal="right" vertical="center"/>
    </xf>
    <xf numFmtId="224" fontId="16" fillId="0" borderId="0" xfId="145" applyNumberFormat="1" applyFont="1" applyFill="1" applyAlignment="1">
      <alignment vertical="center"/>
    </xf>
    <xf numFmtId="224" fontId="20" fillId="0" borderId="4" xfId="0" applyNumberFormat="1" applyFont="1" applyBorder="1" applyAlignment="1">
      <alignment horizontal="center" vertical="center"/>
    </xf>
    <xf numFmtId="224" fontId="16" fillId="0" borderId="0" xfId="0" applyNumberFormat="1" applyFont="1" applyBorder="1" applyAlignment="1">
      <alignment horizontal="center" vertical="center"/>
    </xf>
    <xf numFmtId="224" fontId="16" fillId="0" borderId="0" xfId="0" applyNumberFormat="1" applyFont="1" applyBorder="1" applyAlignment="1">
      <alignment vertical="center"/>
    </xf>
    <xf numFmtId="224" fontId="20" fillId="0" borderId="4" xfId="0" applyNumberFormat="1" applyFont="1" applyBorder="1" applyAlignment="1">
      <alignment vertical="center"/>
    </xf>
    <xf numFmtId="224" fontId="20" fillId="0" borderId="13" xfId="0" applyNumberFormat="1" applyFont="1" applyBorder="1" applyAlignment="1">
      <alignment horizontal="center" vertical="center"/>
    </xf>
    <xf numFmtId="224" fontId="16" fillId="0" borderId="2" xfId="0" applyNumberFormat="1" applyFont="1" applyBorder="1" applyAlignment="1">
      <alignment horizontal="right" vertical="center"/>
    </xf>
    <xf numFmtId="224" fontId="20" fillId="0" borderId="1" xfId="0" applyNumberFormat="1" applyFont="1" applyBorder="1" applyAlignment="1">
      <alignment horizontal="center" vertical="center" wrapText="1"/>
    </xf>
    <xf numFmtId="224" fontId="16" fillId="0" borderId="72" xfId="0" applyNumberFormat="1" applyFont="1" applyFill="1" applyBorder="1" applyAlignment="1">
      <alignment horizontal="right" vertical="center"/>
    </xf>
    <xf numFmtId="224" fontId="16" fillId="0" borderId="0" xfId="0" applyNumberFormat="1" applyFont="1" applyFill="1" applyBorder="1" applyAlignment="1">
      <alignment horizontal="center" vertical="center" wrapText="1"/>
    </xf>
    <xf numFmtId="224" fontId="16" fillId="0" borderId="3" xfId="0" applyNumberFormat="1" applyFont="1" applyFill="1" applyBorder="1" applyAlignment="1">
      <alignment horizontal="right" vertical="center"/>
    </xf>
    <xf numFmtId="224" fontId="16" fillId="3" borderId="1" xfId="0" applyNumberFormat="1" applyFont="1" applyFill="1" applyBorder="1" applyAlignment="1">
      <alignment horizontal="right" vertical="center"/>
    </xf>
    <xf numFmtId="224" fontId="16" fillId="0" borderId="0" xfId="150" applyNumberFormat="1" applyFont="1" applyAlignment="1">
      <alignment vertical="center"/>
    </xf>
    <xf numFmtId="224" fontId="20" fillId="0" borderId="3" xfId="150" applyNumberFormat="1" applyFont="1" applyBorder="1" applyAlignment="1">
      <alignment horizontal="center" vertical="center"/>
    </xf>
    <xf numFmtId="224" fontId="20" fillId="0" borderId="1" xfId="150" applyNumberFormat="1" applyFont="1" applyBorder="1" applyAlignment="1">
      <alignment horizontal="center" vertical="center"/>
    </xf>
    <xf numFmtId="224" fontId="16" fillId="0" borderId="3" xfId="150" applyNumberFormat="1" applyFont="1" applyBorder="1" applyAlignment="1">
      <alignment horizontal="right" vertical="center"/>
    </xf>
    <xf numFmtId="224" fontId="16" fillId="0" borderId="1" xfId="150" applyNumberFormat="1" applyFont="1" applyBorder="1" applyAlignment="1">
      <alignment horizontal="right" vertical="center"/>
    </xf>
    <xf numFmtId="224" fontId="16" fillId="0" borderId="1" xfId="150" applyNumberFormat="1" applyFont="1" applyBorder="1" applyAlignment="1">
      <alignment horizontal="center" vertical="center"/>
    </xf>
    <xf numFmtId="224" fontId="16" fillId="0" borderId="5" xfId="0" applyNumberFormat="1" applyFont="1" applyBorder="1" applyAlignment="1">
      <alignment horizontal="center" vertical="center"/>
    </xf>
    <xf numFmtId="224" fontId="28" fillId="0" borderId="1" xfId="180" applyNumberFormat="1" applyFont="1" applyBorder="1" applyAlignment="1">
      <alignment horizontal="right" vertical="center"/>
    </xf>
    <xf numFmtId="224" fontId="113" fillId="0" borderId="0" xfId="0" applyNumberFormat="1" applyFont="1" applyAlignment="1">
      <alignment vertical="center"/>
    </xf>
    <xf numFmtId="224" fontId="113" fillId="0" borderId="11" xfId="0" applyNumberFormat="1" applyFont="1" applyBorder="1" applyAlignment="1">
      <alignment vertical="center"/>
    </xf>
    <xf numFmtId="224" fontId="20" fillId="0" borderId="1" xfId="49" applyNumberFormat="1" applyFont="1" applyFill="1" applyBorder="1" applyAlignment="1">
      <alignment horizontal="center" vertical="center"/>
    </xf>
    <xf numFmtId="224" fontId="20" fillId="0" borderId="1" xfId="166" applyNumberFormat="1" applyFont="1" applyFill="1" applyBorder="1" applyAlignment="1">
      <alignment horizontal="center" vertical="center"/>
    </xf>
    <xf numFmtId="224" fontId="20" fillId="0" borderId="1" xfId="166" applyNumberFormat="1" applyFont="1" applyFill="1" applyBorder="1" applyAlignment="1">
      <alignment horizontal="center" vertical="center" wrapText="1"/>
    </xf>
    <xf numFmtId="224" fontId="16" fillId="14" borderId="1" xfId="49" applyNumberFormat="1" applyFont="1" applyFill="1" applyBorder="1" applyAlignment="1">
      <alignment horizontal="center" vertical="center" wrapText="1"/>
    </xf>
    <xf numFmtId="224" fontId="16" fillId="14" borderId="1" xfId="166" applyNumberFormat="1" applyFont="1" applyFill="1" applyBorder="1" applyAlignment="1">
      <alignment horizontal="center" vertical="center"/>
    </xf>
    <xf numFmtId="224" fontId="16" fillId="14" borderId="1" xfId="49" applyNumberFormat="1" applyFont="1" applyFill="1" applyBorder="1" applyAlignment="1">
      <alignment horizontal="center" vertical="center"/>
    </xf>
    <xf numFmtId="224" fontId="16" fillId="0" borderId="1" xfId="49" applyNumberFormat="1" applyFont="1" applyFill="1" applyBorder="1" applyAlignment="1">
      <alignment horizontal="center" vertical="center" wrapText="1"/>
    </xf>
    <xf numFmtId="224" fontId="25" fillId="0" borderId="1" xfId="49" applyNumberFormat="1" applyFont="1" applyFill="1" applyBorder="1" applyAlignment="1">
      <alignment horizontal="center" vertical="center" wrapText="1"/>
    </xf>
    <xf numFmtId="224" fontId="16" fillId="0" borderId="1" xfId="169" applyNumberFormat="1" applyFont="1" applyFill="1" applyBorder="1" applyAlignment="1">
      <alignment horizontal="right" vertical="center"/>
    </xf>
    <xf numFmtId="224" fontId="16" fillId="0" borderId="1" xfId="172" applyNumberFormat="1" applyFont="1" applyBorder="1" applyAlignment="1">
      <alignment horizontal="center" vertical="center"/>
    </xf>
    <xf numFmtId="224" fontId="16" fillId="14" borderId="1" xfId="169" applyNumberFormat="1" applyFont="1" applyFill="1" applyBorder="1" applyAlignment="1">
      <alignment horizontal="right" vertical="center"/>
    </xf>
    <xf numFmtId="224" fontId="16" fillId="14" borderId="1" xfId="172" applyNumberFormat="1" applyFont="1" applyFill="1" applyBorder="1" applyAlignment="1">
      <alignment horizontal="center" vertical="center"/>
    </xf>
    <xf numFmtId="224" fontId="20" fillId="14" borderId="1" xfId="169" applyNumberFormat="1" applyFont="1" applyFill="1" applyBorder="1" applyAlignment="1">
      <alignment horizontal="left" vertical="center"/>
    </xf>
    <xf numFmtId="224" fontId="16" fillId="14" borderId="1" xfId="3" applyNumberFormat="1" applyFont="1" applyFill="1" applyBorder="1" applyAlignment="1">
      <alignment vertical="center"/>
    </xf>
    <xf numFmtId="224" fontId="16" fillId="0" borderId="2" xfId="9" applyNumberFormat="1" applyFont="1" applyBorder="1" applyAlignment="1">
      <alignment horizontal="right" vertical="center" shrinkToFit="1"/>
    </xf>
    <xf numFmtId="224" fontId="0" fillId="0" borderId="0" xfId="166" applyNumberFormat="1" applyFont="1" applyFill="1" applyAlignment="1">
      <alignment vertical="center"/>
    </xf>
    <xf numFmtId="224" fontId="6" fillId="0" borderId="0" xfId="166" applyNumberFormat="1" applyFont="1" applyFill="1" applyAlignment="1">
      <alignment vertical="center"/>
    </xf>
    <xf numFmtId="224" fontId="16" fillId="14" borderId="0" xfId="164" applyNumberFormat="1" applyFont="1" applyFill="1" applyAlignment="1">
      <alignment horizontal="center" vertical="center" wrapText="1"/>
    </xf>
    <xf numFmtId="224" fontId="16" fillId="14" borderId="0" xfId="164" applyNumberFormat="1" applyFont="1" applyFill="1" applyAlignment="1">
      <alignment vertical="center"/>
    </xf>
    <xf numFmtId="224" fontId="20" fillId="14" borderId="1" xfId="164" applyNumberFormat="1" applyFont="1" applyFill="1" applyBorder="1" applyAlignment="1">
      <alignment horizontal="center" vertical="center"/>
    </xf>
    <xf numFmtId="224" fontId="24" fillId="14" borderId="1" xfId="176" applyNumberFormat="1" applyFont="1" applyFill="1" applyBorder="1" applyAlignment="1">
      <alignment horizontal="center" vertical="center" wrapText="1"/>
    </xf>
    <xf numFmtId="224" fontId="16" fillId="14" borderId="1" xfId="164" applyNumberFormat="1" applyFont="1" applyFill="1" applyBorder="1" applyAlignment="1">
      <alignment horizontal="right" vertical="center"/>
    </xf>
    <xf numFmtId="224" fontId="16" fillId="14" borderId="1" xfId="164" applyNumberFormat="1" applyFont="1" applyFill="1" applyBorder="1" applyAlignment="1">
      <alignment horizontal="center" vertical="center"/>
    </xf>
    <xf numFmtId="224" fontId="16" fillId="14" borderId="0" xfId="175" applyNumberFormat="1" applyFont="1" applyFill="1" applyAlignment="1">
      <alignment vertical="center"/>
    </xf>
    <xf numFmtId="224" fontId="16" fillId="0" borderId="0" xfId="150" applyNumberFormat="1" applyFont="1" applyAlignment="1">
      <alignment horizontal="center" vertical="center"/>
    </xf>
    <xf numFmtId="224" fontId="20" fillId="0" borderId="1" xfId="150" applyNumberFormat="1" applyFont="1" applyBorder="1" applyAlignment="1">
      <alignment horizontal="center" vertical="center" wrapText="1"/>
    </xf>
    <xf numFmtId="224" fontId="20" fillId="0" borderId="3" xfId="150" applyNumberFormat="1" applyFont="1" applyBorder="1" applyAlignment="1">
      <alignment horizontal="center" vertical="center" wrapText="1"/>
    </xf>
    <xf numFmtId="224" fontId="16" fillId="0" borderId="1" xfId="3" applyNumberFormat="1" applyFont="1" applyBorder="1" applyAlignment="1">
      <alignment vertical="center"/>
    </xf>
    <xf numFmtId="224" fontId="16" fillId="0" borderId="0" xfId="3" applyNumberFormat="1" applyFont="1" applyAlignment="1">
      <alignment horizontal="center" vertical="center" wrapText="1"/>
    </xf>
    <xf numFmtId="224" fontId="16" fillId="0" borderId="0" xfId="3" applyNumberFormat="1" applyFont="1" applyAlignment="1">
      <alignment vertical="center"/>
    </xf>
    <xf numFmtId="224" fontId="20" fillId="0" borderId="1" xfId="3" applyNumberFormat="1" applyFont="1" applyBorder="1" applyAlignment="1">
      <alignment horizontal="center" vertical="center"/>
    </xf>
    <xf numFmtId="224" fontId="16" fillId="0" borderId="1" xfId="3" applyNumberFormat="1" applyFont="1" applyBorder="1" applyAlignment="1">
      <alignment horizontal="right" vertical="center"/>
    </xf>
    <xf numFmtId="0" fontId="16" fillId="0" borderId="1" xfId="0" applyNumberFormat="1" applyFont="1" applyBorder="1" applyAlignment="1">
      <alignment horizontal="center" vertical="center"/>
    </xf>
    <xf numFmtId="214" fontId="17" fillId="0" borderId="0" xfId="4" applyNumberFormat="1" applyFill="1" applyAlignment="1" applyProtection="1">
      <alignment horizontal="left" vertical="center" shrinkToFit="1"/>
      <protection locked="0" hidden="1"/>
    </xf>
    <xf numFmtId="0" fontId="104" fillId="0" borderId="0" xfId="4" applyFont="1" applyFill="1" applyAlignment="1" applyProtection="1">
      <alignment horizontal="left" vertical="center" wrapText="1"/>
    </xf>
    <xf numFmtId="0" fontId="16" fillId="0" borderId="0" xfId="213" applyFont="1" applyAlignment="1">
      <alignment horizontal="center" vertical="center" wrapText="1"/>
    </xf>
    <xf numFmtId="225" fontId="16" fillId="0" borderId="0" xfId="213" applyNumberFormat="1" applyFont="1" applyAlignment="1">
      <alignment horizontal="center" vertical="center" wrapText="1"/>
    </xf>
    <xf numFmtId="0" fontId="16" fillId="0" borderId="0" xfId="213" applyFont="1" applyAlignment="1">
      <alignment vertical="center"/>
    </xf>
    <xf numFmtId="0" fontId="15" fillId="0" borderId="0" xfId="213" applyFont="1" applyAlignment="1">
      <alignment vertical="center"/>
    </xf>
    <xf numFmtId="181" fontId="16" fillId="0" borderId="0" xfId="213" applyNumberFormat="1" applyFont="1" applyAlignment="1">
      <alignment vertical="center"/>
    </xf>
    <xf numFmtId="0" fontId="16" fillId="0" borderId="0" xfId="213" applyFont="1" applyAlignment="1">
      <alignment horizontal="right" vertical="center"/>
    </xf>
    <xf numFmtId="225" fontId="16" fillId="0" borderId="0" xfId="213" applyNumberFormat="1" applyFont="1" applyAlignment="1">
      <alignment horizontal="right" vertical="center"/>
    </xf>
    <xf numFmtId="0" fontId="16" fillId="0" borderId="72" xfId="213" applyFont="1" applyBorder="1" applyAlignment="1">
      <alignment horizontal="center" vertical="center"/>
    </xf>
    <xf numFmtId="0" fontId="16" fillId="0" borderId="0" xfId="213" applyFont="1" applyAlignment="1">
      <alignment horizontal="center" vertical="center"/>
    </xf>
    <xf numFmtId="0" fontId="16" fillId="0" borderId="5" xfId="213" applyFont="1" applyBorder="1" applyAlignment="1">
      <alignment horizontal="center" vertical="center" wrapText="1"/>
    </xf>
    <xf numFmtId="0" fontId="20" fillId="0" borderId="72" xfId="213" applyFont="1" applyBorder="1" applyAlignment="1">
      <alignment horizontal="left" vertical="center"/>
    </xf>
    <xf numFmtId="0" fontId="20" fillId="0" borderId="72" xfId="213" applyFont="1" applyBorder="1" applyAlignment="1">
      <alignment horizontal="center" vertical="center"/>
    </xf>
    <xf numFmtId="0" fontId="20" fillId="0" borderId="5" xfId="213" applyFont="1" applyBorder="1" applyAlignment="1">
      <alignment horizontal="center" vertical="center" wrapText="1"/>
    </xf>
    <xf numFmtId="0" fontId="20" fillId="0" borderId="5" xfId="213" applyFont="1" applyBorder="1" applyAlignment="1">
      <alignment horizontal="center" vertical="center"/>
    </xf>
    <xf numFmtId="0" fontId="16" fillId="0" borderId="5" xfId="213" applyFont="1" applyBorder="1" applyAlignment="1">
      <alignment horizontal="center" vertical="center"/>
    </xf>
    <xf numFmtId="225" fontId="16" fillId="0" borderId="72" xfId="213" applyNumberFormat="1" applyFont="1" applyBorder="1" applyAlignment="1">
      <alignment horizontal="center" vertical="center"/>
    </xf>
    <xf numFmtId="176" fontId="16" fillId="0" borderId="72" xfId="213" applyNumberFormat="1" applyFont="1" applyBorder="1" applyAlignment="1">
      <alignment horizontal="center" vertical="center"/>
    </xf>
    <xf numFmtId="176" fontId="16" fillId="0" borderId="72" xfId="215" applyFont="1" applyFill="1" applyBorder="1" applyAlignment="1">
      <alignment horizontal="center" vertical="center"/>
    </xf>
    <xf numFmtId="176" fontId="16" fillId="0" borderId="72" xfId="213" applyNumberFormat="1" applyFont="1" applyBorder="1" applyAlignment="1">
      <alignment horizontal="right" vertical="center"/>
    </xf>
    <xf numFmtId="0" fontId="16" fillId="0" borderId="72" xfId="213" applyFont="1" applyBorder="1" applyAlignment="1">
      <alignment horizontal="center" vertical="center" wrapText="1"/>
    </xf>
    <xf numFmtId="0" fontId="16" fillId="0" borderId="72" xfId="213" quotePrefix="1" applyFont="1" applyBorder="1" applyAlignment="1">
      <alignment horizontal="center" vertical="center"/>
    </xf>
    <xf numFmtId="0" fontId="16" fillId="0" borderId="72" xfId="213" applyFont="1" applyBorder="1" applyAlignment="1">
      <alignment horizontal="left" vertical="center"/>
    </xf>
    <xf numFmtId="0" fontId="16" fillId="0" borderId="72" xfId="213" applyFont="1" applyBorder="1" applyAlignment="1">
      <alignment vertical="center"/>
    </xf>
    <xf numFmtId="0" fontId="20" fillId="0" borderId="0" xfId="213" applyFont="1" applyAlignment="1">
      <alignment vertical="center"/>
    </xf>
    <xf numFmtId="49" fontId="16" fillId="0" borderId="0" xfId="213" applyNumberFormat="1" applyFont="1" applyAlignment="1">
      <alignment vertical="center"/>
    </xf>
    <xf numFmtId="225" fontId="16" fillId="0" borderId="0" xfId="213" applyNumberFormat="1" applyFont="1" applyAlignment="1">
      <alignment vertical="center"/>
    </xf>
    <xf numFmtId="176" fontId="16" fillId="0" borderId="0" xfId="213" applyNumberFormat="1" applyFont="1" applyAlignment="1">
      <alignment vertical="center"/>
    </xf>
    <xf numFmtId="0" fontId="153" fillId="0" borderId="0" xfId="213" applyNumberFormat="1" applyFont="1" applyAlignment="1">
      <alignment vertical="center"/>
    </xf>
    <xf numFmtId="0" fontId="20" fillId="0" borderId="0" xfId="213" applyNumberFormat="1" applyFont="1" applyAlignment="1">
      <alignment vertical="center"/>
    </xf>
    <xf numFmtId="0" fontId="16" fillId="0" borderId="0" xfId="213" applyFont="1" applyBorder="1" applyAlignment="1">
      <alignment vertical="center"/>
    </xf>
    <xf numFmtId="0" fontId="15" fillId="0" borderId="0" xfId="213" applyFont="1" applyBorder="1" applyAlignment="1">
      <alignment vertical="center"/>
    </xf>
    <xf numFmtId="49" fontId="135" fillId="0" borderId="72" xfId="0" applyNumberFormat="1" applyFont="1" applyBorder="1" applyAlignment="1">
      <alignment horizontal="left" vertical="center"/>
    </xf>
    <xf numFmtId="49" fontId="20" fillId="0" borderId="2" xfId="0" applyNumberFormat="1" applyFont="1" applyBorder="1" applyAlignment="1">
      <alignment vertical="center"/>
    </xf>
    <xf numFmtId="0" fontId="16" fillId="14" borderId="1" xfId="164" applyFont="1" applyFill="1" applyBorder="1" applyAlignment="1">
      <alignment horizontal="center" vertical="center"/>
    </xf>
    <xf numFmtId="0" fontId="148" fillId="0" borderId="72" xfId="0" applyFont="1" applyBorder="1" applyAlignment="1" applyProtection="1">
      <alignment vertical="center" shrinkToFit="1"/>
      <protection hidden="1"/>
    </xf>
    <xf numFmtId="14" fontId="16" fillId="0" borderId="0" xfId="0" applyNumberFormat="1" applyFont="1" applyAlignment="1">
      <alignment vertical="center" shrinkToFit="1"/>
    </xf>
    <xf numFmtId="0" fontId="105" fillId="0" borderId="3" xfId="150" applyFill="1" applyBorder="1" applyAlignment="1"/>
    <xf numFmtId="0" fontId="16" fillId="0" borderId="1" xfId="150" applyFont="1" applyFill="1" applyBorder="1" applyAlignment="1">
      <alignment horizontal="center" vertical="center"/>
    </xf>
    <xf numFmtId="14" fontId="16" fillId="0" borderId="1" xfId="150" applyNumberFormat="1" applyFont="1" applyFill="1" applyBorder="1" applyAlignment="1">
      <alignment horizontal="center" vertical="center"/>
    </xf>
    <xf numFmtId="0" fontId="16" fillId="0" borderId="1" xfId="150" applyFont="1" applyFill="1" applyBorder="1" applyAlignment="1">
      <alignment horizontal="right" vertical="center"/>
    </xf>
    <xf numFmtId="0" fontId="16" fillId="0" borderId="3" xfId="150" applyFont="1" applyFill="1" applyBorder="1" applyAlignment="1">
      <alignment horizontal="right" vertical="center"/>
    </xf>
    <xf numFmtId="0" fontId="16" fillId="0" borderId="1" xfId="150" applyNumberFormat="1" applyFont="1" applyFill="1" applyBorder="1" applyAlignment="1">
      <alignment horizontal="center" vertical="center"/>
    </xf>
    <xf numFmtId="0" fontId="16" fillId="0" borderId="0" xfId="150" applyFont="1" applyFill="1" applyAlignment="1">
      <alignment vertical="center"/>
    </xf>
    <xf numFmtId="0" fontId="20" fillId="0" borderId="3" xfId="150" applyFont="1" applyFill="1" applyBorder="1" applyAlignment="1">
      <alignment horizontal="center" vertical="center"/>
    </xf>
    <xf numFmtId="0" fontId="16" fillId="0" borderId="1" xfId="150" applyFont="1" applyFill="1" applyBorder="1" applyAlignment="1">
      <alignment vertical="center"/>
    </xf>
    <xf numFmtId="176" fontId="16" fillId="0" borderId="72" xfId="0" applyNumberFormat="1" applyFont="1" applyBorder="1" applyAlignment="1" applyProtection="1">
      <alignment horizontal="left" vertical="center" shrinkToFit="1"/>
      <protection hidden="1"/>
    </xf>
    <xf numFmtId="0" fontId="16" fillId="0" borderId="72" xfId="0" applyFont="1" applyBorder="1" applyAlignment="1">
      <alignment horizontal="center" vertical="center"/>
    </xf>
    <xf numFmtId="0" fontId="16" fillId="0" borderId="72" xfId="213" applyFont="1" applyBorder="1" applyAlignment="1">
      <alignment horizontal="center" vertical="center"/>
    </xf>
    <xf numFmtId="0" fontId="16" fillId="0" borderId="73" xfId="213" applyFont="1" applyBorder="1" applyAlignment="1">
      <alignment horizontal="center" vertical="center"/>
    </xf>
    <xf numFmtId="0" fontId="16" fillId="0" borderId="72" xfId="213" applyFont="1" applyBorder="1" applyAlignment="1">
      <alignment horizontal="center" vertical="center"/>
    </xf>
    <xf numFmtId="14" fontId="155" fillId="22" borderId="4" xfId="213" applyNumberFormat="1" applyFont="1" applyFill="1" applyBorder="1" applyAlignment="1">
      <alignment horizontal="center" vertical="center" wrapText="1"/>
    </xf>
    <xf numFmtId="176" fontId="16" fillId="0" borderId="0" xfId="0" applyNumberFormat="1" applyFont="1" applyAlignment="1">
      <alignment horizontal="center" vertical="center"/>
    </xf>
    <xf numFmtId="224" fontId="20" fillId="0" borderId="72" xfId="213" applyNumberFormat="1" applyFont="1" applyBorder="1" applyAlignment="1">
      <alignment horizontal="center" vertical="center"/>
    </xf>
    <xf numFmtId="0" fontId="27" fillId="23" borderId="72" xfId="216" applyFont="1" applyFill="1" applyBorder="1" applyAlignment="1">
      <alignment horizontal="center" vertical="center"/>
    </xf>
    <xf numFmtId="176" fontId="16" fillId="0" borderId="0" xfId="0" applyNumberFormat="1" applyFont="1">
      <alignment vertical="center"/>
    </xf>
    <xf numFmtId="224" fontId="16" fillId="0" borderId="72" xfId="213" applyNumberFormat="1" applyFont="1" applyBorder="1" applyAlignment="1">
      <alignment horizontal="left" vertical="center" shrinkToFit="1"/>
    </xf>
    <xf numFmtId="224" fontId="16" fillId="0" borderId="72" xfId="213" applyNumberFormat="1" applyFont="1" applyBorder="1" applyAlignment="1">
      <alignment horizontal="right" vertical="center"/>
    </xf>
    <xf numFmtId="188" fontId="16" fillId="24" borderId="72" xfId="213" applyNumberFormat="1" applyFont="1" applyFill="1" applyBorder="1" applyAlignment="1">
      <alignment horizontal="right" vertical="center"/>
    </xf>
    <xf numFmtId="224" fontId="16" fillId="24" borderId="72" xfId="213" applyNumberFormat="1" applyFont="1" applyFill="1" applyBorder="1" applyAlignment="1">
      <alignment horizontal="right" vertical="center"/>
    </xf>
    <xf numFmtId="224" fontId="16" fillId="25" borderId="72" xfId="213" applyNumberFormat="1" applyFont="1" applyFill="1" applyBorder="1" applyAlignment="1">
      <alignment horizontal="center" vertical="center"/>
    </xf>
    <xf numFmtId="224" fontId="16" fillId="17" borderId="72" xfId="213" applyNumberFormat="1" applyFont="1" applyFill="1" applyBorder="1" applyAlignment="1">
      <alignment horizontal="right" vertical="center" wrapText="1"/>
    </xf>
    <xf numFmtId="0" fontId="16" fillId="17" borderId="72" xfId="213" applyFont="1" applyFill="1" applyBorder="1" applyAlignment="1">
      <alignment horizontal="center" vertical="center" wrapText="1"/>
    </xf>
    <xf numFmtId="224" fontId="16" fillId="14" borderId="72" xfId="213" applyNumberFormat="1" applyFont="1" applyFill="1" applyBorder="1" applyAlignment="1">
      <alignment horizontal="center" vertical="center" wrapText="1"/>
    </xf>
    <xf numFmtId="188" fontId="16" fillId="0" borderId="72" xfId="0" applyNumberFormat="1" applyFont="1" applyBorder="1">
      <alignment vertical="center"/>
    </xf>
    <xf numFmtId="188" fontId="16" fillId="0" borderId="72" xfId="213" applyNumberFormat="1" applyFont="1" applyBorder="1" applyAlignment="1">
      <alignment horizontal="right" vertical="center"/>
    </xf>
    <xf numFmtId="224" fontId="16" fillId="0" borderId="72" xfId="213" applyNumberFormat="1" applyFont="1" applyBorder="1" applyAlignment="1">
      <alignment vertical="center"/>
    </xf>
    <xf numFmtId="224" fontId="16" fillId="0" borderId="72" xfId="213" applyNumberFormat="1" applyFont="1" applyBorder="1" applyAlignment="1">
      <alignment horizontal="center" vertical="center"/>
    </xf>
    <xf numFmtId="224" fontId="16" fillId="14" borderId="72" xfId="213" applyNumberFormat="1" applyFont="1" applyFill="1" applyBorder="1" applyAlignment="1">
      <alignment horizontal="right" vertical="center"/>
    </xf>
    <xf numFmtId="176" fontId="16" fillId="0" borderId="0" xfId="0" applyNumberFormat="1" applyFont="1" applyAlignment="1">
      <alignment horizontal="center" vertical="center"/>
    </xf>
    <xf numFmtId="224" fontId="16" fillId="0" borderId="72" xfId="0" applyNumberFormat="1" applyFont="1" applyBorder="1" applyAlignment="1">
      <alignment horizontal="center" vertical="center"/>
    </xf>
    <xf numFmtId="224" fontId="20" fillId="0" borderId="4" xfId="213" applyNumberFormat="1" applyFont="1" applyBorder="1" applyAlignment="1">
      <alignment horizontal="center" vertical="center"/>
    </xf>
    <xf numFmtId="224" fontId="20" fillId="26" borderId="4" xfId="213" applyNumberFormat="1" applyFont="1" applyFill="1" applyBorder="1" applyAlignment="1">
      <alignment horizontal="center" vertical="center" wrapText="1"/>
    </xf>
    <xf numFmtId="14" fontId="20" fillId="26" borderId="4" xfId="213" applyNumberFormat="1" applyFont="1" applyFill="1" applyBorder="1" applyAlignment="1">
      <alignment horizontal="center" vertical="center" wrapText="1"/>
    </xf>
    <xf numFmtId="49" fontId="16" fillId="0" borderId="72" xfId="215" applyNumberFormat="1" applyFont="1" applyBorder="1" applyAlignment="1">
      <alignment horizontal="left" vertical="center"/>
    </xf>
    <xf numFmtId="224" fontId="16" fillId="0" borderId="72" xfId="3" applyNumberFormat="1" applyFont="1" applyBorder="1" applyAlignment="1">
      <alignment horizontal="left" vertical="center"/>
    </xf>
    <xf numFmtId="224" fontId="16" fillId="24" borderId="72" xfId="164" applyNumberFormat="1" applyFont="1" applyFill="1" applyBorder="1">
      <alignment vertical="center"/>
    </xf>
    <xf numFmtId="224" fontId="16" fillId="24" borderId="72" xfId="164" applyNumberFormat="1" applyFont="1" applyFill="1" applyBorder="1" applyAlignment="1">
      <alignment horizontal="center" vertical="center"/>
    </xf>
    <xf numFmtId="224" fontId="16" fillId="0" borderId="72" xfId="164" applyNumberFormat="1" applyFont="1" applyBorder="1" applyAlignment="1">
      <alignment horizontal="center" vertical="center"/>
    </xf>
    <xf numFmtId="14" fontId="16" fillId="27" borderId="72" xfId="213" applyNumberFormat="1" applyFont="1" applyFill="1" applyBorder="1" applyAlignment="1">
      <alignment horizontal="center" vertical="center" shrinkToFit="1"/>
    </xf>
    <xf numFmtId="224" fontId="16" fillId="27" borderId="72" xfId="3" applyNumberFormat="1" applyFont="1" applyFill="1" applyBorder="1" applyAlignment="1">
      <alignment horizontal="center" vertical="center" shrinkToFit="1"/>
    </xf>
    <xf numFmtId="224" fontId="16" fillId="17" borderId="72" xfId="213" applyNumberFormat="1" applyFont="1" applyFill="1" applyBorder="1" applyAlignment="1">
      <alignment vertical="center"/>
    </xf>
    <xf numFmtId="0" fontId="20" fillId="0" borderId="72" xfId="213" applyFont="1" applyBorder="1" applyAlignment="1">
      <alignment horizontal="left" vertical="center" indent="2"/>
    </xf>
    <xf numFmtId="224" fontId="16" fillId="0" borderId="72" xfId="0" applyNumberFormat="1" applyFont="1" applyBorder="1">
      <alignment vertical="center"/>
    </xf>
    <xf numFmtId="49" fontId="16" fillId="0" borderId="72" xfId="213" applyNumberFormat="1" applyFont="1" applyBorder="1" applyAlignment="1">
      <alignment horizontal="left" vertical="center"/>
    </xf>
    <xf numFmtId="224" fontId="16" fillId="0" borderId="72" xfId="213" applyNumberFormat="1" applyFont="1" applyBorder="1" applyAlignment="1">
      <alignment horizontal="left" vertical="center"/>
    </xf>
    <xf numFmtId="0" fontId="16" fillId="0" borderId="72" xfId="213" applyFont="1" applyBorder="1" applyAlignment="1">
      <alignment horizontal="left" vertical="center" indent="2"/>
    </xf>
    <xf numFmtId="14" fontId="16" fillId="0" borderId="72" xfId="213" applyNumberFormat="1" applyFont="1" applyBorder="1" applyAlignment="1">
      <alignment horizontal="center" vertical="center"/>
    </xf>
    <xf numFmtId="198" fontId="20" fillId="0" borderId="72" xfId="215" applyNumberFormat="1" applyFont="1" applyBorder="1" applyAlignment="1">
      <alignment horizontal="center" vertical="center"/>
    </xf>
    <xf numFmtId="188" fontId="16" fillId="0" borderId="72" xfId="213" applyNumberFormat="1" applyFont="1" applyBorder="1" applyAlignment="1">
      <alignment vertical="center"/>
    </xf>
    <xf numFmtId="224" fontId="16" fillId="0" borderId="72" xfId="3" applyNumberFormat="1" applyFont="1" applyBorder="1" applyAlignment="1">
      <alignment horizontal="right" vertical="center"/>
    </xf>
    <xf numFmtId="224" fontId="20" fillId="0" borderId="72" xfId="0" applyNumberFormat="1" applyFont="1" applyBorder="1" applyAlignment="1">
      <alignment horizontal="left" vertical="center" indent="2"/>
    </xf>
    <xf numFmtId="224" fontId="16" fillId="0" borderId="72" xfId="0" applyNumberFormat="1" applyFont="1" applyBorder="1" applyAlignment="1">
      <alignment horizontal="left" vertical="center"/>
    </xf>
    <xf numFmtId="49" fontId="16" fillId="0" borderId="72" xfId="0" applyNumberFormat="1" applyFont="1" applyBorder="1" applyAlignment="1">
      <alignment horizontal="left" vertical="center"/>
    </xf>
    <xf numFmtId="224" fontId="16" fillId="0" borderId="72" xfId="0" applyNumberFormat="1" applyFont="1" applyBorder="1" applyAlignment="1">
      <alignment horizontal="left" vertical="center" indent="2"/>
    </xf>
    <xf numFmtId="224" fontId="20" fillId="0" borderId="74" xfId="0" applyNumberFormat="1" applyFont="1" applyBorder="1" applyAlignment="1">
      <alignment horizontal="center" vertical="center"/>
    </xf>
    <xf numFmtId="14" fontId="16" fillId="0" borderId="72" xfId="0" applyNumberFormat="1" applyFont="1" applyBorder="1" applyAlignment="1">
      <alignment horizontal="center" vertical="center"/>
    </xf>
    <xf numFmtId="226" fontId="16" fillId="14" borderId="72" xfId="217" applyFont="1" applyFill="1" applyBorder="1" applyAlignment="1">
      <alignment horizontal="center" vertical="center" wrapText="1"/>
    </xf>
    <xf numFmtId="226" fontId="20" fillId="14" borderId="72" xfId="217" applyFont="1" applyFill="1" applyBorder="1" applyAlignment="1">
      <alignment horizontal="center" vertical="center" wrapText="1"/>
    </xf>
    <xf numFmtId="224" fontId="20" fillId="0" borderId="0" xfId="0" applyNumberFormat="1" applyFont="1" applyAlignment="1">
      <alignment horizontal="center" vertical="center"/>
    </xf>
    <xf numFmtId="224" fontId="155" fillId="22" borderId="4" xfId="0" applyNumberFormat="1" applyFont="1" applyFill="1" applyBorder="1" applyProtection="1">
      <alignment vertical="center"/>
      <protection locked="0"/>
    </xf>
    <xf numFmtId="224" fontId="20" fillId="26" borderId="72" xfId="0" applyNumberFormat="1" applyFont="1" applyFill="1" applyBorder="1" applyAlignment="1">
      <alignment horizontal="center" vertical="center"/>
    </xf>
    <xf numFmtId="224" fontId="20" fillId="26" borderId="72" xfId="0" applyNumberFormat="1" applyFont="1" applyFill="1" applyBorder="1">
      <alignment vertical="center"/>
    </xf>
    <xf numFmtId="224" fontId="16" fillId="0" borderId="72" xfId="0" applyNumberFormat="1" applyFont="1" applyBorder="1" applyAlignment="1">
      <alignment horizontal="left" vertical="center" shrinkToFit="1"/>
    </xf>
    <xf numFmtId="14" fontId="16" fillId="17" borderId="72" xfId="0" applyNumberFormat="1" applyFont="1" applyFill="1" applyBorder="1" applyAlignment="1">
      <alignment horizontal="center" vertical="center"/>
    </xf>
    <xf numFmtId="224" fontId="16" fillId="17" borderId="72" xfId="0" applyNumberFormat="1" applyFont="1" applyFill="1" applyBorder="1" applyAlignment="1">
      <alignment horizontal="center" vertical="center"/>
    </xf>
    <xf numFmtId="224" fontId="20" fillId="17" borderId="72" xfId="0" applyNumberFormat="1" applyFont="1" applyFill="1" applyBorder="1" applyAlignment="1">
      <alignment horizontal="center" vertical="center"/>
    </xf>
    <xf numFmtId="224" fontId="156" fillId="24" borderId="72" xfId="0" applyNumberFormat="1" applyFont="1" applyFill="1" applyBorder="1" applyAlignment="1">
      <alignment horizontal="center" vertical="center"/>
    </xf>
    <xf numFmtId="0" fontId="16" fillId="24" borderId="72" xfId="0" applyFont="1" applyFill="1" applyBorder="1" applyAlignment="1">
      <alignment horizontal="center" vertical="center"/>
    </xf>
    <xf numFmtId="224" fontId="20" fillId="24" borderId="72" xfId="0" applyNumberFormat="1" applyFont="1" applyFill="1" applyBorder="1" applyAlignment="1">
      <alignment horizontal="center" vertical="center"/>
    </xf>
    <xf numFmtId="224" fontId="16" fillId="24" borderId="72" xfId="0" applyNumberFormat="1" applyFont="1" applyFill="1" applyBorder="1" applyAlignment="1">
      <alignment horizontal="right" vertical="center"/>
    </xf>
    <xf numFmtId="0" fontId="16" fillId="27" borderId="73" xfId="0" applyFont="1" applyFill="1" applyBorder="1" applyAlignment="1">
      <alignment horizontal="center" vertical="center"/>
    </xf>
    <xf numFmtId="224" fontId="16" fillId="14" borderId="72" xfId="0" applyNumberFormat="1" applyFont="1" applyFill="1" applyBorder="1" applyAlignment="1">
      <alignment horizontal="center" vertical="center"/>
    </xf>
    <xf numFmtId="224" fontId="16" fillId="0" borderId="0" xfId="0" applyNumberFormat="1" applyFont="1">
      <alignment vertical="center"/>
    </xf>
    <xf numFmtId="0" fontId="0" fillId="0" borderId="72" xfId="0" applyBorder="1" applyAlignment="1"/>
    <xf numFmtId="224" fontId="20" fillId="0" borderId="72" xfId="0" applyNumberFormat="1" applyFont="1" applyBorder="1" applyAlignment="1">
      <alignment horizontal="left" vertical="center" shrinkToFit="1"/>
    </xf>
    <xf numFmtId="224" fontId="16" fillId="24" borderId="72" xfId="0" applyNumberFormat="1" applyFont="1" applyFill="1" applyBorder="1" applyAlignment="1">
      <alignment horizontal="center" vertical="center"/>
    </xf>
    <xf numFmtId="176" fontId="16" fillId="0" borderId="0" xfId="0" applyNumberFormat="1" applyFont="1" applyAlignment="1" applyProtection="1">
      <alignment horizontal="center" vertical="center"/>
      <protection locked="0"/>
    </xf>
    <xf numFmtId="224" fontId="155" fillId="22" borderId="4" xfId="0" applyNumberFormat="1" applyFont="1" applyFill="1" applyBorder="1" applyAlignment="1" applyProtection="1">
      <alignment horizontal="center" vertical="center"/>
      <protection locked="0"/>
    </xf>
    <xf numFmtId="224" fontId="20" fillId="28" borderId="6" xfId="0" applyNumberFormat="1" applyFont="1" applyFill="1" applyBorder="1" applyAlignment="1" applyProtection="1">
      <alignment horizontal="center" vertical="center" wrapText="1"/>
      <protection locked="0"/>
    </xf>
    <xf numFmtId="224" fontId="20" fillId="0" borderId="72" xfId="0" applyNumberFormat="1" applyFont="1" applyBorder="1" applyAlignment="1" applyProtection="1">
      <alignment horizontal="center" vertical="center"/>
      <protection locked="0"/>
    </xf>
    <xf numFmtId="224" fontId="20" fillId="0" borderId="72" xfId="164" applyNumberFormat="1" applyFont="1" applyBorder="1" applyAlignment="1" applyProtection="1">
      <alignment horizontal="center" vertical="center" wrapText="1"/>
      <protection locked="0"/>
    </xf>
    <xf numFmtId="224" fontId="16" fillId="0" borderId="72" xfId="0" applyNumberFormat="1" applyFont="1" applyBorder="1" applyAlignment="1" applyProtection="1">
      <alignment horizontal="center" vertical="center"/>
      <protection locked="0"/>
    </xf>
    <xf numFmtId="224" fontId="148" fillId="0" borderId="72" xfId="0" applyNumberFormat="1" applyFont="1" applyBorder="1" applyAlignment="1" applyProtection="1">
      <alignment horizontal="center" vertical="center"/>
      <protection locked="0"/>
    </xf>
    <xf numFmtId="224" fontId="114" fillId="0" borderId="72" xfId="0" applyNumberFormat="1" applyFont="1" applyBorder="1" applyAlignment="1" applyProtection="1">
      <alignment horizontal="center" vertical="center" wrapText="1"/>
      <protection locked="0"/>
    </xf>
    <xf numFmtId="224" fontId="156" fillId="29" borderId="72" xfId="0" applyNumberFormat="1" applyFont="1" applyFill="1" applyBorder="1" applyAlignment="1" applyProtection="1">
      <alignment horizontal="center" vertical="center" wrapText="1"/>
      <protection locked="0"/>
    </xf>
    <xf numFmtId="224" fontId="20" fillId="28" borderId="72" xfId="0" applyNumberFormat="1" applyFont="1" applyFill="1" applyBorder="1" applyAlignment="1" applyProtection="1">
      <alignment horizontal="center" vertical="center" wrapText="1"/>
      <protection locked="0"/>
    </xf>
    <xf numFmtId="224" fontId="20" fillId="28" borderId="72" xfId="3" applyNumberFormat="1" applyFont="1" applyFill="1" applyBorder="1" applyAlignment="1" applyProtection="1">
      <alignment vertical="center"/>
      <protection locked="0"/>
    </xf>
    <xf numFmtId="224" fontId="20" fillId="28" borderId="72" xfId="3" applyNumberFormat="1" applyFont="1" applyFill="1" applyBorder="1" applyAlignment="1" applyProtection="1">
      <alignment horizontal="center" vertical="center"/>
      <protection locked="0"/>
    </xf>
    <xf numFmtId="0" fontId="112" fillId="0" borderId="72" xfId="0" applyFont="1" applyBorder="1" applyAlignment="1" applyProtection="1">
      <alignment horizontal="left" vertical="center" shrinkToFit="1"/>
      <protection locked="0"/>
    </xf>
    <xf numFmtId="0" fontId="112" fillId="0" borderId="72" xfId="0" applyFont="1" applyBorder="1" applyAlignment="1" applyProtection="1">
      <alignment horizontal="center" vertical="center" shrinkToFit="1"/>
      <protection locked="0"/>
    </xf>
    <xf numFmtId="14" fontId="16" fillId="0" borderId="72" xfId="0" applyNumberFormat="1" applyFont="1" applyBorder="1" applyAlignment="1" applyProtection="1">
      <alignment horizontal="center" vertical="center" wrapText="1"/>
      <protection locked="0"/>
    </xf>
    <xf numFmtId="224" fontId="16" fillId="30" borderId="72" xfId="0" applyNumberFormat="1" applyFont="1" applyFill="1" applyBorder="1" applyAlignment="1" applyProtection="1">
      <alignment horizontal="right" vertical="center" shrinkToFit="1"/>
      <protection locked="0"/>
    </xf>
    <xf numFmtId="224" fontId="16" fillId="30" borderId="72" xfId="164" applyNumberFormat="1" applyFont="1" applyFill="1" applyBorder="1" applyProtection="1">
      <alignment vertical="center"/>
      <protection locked="0"/>
    </xf>
    <xf numFmtId="224" fontId="16" fillId="31" borderId="72" xfId="0" applyNumberFormat="1" applyFont="1" applyFill="1" applyBorder="1" applyAlignment="1" applyProtection="1">
      <alignment horizontal="right" vertical="center" shrinkToFit="1"/>
      <protection locked="0"/>
    </xf>
    <xf numFmtId="224" fontId="16" fillId="27" borderId="72" xfId="0" applyNumberFormat="1" applyFont="1" applyFill="1" applyBorder="1" applyAlignment="1" applyProtection="1">
      <alignment horizontal="right" vertical="center"/>
      <protection locked="0"/>
    </xf>
    <xf numFmtId="224" fontId="115" fillId="0" borderId="72" xfId="0" applyNumberFormat="1" applyFont="1" applyBorder="1" applyAlignment="1" applyProtection="1">
      <alignment horizontal="center" vertical="center"/>
      <protection locked="0"/>
    </xf>
    <xf numFmtId="224" fontId="115" fillId="0" borderId="72" xfId="0" applyNumberFormat="1" applyFont="1" applyBorder="1" applyAlignment="1" applyProtection="1">
      <alignment horizontal="center" vertical="center" wrapText="1"/>
      <protection locked="0"/>
    </xf>
    <xf numFmtId="224" fontId="115" fillId="30" borderId="72" xfId="0" applyNumberFormat="1" applyFont="1" applyFill="1" applyBorder="1" applyAlignment="1" applyProtection="1">
      <alignment horizontal="center" vertical="center"/>
      <protection locked="0"/>
    </xf>
    <xf numFmtId="224" fontId="16" fillId="27" borderId="72" xfId="0" applyNumberFormat="1" applyFont="1" applyFill="1" applyBorder="1" applyAlignment="1" applyProtection="1">
      <alignment horizontal="center" vertical="center"/>
      <protection locked="0"/>
    </xf>
    <xf numFmtId="224" fontId="16" fillId="30" borderId="72" xfId="0" applyNumberFormat="1" applyFont="1" applyFill="1" applyBorder="1" applyAlignment="1" applyProtection="1">
      <alignment horizontal="center" vertical="center" shrinkToFit="1"/>
      <protection locked="0"/>
    </xf>
    <xf numFmtId="0" fontId="0" fillId="0" borderId="0" xfId="0" applyAlignment="1">
      <alignment horizontal="left" indent="2"/>
    </xf>
    <xf numFmtId="224" fontId="6" fillId="0" borderId="72" xfId="0" applyNumberFormat="1" applyFont="1" applyBorder="1" applyAlignment="1" applyProtection="1">
      <protection locked="0"/>
    </xf>
    <xf numFmtId="224" fontId="16" fillId="0" borderId="72" xfId="3" applyNumberFormat="1" applyFont="1" applyFill="1" applyBorder="1" applyAlignment="1" applyProtection="1">
      <protection locked="0"/>
    </xf>
    <xf numFmtId="224" fontId="16" fillId="0" borderId="72" xfId="3" applyNumberFormat="1" applyFont="1" applyFill="1" applyBorder="1" applyAlignment="1" applyProtection="1">
      <alignment horizontal="center"/>
      <protection locked="0"/>
    </xf>
    <xf numFmtId="224" fontId="16" fillId="27" borderId="73" xfId="0" applyNumberFormat="1" applyFont="1" applyFill="1" applyBorder="1" applyAlignment="1" applyProtection="1">
      <alignment horizontal="center"/>
      <protection locked="0"/>
    </xf>
    <xf numFmtId="224" fontId="16" fillId="14" borderId="73" xfId="0" applyNumberFormat="1" applyFont="1" applyFill="1" applyBorder="1" applyAlignment="1" applyProtection="1">
      <alignment horizontal="center"/>
      <protection locked="0"/>
    </xf>
    <xf numFmtId="224" fontId="16" fillId="0" borderId="72" xfId="0" applyNumberFormat="1" applyFont="1" applyBorder="1" applyAlignment="1" applyProtection="1">
      <alignment horizontal="right" vertical="center"/>
      <protection locked="0"/>
    </xf>
    <xf numFmtId="224" fontId="16" fillId="30" borderId="72" xfId="0" applyNumberFormat="1" applyFont="1" applyFill="1" applyBorder="1" applyAlignment="1" applyProtection="1">
      <alignment horizontal="right" vertical="center"/>
      <protection locked="0"/>
    </xf>
    <xf numFmtId="224" fontId="16" fillId="0" borderId="72" xfId="0" applyNumberFormat="1" applyFont="1" applyBorder="1" applyProtection="1">
      <alignment vertical="center"/>
      <protection locked="0"/>
    </xf>
    <xf numFmtId="176" fontId="16" fillId="0" borderId="0" xfId="0" applyNumberFormat="1" applyFont="1" applyProtection="1">
      <alignment vertical="center"/>
      <protection locked="0"/>
    </xf>
    <xf numFmtId="0" fontId="0" fillId="0" borderId="72" xfId="0" applyBorder="1" applyAlignment="1">
      <alignment horizontal="left" indent="2"/>
    </xf>
    <xf numFmtId="224" fontId="0" fillId="0" borderId="72" xfId="0" applyNumberFormat="1" applyBorder="1" applyAlignment="1" applyProtection="1">
      <protection locked="0"/>
    </xf>
    <xf numFmtId="0" fontId="16" fillId="14" borderId="72" xfId="0" applyFont="1" applyFill="1" applyBorder="1" applyAlignment="1" applyProtection="1">
      <alignment horizontal="left" vertical="center"/>
      <protection locked="0"/>
    </xf>
    <xf numFmtId="0" fontId="20" fillId="14" borderId="72" xfId="0" applyFont="1" applyFill="1" applyBorder="1" applyAlignment="1" applyProtection="1">
      <alignment horizontal="center" vertical="center"/>
      <protection locked="0"/>
    </xf>
    <xf numFmtId="14" fontId="16" fillId="14" borderId="72" xfId="0" applyNumberFormat="1" applyFont="1" applyFill="1" applyBorder="1" applyAlignment="1" applyProtection="1">
      <alignment horizontal="center" vertical="center"/>
      <protection locked="0"/>
    </xf>
    <xf numFmtId="188" fontId="16" fillId="30" borderId="72" xfId="0" applyNumberFormat="1" applyFont="1" applyFill="1" applyBorder="1" applyProtection="1">
      <alignment vertical="center"/>
      <protection locked="0"/>
    </xf>
    <xf numFmtId="224" fontId="16" fillId="28" borderId="72" xfId="0" applyNumberFormat="1" applyFont="1" applyFill="1" applyBorder="1" applyAlignment="1" applyProtection="1">
      <alignment horizontal="center" vertical="center" shrinkToFit="1"/>
      <protection locked="0"/>
    </xf>
    <xf numFmtId="14" fontId="16" fillId="28" borderId="72" xfId="0" applyNumberFormat="1" applyFont="1" applyFill="1" applyBorder="1" applyAlignment="1" applyProtection="1">
      <alignment horizontal="center" vertical="center"/>
      <protection locked="0"/>
    </xf>
    <xf numFmtId="224" fontId="16" fillId="28" borderId="72" xfId="0" applyNumberFormat="1" applyFont="1" applyFill="1" applyBorder="1" applyAlignment="1" applyProtection="1">
      <alignment horizontal="right" vertical="center"/>
      <protection locked="0"/>
    </xf>
    <xf numFmtId="224" fontId="16" fillId="28" borderId="72" xfId="0" applyNumberFormat="1" applyFont="1" applyFill="1" applyBorder="1" applyAlignment="1" applyProtection="1">
      <alignment horizontal="center" vertical="center"/>
      <protection locked="0"/>
    </xf>
    <xf numFmtId="224" fontId="16" fillId="28" borderId="72" xfId="0" applyNumberFormat="1" applyFont="1" applyFill="1" applyBorder="1" applyProtection="1">
      <alignment vertical="center"/>
      <protection locked="0"/>
    </xf>
    <xf numFmtId="224" fontId="16" fillId="32" borderId="72" xfId="3" applyNumberFormat="1" applyFont="1" applyFill="1" applyBorder="1" applyAlignment="1" applyProtection="1">
      <alignment horizontal="center"/>
      <protection locked="0"/>
    </xf>
    <xf numFmtId="224" fontId="16" fillId="32" borderId="72" xfId="3" applyNumberFormat="1" applyFont="1" applyFill="1" applyBorder="1" applyAlignment="1" applyProtection="1">
      <alignment horizontal="right" vertical="center"/>
      <protection locked="0"/>
    </xf>
    <xf numFmtId="224" fontId="16" fillId="32" borderId="73" xfId="0" applyNumberFormat="1" applyFont="1" applyFill="1" applyBorder="1" applyAlignment="1" applyProtection="1">
      <alignment horizontal="center"/>
      <protection locked="0"/>
    </xf>
    <xf numFmtId="224" fontId="16" fillId="32" borderId="72" xfId="0" applyNumberFormat="1" applyFont="1" applyFill="1" applyBorder="1" applyAlignment="1" applyProtection="1">
      <alignment horizontal="right" vertical="center"/>
      <protection locked="0"/>
    </xf>
    <xf numFmtId="224" fontId="16" fillId="28" borderId="72" xfId="3" applyNumberFormat="1" applyFont="1" applyFill="1" applyBorder="1" applyAlignment="1" applyProtection="1">
      <alignment vertical="center"/>
      <protection locked="0"/>
    </xf>
    <xf numFmtId="224" fontId="16" fillId="32" borderId="72" xfId="3" applyNumberFormat="1" applyFont="1" applyFill="1" applyBorder="1" applyAlignment="1" applyProtection="1">
      <protection locked="0"/>
    </xf>
    <xf numFmtId="224" fontId="16" fillId="28" borderId="72" xfId="3" applyNumberFormat="1" applyFont="1" applyFill="1" applyBorder="1" applyAlignment="1" applyProtection="1">
      <protection locked="0"/>
    </xf>
    <xf numFmtId="224" fontId="16" fillId="28" borderId="72" xfId="0" applyNumberFormat="1" applyFont="1" applyFill="1" applyBorder="1" applyAlignment="1" applyProtection="1">
      <alignment vertical="center" shrinkToFit="1"/>
      <protection locked="0"/>
    </xf>
    <xf numFmtId="224" fontId="16" fillId="32" borderId="72" xfId="3" applyNumberFormat="1" applyFont="1" applyFill="1" applyBorder="1" applyAlignment="1" applyProtection="1">
      <alignment vertical="center"/>
      <protection locked="0"/>
    </xf>
    <xf numFmtId="0" fontId="20" fillId="0" borderId="74" xfId="164" applyFont="1" applyBorder="1" applyAlignment="1">
      <alignment horizontal="center" vertical="center"/>
    </xf>
    <xf numFmtId="176" fontId="16" fillId="0" borderId="0" xfId="213" applyNumberFormat="1" applyFont="1" applyAlignment="1">
      <alignment horizontal="center" vertical="center"/>
    </xf>
    <xf numFmtId="224" fontId="20" fillId="14" borderId="4" xfId="213" applyNumberFormat="1" applyFont="1" applyFill="1" applyBorder="1" applyAlignment="1">
      <alignment horizontal="center" vertical="center"/>
    </xf>
    <xf numFmtId="0" fontId="20" fillId="14" borderId="4" xfId="213" applyFont="1" applyFill="1" applyBorder="1" applyAlignment="1">
      <alignment horizontal="center" vertical="center" wrapText="1"/>
    </xf>
    <xf numFmtId="0" fontId="20" fillId="14" borderId="72" xfId="213" applyFont="1" applyFill="1" applyBorder="1" applyAlignment="1">
      <alignment horizontal="center" vertical="center" wrapText="1"/>
    </xf>
    <xf numFmtId="224" fontId="20" fillId="24" borderId="72" xfId="213" applyNumberFormat="1" applyFont="1" applyFill="1" applyBorder="1" applyAlignment="1">
      <alignment horizontal="center" vertical="center"/>
    </xf>
    <xf numFmtId="224" fontId="20" fillId="26" borderId="4" xfId="213" applyNumberFormat="1" applyFont="1" applyFill="1" applyBorder="1" applyAlignment="1">
      <alignment horizontal="center" vertical="center"/>
    </xf>
    <xf numFmtId="224" fontId="20" fillId="0" borderId="72" xfId="213" applyNumberFormat="1" applyFont="1" applyBorder="1" applyAlignment="1">
      <alignment horizontal="left" vertical="center" shrinkToFit="1"/>
    </xf>
    <xf numFmtId="224" fontId="20" fillId="14" borderId="73" xfId="213" applyNumberFormat="1" applyFont="1" applyFill="1" applyBorder="1" applyAlignment="1">
      <alignment horizontal="center" vertical="center"/>
    </xf>
    <xf numFmtId="0" fontId="16" fillId="14" borderId="73" xfId="213" applyFont="1" applyFill="1" applyBorder="1" applyAlignment="1">
      <alignment horizontal="center" vertical="center"/>
    </xf>
    <xf numFmtId="10" fontId="16" fillId="0" borderId="72" xfId="5" applyNumberFormat="1" applyFont="1" applyBorder="1" applyAlignment="1">
      <alignment horizontal="center" vertical="center"/>
    </xf>
    <xf numFmtId="224" fontId="16" fillId="27" borderId="73" xfId="3" applyNumberFormat="1" applyFont="1" applyFill="1" applyBorder="1" applyAlignment="1">
      <alignment horizontal="center" vertical="center"/>
    </xf>
    <xf numFmtId="224" fontId="16" fillId="17" borderId="72" xfId="213" applyNumberFormat="1" applyFont="1" applyFill="1" applyBorder="1" applyAlignment="1">
      <alignment horizontal="center" vertical="center"/>
    </xf>
    <xf numFmtId="224" fontId="20" fillId="0" borderId="72" xfId="213" applyNumberFormat="1" applyFont="1" applyBorder="1" applyAlignment="1">
      <alignment horizontal="right" vertical="center"/>
    </xf>
    <xf numFmtId="0" fontId="16" fillId="14" borderId="72" xfId="213" applyFont="1" applyFill="1" applyBorder="1" applyAlignment="1">
      <alignment horizontal="center" vertical="center"/>
    </xf>
    <xf numFmtId="10" fontId="16" fillId="0" borderId="72" xfId="213" applyNumberFormat="1" applyFont="1" applyBorder="1" applyAlignment="1">
      <alignment horizontal="center" vertical="center"/>
    </xf>
    <xf numFmtId="224" fontId="16" fillId="0" borderId="72" xfId="213" applyNumberFormat="1" applyFont="1" applyBorder="1" applyAlignment="1">
      <alignment vertical="center" shrinkToFit="1"/>
    </xf>
    <xf numFmtId="14" fontId="16" fillId="0" borderId="72" xfId="213" applyNumberFormat="1" applyFont="1" applyBorder="1" applyAlignment="1">
      <alignment vertical="center"/>
    </xf>
    <xf numFmtId="224" fontId="16" fillId="14" borderId="72" xfId="213" applyNumberFormat="1" applyFont="1" applyFill="1" applyBorder="1" applyAlignment="1">
      <alignment horizontal="center" vertical="center"/>
    </xf>
    <xf numFmtId="224" fontId="16" fillId="27" borderId="72" xfId="3" applyNumberFormat="1" applyFont="1" applyFill="1" applyBorder="1" applyAlignment="1">
      <alignment horizontal="right" vertical="center"/>
    </xf>
    <xf numFmtId="224" fontId="20" fillId="26" borderId="4" xfId="3" applyNumberFormat="1" applyFont="1" applyFill="1" applyBorder="1" applyAlignment="1">
      <alignment horizontal="center" vertical="center" wrapText="1"/>
    </xf>
    <xf numFmtId="224" fontId="16" fillId="0" borderId="74" xfId="213" applyNumberFormat="1" applyFont="1" applyBorder="1" applyAlignment="1">
      <alignment horizontal="right" vertical="center"/>
    </xf>
    <xf numFmtId="0" fontId="20" fillId="27" borderId="73" xfId="213" applyFont="1" applyFill="1" applyBorder="1" applyAlignment="1">
      <alignment horizontal="center" vertical="center"/>
    </xf>
    <xf numFmtId="224" fontId="16" fillId="0" borderId="72" xfId="3" applyNumberFormat="1" applyFont="1" applyBorder="1" applyAlignment="1">
      <alignment horizontal="center" vertical="center"/>
    </xf>
    <xf numFmtId="0" fontId="16" fillId="27" borderId="73" xfId="213" applyFont="1" applyFill="1" applyBorder="1" applyAlignment="1">
      <alignment horizontal="center" vertical="center"/>
    </xf>
    <xf numFmtId="0" fontId="16" fillId="27" borderId="72" xfId="213" applyFont="1" applyFill="1" applyBorder="1" applyAlignment="1">
      <alignment horizontal="center" vertical="center"/>
    </xf>
    <xf numFmtId="224" fontId="16" fillId="0" borderId="74" xfId="3" applyNumberFormat="1" applyFont="1" applyBorder="1" applyAlignment="1">
      <alignment horizontal="center" vertical="center"/>
    </xf>
    <xf numFmtId="224" fontId="33" fillId="0" borderId="0" xfId="0" applyNumberFormat="1" applyFont="1" applyFill="1" applyBorder="1" applyAlignment="1">
      <alignment horizontal="center" vertical="center" wrapText="1"/>
    </xf>
    <xf numFmtId="224" fontId="20" fillId="32" borderId="6" xfId="213" applyNumberFormat="1" applyFont="1" applyFill="1" applyBorder="1" applyAlignment="1">
      <alignment horizontal="center" vertical="center" wrapText="1"/>
    </xf>
    <xf numFmtId="224" fontId="20" fillId="0" borderId="72" xfId="219" applyNumberFormat="1" applyFont="1" applyBorder="1" applyAlignment="1">
      <alignment horizontal="center" vertical="center" wrapText="1"/>
    </xf>
    <xf numFmtId="224" fontId="16" fillId="0" borderId="72" xfId="213" applyNumberFormat="1" applyFont="1" applyBorder="1" applyAlignment="1">
      <alignment horizontal="center" vertical="center" wrapText="1"/>
    </xf>
    <xf numFmtId="224" fontId="114" fillId="0" borderId="72" xfId="213" applyNumberFormat="1" applyFont="1" applyBorder="1" applyAlignment="1">
      <alignment horizontal="center" vertical="center" wrapText="1"/>
    </xf>
    <xf numFmtId="224" fontId="156" fillId="32" borderId="72" xfId="213" applyNumberFormat="1" applyFont="1" applyFill="1" applyBorder="1" applyAlignment="1">
      <alignment horizontal="center" vertical="center" wrapText="1"/>
    </xf>
    <xf numFmtId="224" fontId="20" fillId="32" borderId="72" xfId="213" applyNumberFormat="1" applyFont="1" applyFill="1" applyBorder="1" applyAlignment="1">
      <alignment horizontal="center" vertical="center" wrapText="1"/>
    </xf>
    <xf numFmtId="224" fontId="20" fillId="32" borderId="72" xfId="3" applyNumberFormat="1" applyFont="1" applyFill="1" applyBorder="1" applyAlignment="1">
      <alignment vertical="center"/>
    </xf>
    <xf numFmtId="224" fontId="20" fillId="32" borderId="72" xfId="3" applyNumberFormat="1" applyFont="1" applyFill="1" applyBorder="1" applyAlignment="1">
      <alignment horizontal="center" vertical="center"/>
    </xf>
    <xf numFmtId="0" fontId="156" fillId="0" borderId="72" xfId="213" applyFont="1" applyBorder="1" applyAlignment="1">
      <alignment vertical="top"/>
    </xf>
    <xf numFmtId="0" fontId="156" fillId="0" borderId="72" xfId="213" applyFont="1" applyBorder="1" applyAlignment="1">
      <alignment horizontal="left" vertical="center"/>
    </xf>
    <xf numFmtId="224" fontId="16" fillId="0" borderId="72" xfId="215" applyNumberFormat="1" applyFont="1" applyFill="1" applyBorder="1" applyAlignment="1">
      <alignment horizontal="right" vertical="top"/>
    </xf>
    <xf numFmtId="224" fontId="16" fillId="0" borderId="72" xfId="219" applyNumberFormat="1" applyFont="1" applyBorder="1">
      <alignment vertical="center"/>
    </xf>
    <xf numFmtId="224" fontId="16" fillId="17" borderId="72" xfId="213" applyNumberFormat="1" applyFont="1" applyFill="1" applyBorder="1" applyAlignment="1">
      <alignment horizontal="right" vertical="center" shrinkToFit="1"/>
    </xf>
    <xf numFmtId="224" fontId="16" fillId="27" borderId="72" xfId="213" applyNumberFormat="1" applyFont="1" applyFill="1" applyBorder="1" applyAlignment="1">
      <alignment horizontal="right" vertical="center"/>
    </xf>
    <xf numFmtId="224" fontId="115" fillId="0" borderId="72" xfId="213" applyNumberFormat="1" applyFont="1" applyBorder="1" applyAlignment="1">
      <alignment horizontal="center" vertical="center"/>
    </xf>
    <xf numFmtId="224" fontId="115" fillId="0" borderId="72" xfId="213" applyNumberFormat="1" applyFont="1" applyBorder="1" applyAlignment="1">
      <alignment horizontal="center" vertical="center" wrapText="1"/>
    </xf>
    <xf numFmtId="224" fontId="16" fillId="0" borderId="72" xfId="213" applyNumberFormat="1" applyFont="1" applyBorder="1" applyAlignment="1">
      <alignment horizontal="right" vertical="center" shrinkToFit="1"/>
    </xf>
    <xf numFmtId="224" fontId="16" fillId="0" borderId="72" xfId="213" applyNumberFormat="1" applyFont="1" applyBorder="1" applyAlignment="1">
      <alignment horizontal="left" vertical="center" indent="2"/>
    </xf>
    <xf numFmtId="0" fontId="105" fillId="0" borderId="72" xfId="213" applyBorder="1"/>
    <xf numFmtId="0" fontId="16" fillId="27" borderId="73" xfId="213" applyFont="1" applyFill="1" applyBorder="1" applyAlignment="1">
      <alignment horizontal="center"/>
    </xf>
    <xf numFmtId="224" fontId="16" fillId="0" borderId="72" xfId="215" applyNumberFormat="1" applyFont="1" applyBorder="1" applyAlignment="1">
      <alignment horizontal="right" vertical="top"/>
    </xf>
    <xf numFmtId="14" fontId="16" fillId="0" borderId="72" xfId="213" applyNumberFormat="1" applyFont="1" applyBorder="1" applyAlignment="1">
      <alignment horizontal="center" vertical="top"/>
    </xf>
    <xf numFmtId="0" fontId="16" fillId="0" borderId="72" xfId="213" applyFont="1" applyBorder="1" applyAlignment="1">
      <alignment horizontal="left" vertical="center" shrinkToFit="1"/>
    </xf>
    <xf numFmtId="224" fontId="16" fillId="0" borderId="72" xfId="213" applyNumberFormat="1" applyFont="1" applyBorder="1" applyAlignment="1">
      <alignment horizontal="center" vertical="center" shrinkToFit="1"/>
    </xf>
    <xf numFmtId="224" fontId="16" fillId="32" borderId="72" xfId="213" applyNumberFormat="1" applyFont="1" applyFill="1" applyBorder="1" applyAlignment="1">
      <alignment horizontal="center" vertical="center" shrinkToFit="1"/>
    </xf>
    <xf numFmtId="14" fontId="16" fillId="32" borderId="72" xfId="213" applyNumberFormat="1" applyFont="1" applyFill="1" applyBorder="1" applyAlignment="1">
      <alignment horizontal="center" vertical="center"/>
    </xf>
    <xf numFmtId="224" fontId="16" fillId="32" borderId="72" xfId="213" applyNumberFormat="1" applyFont="1" applyFill="1" applyBorder="1" applyAlignment="1">
      <alignment horizontal="right" vertical="center"/>
    </xf>
    <xf numFmtId="224" fontId="16" fillId="32" borderId="72" xfId="213" applyNumberFormat="1" applyFont="1" applyFill="1" applyBorder="1" applyAlignment="1">
      <alignment vertical="center"/>
    </xf>
    <xf numFmtId="224" fontId="16" fillId="32" borderId="72" xfId="3" applyNumberFormat="1" applyFont="1" applyFill="1" applyBorder="1" applyAlignment="1">
      <alignment vertical="center"/>
    </xf>
    <xf numFmtId="224" fontId="16" fillId="32" borderId="72" xfId="3" applyNumberFormat="1" applyFont="1" applyFill="1" applyBorder="1" applyAlignment="1">
      <alignment horizontal="center"/>
    </xf>
    <xf numFmtId="224" fontId="16" fillId="32" borderId="72" xfId="3" applyNumberFormat="1" applyFont="1" applyFill="1" applyBorder="1" applyAlignment="1">
      <alignment horizontal="right" vertical="center"/>
    </xf>
    <xf numFmtId="0" fontId="16" fillId="32" borderId="73" xfId="213" applyFont="1" applyFill="1" applyBorder="1" applyAlignment="1">
      <alignment horizontal="center"/>
    </xf>
    <xf numFmtId="224" fontId="16" fillId="32" borderId="72" xfId="3" applyNumberFormat="1" applyFont="1" applyFill="1" applyBorder="1" applyAlignment="1"/>
    <xf numFmtId="224" fontId="16" fillId="32" borderId="72" xfId="213" applyNumberFormat="1" applyFont="1" applyFill="1" applyBorder="1" applyAlignment="1">
      <alignment vertical="center" shrinkToFit="1"/>
    </xf>
    <xf numFmtId="227" fontId="0" fillId="0" borderId="0" xfId="0" applyNumberFormat="1" applyAlignment="1"/>
    <xf numFmtId="0" fontId="0" fillId="0" borderId="0" xfId="0" applyAlignment="1">
      <alignment horizontal="right"/>
    </xf>
    <xf numFmtId="0" fontId="39" fillId="0" borderId="0" xfId="0" applyFont="1" applyAlignment="1"/>
    <xf numFmtId="0" fontId="131" fillId="33" borderId="72" xfId="199" applyFont="1" applyFill="1" applyBorder="1" applyAlignment="1">
      <alignment horizontal="center" vertical="center" wrapText="1"/>
    </xf>
    <xf numFmtId="0" fontId="16" fillId="33" borderId="72" xfId="199" applyFont="1" applyFill="1" applyBorder="1" applyAlignment="1">
      <alignment vertical="center" wrapText="1"/>
    </xf>
    <xf numFmtId="0" fontId="16" fillId="33" borderId="72" xfId="0" applyFont="1" applyFill="1" applyBorder="1" applyAlignment="1">
      <alignment horizontal="center"/>
    </xf>
    <xf numFmtId="176" fontId="107" fillId="33" borderId="72" xfId="199" applyNumberFormat="1" applyFont="1" applyFill="1" applyBorder="1" applyAlignment="1">
      <alignment vertical="center"/>
    </xf>
    <xf numFmtId="176" fontId="16" fillId="33" borderId="72" xfId="0" applyNumberFormat="1" applyFont="1" applyFill="1" applyBorder="1" applyAlignment="1">
      <alignment horizontal="center" vertical="center"/>
    </xf>
    <xf numFmtId="10" fontId="16" fillId="14" borderId="72" xfId="197" applyNumberFormat="1" applyFont="1" applyFill="1" applyBorder="1" applyAlignment="1">
      <alignment horizontal="center" vertical="center"/>
    </xf>
    <xf numFmtId="10" fontId="0" fillId="14" borderId="72" xfId="0" applyNumberFormat="1" applyFill="1" applyBorder="1" applyAlignment="1"/>
    <xf numFmtId="176" fontId="107" fillId="33" borderId="72" xfId="199" applyNumberFormat="1" applyFont="1" applyFill="1" applyBorder="1" applyAlignment="1">
      <alignment horizontal="center" vertical="center" wrapText="1"/>
    </xf>
    <xf numFmtId="0" fontId="107" fillId="14" borderId="72" xfId="199" applyFont="1" applyFill="1" applyBorder="1" applyAlignment="1">
      <alignment horizontal="justify" vertical="center"/>
    </xf>
    <xf numFmtId="0" fontId="16" fillId="33" borderId="72" xfId="49" applyFont="1" applyFill="1" applyBorder="1" applyAlignment="1"/>
    <xf numFmtId="10" fontId="16" fillId="33" borderId="72" xfId="5" applyNumberFormat="1" applyFont="1" applyFill="1" applyBorder="1" applyAlignment="1"/>
    <xf numFmtId="10" fontId="16" fillId="14" borderId="4" xfId="197" applyNumberFormat="1" applyFont="1" applyFill="1" applyBorder="1" applyAlignment="1">
      <alignment vertical="center"/>
    </xf>
    <xf numFmtId="0" fontId="16" fillId="14" borderId="72" xfId="0" applyFont="1" applyFill="1" applyBorder="1" applyAlignment="1"/>
    <xf numFmtId="0" fontId="16" fillId="33" borderId="72" xfId="49" applyFont="1" applyFill="1" applyBorder="1" applyAlignment="1">
      <alignment vertical="center"/>
    </xf>
    <xf numFmtId="9" fontId="107" fillId="33" borderId="72" xfId="199" applyNumberFormat="1" applyFont="1" applyFill="1" applyBorder="1" applyAlignment="1">
      <alignment horizontal="center" vertical="center" wrapText="1"/>
    </xf>
    <xf numFmtId="0" fontId="107" fillId="14" borderId="72" xfId="199" applyFont="1" applyFill="1" applyBorder="1" applyAlignment="1">
      <alignment horizontal="center" vertical="center"/>
    </xf>
    <xf numFmtId="176" fontId="16" fillId="33" borderId="72" xfId="0" applyNumberFormat="1" applyFont="1" applyFill="1" applyBorder="1">
      <alignment vertical="center"/>
    </xf>
    <xf numFmtId="4" fontId="16" fillId="33" borderId="72" xfId="199" applyNumberFormat="1" applyFont="1" applyFill="1" applyBorder="1" applyAlignment="1">
      <alignment horizontal="right" vertical="center"/>
    </xf>
    <xf numFmtId="0" fontId="16" fillId="33" borderId="72" xfId="199" applyFont="1" applyFill="1" applyBorder="1" applyAlignment="1">
      <alignment horizontal="right" vertical="center" wrapText="1"/>
    </xf>
    <xf numFmtId="10" fontId="16" fillId="14" borderId="4" xfId="197" applyNumberFormat="1" applyFont="1" applyFill="1" applyBorder="1" applyAlignment="1">
      <alignment horizontal="center" vertical="center"/>
    </xf>
    <xf numFmtId="10" fontId="16" fillId="14" borderId="17" xfId="197" applyNumberFormat="1" applyFont="1" applyFill="1" applyBorder="1" applyAlignment="1">
      <alignment horizontal="center" vertical="center"/>
    </xf>
    <xf numFmtId="10" fontId="16" fillId="14" borderId="5" xfId="197" applyNumberFormat="1" applyFont="1" applyFill="1" applyBorder="1" applyAlignment="1">
      <alignment horizontal="center" vertical="center"/>
    </xf>
    <xf numFmtId="0" fontId="20" fillId="33" borderId="72" xfId="0" applyFont="1" applyFill="1" applyBorder="1" applyAlignment="1">
      <alignment horizontal="center"/>
    </xf>
    <xf numFmtId="176" fontId="107" fillId="33" borderId="72" xfId="199" applyNumberFormat="1" applyFont="1" applyFill="1" applyBorder="1" applyAlignment="1">
      <alignment horizontal="center" vertical="center"/>
    </xf>
    <xf numFmtId="176" fontId="16" fillId="33" borderId="72" xfId="49" applyNumberFormat="1" applyFont="1" applyFill="1" applyBorder="1" applyAlignment="1"/>
    <xf numFmtId="176" fontId="131" fillId="33" borderId="72" xfId="199" applyNumberFormat="1" applyFont="1" applyFill="1" applyBorder="1" applyAlignment="1">
      <alignment vertical="center"/>
    </xf>
    <xf numFmtId="176" fontId="131" fillId="33" borderId="72" xfId="199" applyNumberFormat="1" applyFont="1" applyFill="1" applyBorder="1" applyAlignment="1">
      <alignment horizontal="center" vertical="center"/>
    </xf>
    <xf numFmtId="176" fontId="16" fillId="0" borderId="72" xfId="0" applyNumberFormat="1" applyFont="1" applyBorder="1">
      <alignment vertical="center"/>
    </xf>
    <xf numFmtId="0" fontId="20" fillId="0" borderId="72" xfId="220" applyNumberFormat="1" applyFont="1" applyBorder="1" applyAlignment="1">
      <alignment horizontal="center" vertical="center"/>
    </xf>
    <xf numFmtId="0" fontId="20" fillId="0" borderId="0" xfId="220" applyNumberFormat="1" applyFont="1" applyAlignment="1">
      <alignment horizontal="center" vertical="center"/>
    </xf>
    <xf numFmtId="0" fontId="20" fillId="0" borderId="0" xfId="220" applyNumberFormat="1" applyFont="1" applyAlignment="1">
      <alignment horizontal="center"/>
    </xf>
    <xf numFmtId="0" fontId="105" fillId="0" borderId="0" xfId="220" applyNumberFormat="1" applyAlignment="1">
      <alignment horizontal="center" vertical="center"/>
    </xf>
    <xf numFmtId="0" fontId="105" fillId="0" borderId="0" xfId="220" applyNumberFormat="1" applyAlignment="1"/>
    <xf numFmtId="0" fontId="20" fillId="0" borderId="72" xfId="220" applyNumberFormat="1" applyFont="1" applyBorder="1">
      <alignment vertical="center"/>
    </xf>
    <xf numFmtId="0" fontId="16" fillId="0" borderId="0" xfId="3" applyNumberFormat="1" applyFont="1" applyAlignment="1">
      <alignment horizontal="center" vertical="center"/>
    </xf>
    <xf numFmtId="0" fontId="20" fillId="0" borderId="72" xfId="220" applyNumberFormat="1" applyFont="1" applyBorder="1" applyAlignment="1">
      <alignment vertical="center" wrapText="1"/>
    </xf>
    <xf numFmtId="0" fontId="6" fillId="0" borderId="0" xfId="220" applyNumberFormat="1" applyFont="1" applyAlignment="1">
      <alignment horizontal="center" vertical="center"/>
    </xf>
    <xf numFmtId="0" fontId="16" fillId="0" borderId="75" xfId="220" applyNumberFormat="1" applyFont="1" applyBorder="1" applyAlignment="1" applyProtection="1">
      <alignment horizontal="center" vertical="center"/>
      <protection locked="0"/>
    </xf>
    <xf numFmtId="0" fontId="135" fillId="0" borderId="15" xfId="220" applyNumberFormat="1" applyFont="1" applyBorder="1" applyAlignment="1" applyProtection="1">
      <alignment horizontal="center" vertical="center"/>
      <protection locked="0"/>
    </xf>
    <xf numFmtId="0" fontId="135" fillId="0" borderId="16" xfId="220" applyNumberFormat="1" applyFont="1" applyBorder="1" applyAlignment="1" applyProtection="1">
      <alignment horizontal="center" vertical="center"/>
      <protection locked="0"/>
    </xf>
    <xf numFmtId="226" fontId="152" fillId="0" borderId="76" xfId="220" applyFont="1" applyBorder="1" applyAlignment="1">
      <alignment horizontal="center" vertical="center" shrinkToFit="1"/>
    </xf>
    <xf numFmtId="181" fontId="16" fillId="20" borderId="15" xfId="220" applyNumberFormat="1" applyFont="1" applyFill="1" applyBorder="1" applyAlignment="1">
      <alignment horizontal="center" vertical="center"/>
    </xf>
    <xf numFmtId="181" fontId="16" fillId="20" borderId="16" xfId="220" applyNumberFormat="1" applyFont="1" applyFill="1" applyBorder="1" applyAlignment="1">
      <alignment horizontal="center" vertical="center"/>
    </xf>
    <xf numFmtId="0" fontId="135" fillId="0" borderId="24" xfId="220" applyNumberFormat="1" applyFont="1" applyBorder="1" applyAlignment="1" applyProtection="1">
      <alignment horizontal="center" vertical="center"/>
      <protection locked="0"/>
    </xf>
    <xf numFmtId="0" fontId="16" fillId="0" borderId="72" xfId="220" applyNumberFormat="1" applyFont="1" applyBorder="1" applyAlignment="1" applyProtection="1">
      <alignment horizontal="center" vertical="center"/>
      <protection locked="0"/>
    </xf>
    <xf numFmtId="0" fontId="16" fillId="0" borderId="44" xfId="220" applyNumberFormat="1" applyFont="1" applyBorder="1" applyAlignment="1" applyProtection="1">
      <alignment horizontal="center" vertical="center"/>
      <protection locked="0"/>
    </xf>
    <xf numFmtId="226" fontId="152" fillId="0" borderId="77" xfId="220" applyFont="1" applyBorder="1" applyAlignment="1">
      <alignment horizontal="center" vertical="center" shrinkToFit="1"/>
    </xf>
    <xf numFmtId="0" fontId="16" fillId="21" borderId="72" xfId="220" applyNumberFormat="1" applyFont="1" applyFill="1" applyBorder="1" applyAlignment="1">
      <alignment horizontal="center" vertical="center"/>
    </xf>
    <xf numFmtId="181" fontId="16" fillId="0" borderId="72" xfId="220" applyNumberFormat="1" applyFont="1" applyBorder="1" applyAlignment="1">
      <alignment horizontal="center" vertical="center"/>
    </xf>
    <xf numFmtId="181" fontId="16" fillId="21" borderId="72" xfId="220" applyNumberFormat="1" applyFont="1" applyFill="1" applyBorder="1" applyAlignment="1">
      <alignment horizontal="center" vertical="center"/>
    </xf>
    <xf numFmtId="181" fontId="16" fillId="0" borderId="44" xfId="220" applyNumberFormat="1" applyFont="1" applyBorder="1" applyAlignment="1">
      <alignment horizontal="center" vertical="center"/>
    </xf>
    <xf numFmtId="181" fontId="16" fillId="0" borderId="72" xfId="220" applyNumberFormat="1" applyFont="1" applyBorder="1" applyProtection="1">
      <alignment vertical="center"/>
      <protection locked="0"/>
    </xf>
    <xf numFmtId="226" fontId="105" fillId="0" borderId="78" xfId="220" applyBorder="1" applyAlignment="1"/>
    <xf numFmtId="226" fontId="105" fillId="0" borderId="0" xfId="220" applyAlignment="1"/>
    <xf numFmtId="226" fontId="105" fillId="0" borderId="79" xfId="220" applyBorder="1" applyAlignment="1"/>
    <xf numFmtId="226" fontId="105" fillId="0" borderId="69" xfId="220" applyBorder="1" applyAlignment="1"/>
    <xf numFmtId="181" fontId="16" fillId="0" borderId="69" xfId="220" applyNumberFormat="1" applyFont="1" applyBorder="1" applyProtection="1">
      <alignment vertical="center"/>
      <protection locked="0"/>
    </xf>
    <xf numFmtId="226" fontId="105" fillId="0" borderId="69" xfId="220" applyBorder="1">
      <alignment vertical="center"/>
    </xf>
    <xf numFmtId="181" fontId="16" fillId="0" borderId="71" xfId="220" applyNumberFormat="1" applyFont="1" applyBorder="1" applyProtection="1">
      <alignment vertical="center"/>
      <protection locked="0"/>
    </xf>
    <xf numFmtId="226" fontId="152" fillId="0" borderId="80" xfId="220" applyFont="1" applyBorder="1" applyAlignment="1">
      <alignment horizontal="center" vertical="center" shrinkToFit="1"/>
    </xf>
    <xf numFmtId="181" fontId="16" fillId="0" borderId="0" xfId="220" applyNumberFormat="1" applyFont="1" applyProtection="1">
      <alignment vertical="center"/>
      <protection locked="0"/>
    </xf>
    <xf numFmtId="226" fontId="105" fillId="0" borderId="0" xfId="220">
      <alignment vertical="center"/>
    </xf>
    <xf numFmtId="181" fontId="16" fillId="0" borderId="0" xfId="220" applyNumberFormat="1" applyFont="1">
      <alignment vertical="center"/>
    </xf>
    <xf numFmtId="181" fontId="16" fillId="0" borderId="0" xfId="220" applyNumberFormat="1" applyFont="1" applyAlignment="1" applyProtection="1">
      <alignment horizontal="center" vertical="center"/>
      <protection locked="0"/>
    </xf>
    <xf numFmtId="0" fontId="135" fillId="0" borderId="81" xfId="220" applyNumberFormat="1" applyFont="1" applyBorder="1" applyAlignment="1" applyProtection="1">
      <alignment horizontal="center" vertical="center" wrapText="1"/>
      <protection locked="0"/>
    </xf>
    <xf numFmtId="0" fontId="16" fillId="0" borderId="40" xfId="220" applyNumberFormat="1" applyFont="1" applyBorder="1" applyAlignment="1" applyProtection="1">
      <alignment horizontal="center" vertical="center"/>
      <protection locked="0"/>
    </xf>
    <xf numFmtId="0" fontId="16" fillId="0" borderId="50" xfId="220" applyNumberFormat="1" applyFont="1" applyBorder="1" applyAlignment="1" applyProtection="1">
      <alignment horizontal="center" vertical="center"/>
      <protection locked="0"/>
    </xf>
    <xf numFmtId="226" fontId="20" fillId="0" borderId="72" xfId="220" applyFont="1" applyBorder="1" applyAlignment="1"/>
    <xf numFmtId="0" fontId="20" fillId="0" borderId="72" xfId="220" applyNumberFormat="1" applyFont="1" applyBorder="1" applyAlignment="1"/>
    <xf numFmtId="0" fontId="16" fillId="16" borderId="72" xfId="220" applyNumberFormat="1" applyFont="1" applyFill="1" applyBorder="1" applyAlignment="1"/>
    <xf numFmtId="0" fontId="16" fillId="0" borderId="72" xfId="220" applyNumberFormat="1" applyFont="1" applyBorder="1" applyAlignment="1"/>
    <xf numFmtId="226" fontId="20" fillId="16" borderId="72" xfId="220" applyFont="1" applyFill="1" applyBorder="1" applyAlignment="1"/>
    <xf numFmtId="176" fontId="20" fillId="16" borderId="72" xfId="3" applyFont="1" applyFill="1" applyBorder="1" applyAlignment="1">
      <alignment horizontal="center" vertical="center"/>
    </xf>
    <xf numFmtId="176" fontId="16" fillId="16" borderId="72" xfId="3" applyFont="1" applyFill="1" applyBorder="1" applyAlignment="1">
      <alignment horizontal="center" vertical="center"/>
    </xf>
    <xf numFmtId="0" fontId="20" fillId="0" borderId="72" xfId="220" applyNumberFormat="1" applyFont="1" applyBorder="1" applyAlignment="1">
      <alignment horizontal="right"/>
    </xf>
    <xf numFmtId="176" fontId="20" fillId="0" borderId="72" xfId="220" applyNumberFormat="1" applyFont="1" applyBorder="1">
      <alignment vertical="center"/>
    </xf>
    <xf numFmtId="226" fontId="16" fillId="0" borderId="0" xfId="220" applyFont="1" applyAlignment="1"/>
    <xf numFmtId="0" fontId="16" fillId="0" borderId="0" xfId="220" applyNumberFormat="1" applyFont="1" applyAlignment="1"/>
    <xf numFmtId="0" fontId="105" fillId="0" borderId="0" xfId="220" applyNumberFormat="1">
      <alignment vertical="center"/>
    </xf>
    <xf numFmtId="0" fontId="17" fillId="3" borderId="0" xfId="221" applyNumberFormat="1" applyFill="1" applyAlignment="1" applyProtection="1">
      <alignment horizontal="left" vertical="center" shrinkToFit="1"/>
      <protection locked="0" hidden="1"/>
    </xf>
    <xf numFmtId="224" fontId="18" fillId="0" borderId="0" xfId="221" applyNumberFormat="1" applyFont="1" applyAlignment="1" applyProtection="1">
      <alignment horizontal="left" vertical="center" wrapText="1"/>
      <protection locked="0"/>
    </xf>
    <xf numFmtId="224" fontId="16" fillId="0" borderId="0" xfId="220" applyNumberFormat="1" applyFont="1" applyAlignment="1" applyProtection="1">
      <alignment horizontal="center" vertical="center" wrapText="1"/>
      <protection locked="0"/>
    </xf>
    <xf numFmtId="224" fontId="18" fillId="0" borderId="0" xfId="221" applyNumberFormat="1" applyFont="1" applyAlignment="1" applyProtection="1">
      <alignment horizontal="center" vertical="center" wrapText="1"/>
      <protection locked="0"/>
    </xf>
    <xf numFmtId="224" fontId="18" fillId="0" borderId="0" xfId="221" applyNumberFormat="1" applyFont="1" applyFill="1" applyAlignment="1" applyProtection="1">
      <alignment horizontal="left" vertical="center" wrapText="1"/>
      <protection locked="0"/>
    </xf>
    <xf numFmtId="0" fontId="18" fillId="0" borderId="0" xfId="221" applyNumberFormat="1" applyFont="1" applyFill="1" applyAlignment="1" applyProtection="1">
      <alignment horizontal="center" vertical="center" wrapText="1"/>
      <protection locked="0"/>
    </xf>
    <xf numFmtId="224" fontId="16" fillId="0" borderId="0" xfId="220" applyNumberFormat="1" applyFont="1" applyAlignment="1" applyProtection="1">
      <alignment horizontal="center" vertical="center" shrinkToFit="1"/>
      <protection locked="0"/>
    </xf>
    <xf numFmtId="14" fontId="16" fillId="0" borderId="0" xfId="220" applyNumberFormat="1" applyFont="1" applyAlignment="1" applyProtection="1">
      <alignment horizontal="center" vertical="center" wrapText="1"/>
      <protection locked="0"/>
    </xf>
    <xf numFmtId="0" fontId="16" fillId="0" borderId="0" xfId="220" applyNumberFormat="1" applyFont="1" applyAlignment="1" applyProtection="1">
      <alignment horizontal="center" vertical="center" wrapText="1"/>
      <protection locked="0"/>
    </xf>
    <xf numFmtId="224" fontId="16" fillId="0" borderId="0" xfId="220" applyNumberFormat="1" applyFont="1" applyProtection="1">
      <alignment vertical="center"/>
      <protection locked="0"/>
    </xf>
    <xf numFmtId="224" fontId="16" fillId="0" borderId="0" xfId="220" applyNumberFormat="1" applyFont="1">
      <alignment vertical="center"/>
    </xf>
    <xf numFmtId="176" fontId="16" fillId="0" borderId="0" xfId="220" applyNumberFormat="1" applyFont="1" applyProtection="1">
      <alignment vertical="center"/>
      <protection locked="0"/>
    </xf>
    <xf numFmtId="224" fontId="19" fillId="0" borderId="0" xfId="220" applyNumberFormat="1" applyFont="1" applyAlignment="1" applyProtection="1">
      <alignment vertical="center" wrapText="1"/>
      <protection locked="0"/>
    </xf>
    <xf numFmtId="224" fontId="19" fillId="0" borderId="0" xfId="220" applyNumberFormat="1" applyFont="1" applyAlignment="1" applyProtection="1">
      <alignment horizontal="center" vertical="center" wrapText="1"/>
      <protection locked="0"/>
    </xf>
    <xf numFmtId="224" fontId="15" fillId="0" borderId="0" xfId="220" applyNumberFormat="1" applyFont="1" applyProtection="1">
      <alignment vertical="center"/>
      <protection locked="0"/>
    </xf>
    <xf numFmtId="176" fontId="15" fillId="0" borderId="0" xfId="220" applyNumberFormat="1" applyFont="1" applyProtection="1">
      <alignment vertical="center"/>
      <protection locked="0"/>
    </xf>
    <xf numFmtId="0" fontId="16" fillId="0" borderId="0" xfId="220" applyNumberFormat="1" applyFont="1" applyProtection="1">
      <alignment vertical="center"/>
      <protection locked="0"/>
    </xf>
    <xf numFmtId="224" fontId="16" fillId="0" borderId="0" xfId="220" applyNumberFormat="1" applyFont="1" applyAlignment="1" applyProtection="1">
      <alignment horizontal="left" vertical="center"/>
      <protection locked="0"/>
    </xf>
    <xf numFmtId="0" fontId="16" fillId="0" borderId="0" xfId="220" applyNumberFormat="1" applyFont="1" applyAlignment="1" applyProtection="1">
      <alignment horizontal="center" vertical="center"/>
      <protection locked="0"/>
    </xf>
    <xf numFmtId="224" fontId="16" fillId="0" borderId="0" xfId="220" applyNumberFormat="1" applyFont="1" applyAlignment="1" applyProtection="1">
      <alignment horizontal="left" vertical="center" shrinkToFit="1"/>
      <protection locked="0"/>
    </xf>
    <xf numFmtId="14" fontId="16" fillId="0" borderId="0" xfId="220" applyNumberFormat="1" applyFont="1" applyAlignment="1" applyProtection="1">
      <alignment horizontal="center" vertical="center"/>
      <protection locked="0"/>
    </xf>
    <xf numFmtId="0" fontId="16" fillId="0" borderId="0" xfId="220" applyNumberFormat="1" applyFont="1" applyAlignment="1" applyProtection="1">
      <alignment horizontal="left" vertical="center"/>
      <protection locked="0"/>
    </xf>
    <xf numFmtId="224" fontId="4" fillId="0" borderId="0" xfId="220" applyNumberFormat="1" applyFont="1" applyProtection="1">
      <alignment vertical="center"/>
      <protection locked="0"/>
    </xf>
    <xf numFmtId="224" fontId="16" fillId="0" borderId="0" xfId="220" applyNumberFormat="1" applyFont="1" applyAlignment="1" applyProtection="1">
      <alignment horizontal="center" vertical="center"/>
      <protection locked="0"/>
    </xf>
    <xf numFmtId="224" fontId="16" fillId="0" borderId="0" xfId="220" applyNumberFormat="1" applyFont="1" applyAlignment="1" applyProtection="1">
      <alignment vertical="center" shrinkToFit="1"/>
      <protection locked="0"/>
    </xf>
    <xf numFmtId="224" fontId="20" fillId="0" borderId="0" xfId="220" applyNumberFormat="1" applyFont="1" applyAlignment="1" applyProtection="1">
      <alignment horizontal="center" vertical="center"/>
      <protection locked="0"/>
    </xf>
    <xf numFmtId="14" fontId="16" fillId="0" borderId="0" xfId="220" applyNumberFormat="1" applyFont="1" applyProtection="1">
      <alignment vertical="center"/>
      <protection locked="0"/>
    </xf>
    <xf numFmtId="224" fontId="20" fillId="0" borderId="0" xfId="220" applyNumberFormat="1" applyFont="1" applyAlignment="1" applyProtection="1">
      <alignment horizontal="right" vertical="center"/>
      <protection locked="0"/>
    </xf>
    <xf numFmtId="176" fontId="16" fillId="0" borderId="0" xfId="220" applyNumberFormat="1" applyFont="1" applyAlignment="1" applyProtection="1">
      <alignment horizontal="center" vertical="center"/>
      <protection locked="0"/>
    </xf>
    <xf numFmtId="224" fontId="155" fillId="22" borderId="4" xfId="164" applyNumberFormat="1" applyFont="1" applyFill="1" applyBorder="1" applyAlignment="1" applyProtection="1">
      <alignment horizontal="center" vertical="center"/>
      <protection locked="0"/>
    </xf>
    <xf numFmtId="224" fontId="20" fillId="0" borderId="72" xfId="220" applyNumberFormat="1" applyFont="1" applyBorder="1" applyAlignment="1" applyProtection="1">
      <alignment horizontal="center" vertical="center"/>
      <protection locked="0"/>
    </xf>
    <xf numFmtId="224" fontId="20" fillId="0" borderId="72" xfId="220" applyNumberFormat="1" applyFont="1" applyBorder="1" applyAlignment="1" applyProtection="1">
      <alignment horizontal="center" vertical="center" wrapText="1"/>
      <protection locked="0"/>
    </xf>
    <xf numFmtId="0" fontId="20" fillId="17" borderId="72" xfId="220" applyNumberFormat="1" applyFont="1" applyFill="1" applyBorder="1" applyAlignment="1" applyProtection="1">
      <alignment horizontal="center" vertical="center" wrapText="1"/>
      <protection locked="0"/>
    </xf>
    <xf numFmtId="224" fontId="156" fillId="24" borderId="72" xfId="219" applyNumberFormat="1" applyFont="1" applyFill="1" applyBorder="1" applyAlignment="1">
      <alignment horizontal="center" vertical="center" shrinkToFit="1"/>
    </xf>
    <xf numFmtId="224" fontId="20" fillId="24" borderId="72" xfId="219" applyNumberFormat="1" applyFont="1" applyFill="1" applyBorder="1" applyAlignment="1">
      <alignment vertical="center" wrapText="1"/>
    </xf>
    <xf numFmtId="14" fontId="20" fillId="24" borderId="72" xfId="219" applyNumberFormat="1" applyFont="1" applyFill="1" applyBorder="1" applyAlignment="1">
      <alignment horizontal="center" vertical="center" wrapText="1"/>
    </xf>
    <xf numFmtId="224" fontId="156" fillId="0" borderId="72" xfId="220" applyNumberFormat="1" applyFont="1" applyBorder="1" applyAlignment="1">
      <alignment horizontal="center" vertical="center" wrapText="1"/>
    </xf>
    <xf numFmtId="224" fontId="20" fillId="0" borderId="4" xfId="220" applyNumberFormat="1" applyFont="1" applyBorder="1" applyAlignment="1" applyProtection="1">
      <alignment horizontal="center" vertical="center" wrapText="1"/>
      <protection locked="0"/>
    </xf>
    <xf numFmtId="224" fontId="16" fillId="27" borderId="72" xfId="220" applyNumberFormat="1" applyFont="1" applyFill="1" applyBorder="1" applyAlignment="1">
      <alignment horizontal="center" vertical="center" wrapText="1" shrinkToFit="1"/>
    </xf>
    <xf numFmtId="224" fontId="16" fillId="27" borderId="72" xfId="220" applyNumberFormat="1" applyFont="1" applyFill="1" applyBorder="1" applyAlignment="1">
      <alignment horizontal="right" vertical="center" shrinkToFit="1"/>
    </xf>
    <xf numFmtId="224" fontId="20" fillId="27" borderId="72" xfId="220" applyNumberFormat="1" applyFont="1" applyFill="1" applyBorder="1" applyAlignment="1">
      <alignment horizontal="center" vertical="center" shrinkToFit="1"/>
    </xf>
    <xf numFmtId="224" fontId="20" fillId="27" borderId="72" xfId="220" applyNumberFormat="1" applyFont="1" applyFill="1" applyBorder="1" applyAlignment="1">
      <alignment horizontal="center" vertical="center" wrapText="1" shrinkToFit="1"/>
    </xf>
    <xf numFmtId="224" fontId="16" fillId="38" borderId="72" xfId="219" applyNumberFormat="1" applyFont="1" applyFill="1" applyBorder="1" applyAlignment="1">
      <alignment horizontal="center" vertical="center" wrapText="1"/>
    </xf>
    <xf numFmtId="224" fontId="16" fillId="38" borderId="72" xfId="219" applyNumberFormat="1" applyFont="1" applyFill="1" applyBorder="1">
      <alignment vertical="center"/>
    </xf>
    <xf numFmtId="0" fontId="152" fillId="35" borderId="72" xfId="224" applyNumberFormat="1" applyFont="1" applyFill="1" applyBorder="1" applyAlignment="1">
      <alignment horizontal="center" vertical="center" wrapText="1"/>
    </xf>
    <xf numFmtId="224" fontId="20" fillId="35" borderId="100" xfId="220" applyNumberFormat="1" applyFont="1" applyFill="1" applyBorder="1" applyAlignment="1">
      <alignment horizontal="center" vertical="center" wrapText="1"/>
    </xf>
    <xf numFmtId="224" fontId="135" fillId="35" borderId="72" xfId="220" applyNumberFormat="1" applyFont="1" applyFill="1" applyBorder="1" applyAlignment="1">
      <alignment horizontal="center" vertical="center" wrapText="1"/>
    </xf>
    <xf numFmtId="224" fontId="20" fillId="35" borderId="85" xfId="220" applyNumberFormat="1" applyFont="1" applyFill="1" applyBorder="1" applyAlignment="1">
      <alignment horizontal="center" vertical="center" wrapText="1"/>
    </xf>
    <xf numFmtId="224" fontId="20" fillId="35" borderId="84" xfId="220" applyNumberFormat="1" applyFont="1" applyFill="1" applyBorder="1" applyAlignment="1">
      <alignment horizontal="center" vertical="center" wrapText="1"/>
    </xf>
    <xf numFmtId="224" fontId="148" fillId="35" borderId="84" xfId="220" applyNumberFormat="1" applyFont="1" applyFill="1" applyBorder="1" applyAlignment="1">
      <alignment horizontal="center" vertical="center" wrapText="1"/>
    </xf>
    <xf numFmtId="224" fontId="16" fillId="35" borderId="84" xfId="220" applyNumberFormat="1" applyFont="1" applyFill="1" applyBorder="1" applyAlignment="1">
      <alignment horizontal="center" vertical="center" wrapText="1"/>
    </xf>
    <xf numFmtId="224" fontId="20" fillId="35" borderId="84" xfId="225" applyNumberFormat="1" applyFill="1" applyBorder="1" applyAlignment="1">
      <alignment horizontal="center" vertical="center" wrapText="1"/>
    </xf>
    <xf numFmtId="224" fontId="20" fillId="35" borderId="94" xfId="225" applyNumberFormat="1" applyFill="1" applyBorder="1" applyAlignment="1">
      <alignment horizontal="center" vertical="center" wrapText="1"/>
    </xf>
    <xf numFmtId="224" fontId="20" fillId="35" borderId="94" xfId="220" applyNumberFormat="1" applyFont="1" applyFill="1" applyBorder="1" applyAlignment="1" applyProtection="1">
      <alignment horizontal="center" vertical="center"/>
      <protection locked="0"/>
    </xf>
    <xf numFmtId="0" fontId="115" fillId="36" borderId="74" xfId="219" applyNumberFormat="1" applyFont="1" applyFill="1" applyBorder="1" applyAlignment="1">
      <alignment horizontal="center" vertical="center"/>
    </xf>
    <xf numFmtId="0" fontId="115" fillId="36" borderId="72" xfId="219" applyNumberFormat="1" applyFont="1" applyFill="1" applyBorder="1" applyAlignment="1">
      <alignment horizontal="center" vertical="center"/>
    </xf>
    <xf numFmtId="224" fontId="115" fillId="36" borderId="72" xfId="3" applyNumberFormat="1" applyFont="1" applyFill="1" applyBorder="1" applyAlignment="1">
      <alignment horizontal="center" vertical="center"/>
    </xf>
    <xf numFmtId="224" fontId="115" fillId="36" borderId="73" xfId="3" applyNumberFormat="1" applyFont="1" applyFill="1" applyBorder="1" applyAlignment="1">
      <alignment horizontal="center" vertical="center"/>
    </xf>
    <xf numFmtId="224" fontId="115" fillId="36" borderId="84" xfId="3" applyNumberFormat="1" applyFont="1" applyFill="1" applyBorder="1" applyAlignment="1">
      <alignment horizontal="center" vertical="center" wrapText="1"/>
    </xf>
    <xf numFmtId="224" fontId="114" fillId="36" borderId="84" xfId="3" applyNumberFormat="1" applyFont="1" applyFill="1" applyBorder="1" applyAlignment="1">
      <alignment horizontal="center" vertical="center" wrapText="1"/>
    </xf>
    <xf numFmtId="0" fontId="114" fillId="37" borderId="72" xfId="219" applyNumberFormat="1" applyFont="1" applyFill="1" applyBorder="1" applyAlignment="1">
      <alignment horizontal="center" vertical="center" wrapText="1"/>
    </xf>
    <xf numFmtId="0" fontId="114" fillId="37" borderId="73" xfId="219" applyNumberFormat="1" applyFont="1" applyFill="1" applyBorder="1" applyAlignment="1">
      <alignment horizontal="center" vertical="center" wrapText="1"/>
    </xf>
    <xf numFmtId="228" fontId="114" fillId="37" borderId="72" xfId="219" applyNumberFormat="1" applyFont="1" applyFill="1" applyBorder="1" applyAlignment="1">
      <alignment horizontal="center" vertical="center" wrapText="1"/>
    </xf>
    <xf numFmtId="0" fontId="114" fillId="37" borderId="72" xfId="219" applyNumberFormat="1" applyFont="1" applyFill="1" applyBorder="1" applyAlignment="1">
      <alignment vertical="center" wrapText="1"/>
    </xf>
    <xf numFmtId="0" fontId="114" fillId="37" borderId="85" xfId="219" applyNumberFormat="1" applyFont="1" applyFill="1" applyBorder="1" applyAlignment="1">
      <alignment horizontal="center" vertical="center" wrapText="1"/>
    </xf>
    <xf numFmtId="0" fontId="114" fillId="37" borderId="83" xfId="219" applyNumberFormat="1" applyFont="1" applyFill="1" applyBorder="1" applyAlignment="1">
      <alignment horizontal="center" vertical="center" wrapText="1"/>
    </xf>
    <xf numFmtId="224" fontId="114" fillId="27" borderId="72" xfId="3" applyNumberFormat="1" applyFont="1" applyFill="1" applyBorder="1" applyAlignment="1">
      <alignment horizontal="center" vertical="center"/>
    </xf>
    <xf numFmtId="224" fontId="20" fillId="0" borderId="85" xfId="220" applyNumberFormat="1" applyFont="1" applyBorder="1" applyProtection="1">
      <alignment vertical="center"/>
      <protection locked="0"/>
    </xf>
    <xf numFmtId="224" fontId="20" fillId="0" borderId="84" xfId="220" applyNumberFormat="1" applyFont="1" applyBorder="1" applyProtection="1">
      <alignment vertical="center"/>
      <protection locked="0"/>
    </xf>
    <xf numFmtId="224" fontId="20" fillId="0" borderId="84" xfId="220" applyNumberFormat="1" applyFont="1" applyBorder="1" applyAlignment="1" applyProtection="1">
      <alignment horizontal="center" vertical="center" wrapText="1"/>
      <protection locked="0"/>
    </xf>
    <xf numFmtId="224" fontId="20" fillId="0" borderId="84" xfId="220" applyNumberFormat="1" applyFont="1" applyBorder="1" applyAlignment="1" applyProtection="1">
      <alignment horizontal="center" vertical="center"/>
      <protection locked="0"/>
    </xf>
    <xf numFmtId="0" fontId="28" fillId="0" borderId="72" xfId="226" applyNumberFormat="1" applyFont="1" applyBorder="1" applyAlignment="1">
      <alignment horizontal="center" vertical="center"/>
    </xf>
    <xf numFmtId="49" fontId="16" fillId="24" borderId="72" xfId="219" applyNumberFormat="1" applyFont="1" applyFill="1" applyBorder="1" applyAlignment="1">
      <alignment vertical="center" shrinkToFit="1"/>
    </xf>
    <xf numFmtId="224" fontId="16" fillId="24" borderId="72" xfId="219" applyNumberFormat="1" applyFont="1" applyFill="1" applyBorder="1" applyAlignment="1">
      <alignment vertical="center" shrinkToFit="1"/>
    </xf>
    <xf numFmtId="224" fontId="16" fillId="0" borderId="72" xfId="226" applyNumberFormat="1" applyFont="1" applyBorder="1" applyAlignment="1">
      <alignment horizontal="left" vertical="center" shrinkToFit="1"/>
    </xf>
    <xf numFmtId="224" fontId="16" fillId="0" borderId="72" xfId="226" applyNumberFormat="1" applyFont="1" applyBorder="1" applyAlignment="1">
      <alignment horizontal="center" vertical="center" shrinkToFit="1"/>
    </xf>
    <xf numFmtId="0" fontId="16" fillId="0" borderId="72" xfId="226" applyNumberFormat="1" applyFont="1" applyBorder="1" applyAlignment="1">
      <alignment horizontal="left" vertical="center" indent="2" shrinkToFit="1"/>
    </xf>
    <xf numFmtId="0" fontId="16" fillId="17" borderId="72" xfId="219" applyNumberFormat="1" applyFont="1" applyFill="1" applyBorder="1" applyAlignment="1">
      <alignment horizontal="center" vertical="center" shrinkToFit="1"/>
    </xf>
    <xf numFmtId="0" fontId="16" fillId="24" borderId="72" xfId="219" applyNumberFormat="1" applyFont="1" applyFill="1" applyBorder="1" applyAlignment="1">
      <alignment vertical="center" shrinkToFit="1"/>
    </xf>
    <xf numFmtId="14" fontId="16" fillId="24" borderId="72" xfId="219" applyNumberFormat="1" applyFont="1" applyFill="1" applyBorder="1" applyAlignment="1">
      <alignment horizontal="center" vertical="center" shrinkToFit="1"/>
    </xf>
    <xf numFmtId="224" fontId="16" fillId="0" borderId="72" xfId="220" applyNumberFormat="1" applyFont="1" applyBorder="1" applyAlignment="1" applyProtection="1">
      <alignment horizontal="center" vertical="center"/>
      <protection locked="0"/>
    </xf>
    <xf numFmtId="14" fontId="16" fillId="0" borderId="72" xfId="220" applyNumberFormat="1" applyFont="1" applyBorder="1" applyAlignment="1" applyProtection="1">
      <alignment horizontal="center" vertical="center"/>
      <protection locked="0"/>
    </xf>
    <xf numFmtId="224" fontId="16" fillId="27" borderId="72" xfId="226" applyNumberFormat="1" applyFont="1" applyFill="1" applyBorder="1" applyAlignment="1">
      <alignment horizontal="right" vertical="center"/>
    </xf>
    <xf numFmtId="224" fontId="16" fillId="0" borderId="72" xfId="226" applyNumberFormat="1" applyFont="1" applyBorder="1" applyAlignment="1">
      <alignment horizontal="right" vertical="center"/>
    </xf>
    <xf numFmtId="224" fontId="16" fillId="17" borderId="72" xfId="219" applyNumberFormat="1" applyFont="1" applyFill="1" applyBorder="1">
      <alignment vertical="center"/>
    </xf>
    <xf numFmtId="224" fontId="16" fillId="17" borderId="72" xfId="219" applyNumberFormat="1" applyFont="1" applyFill="1" applyBorder="1" applyAlignment="1">
      <alignment horizontal="center" vertical="center"/>
    </xf>
    <xf numFmtId="14" fontId="16" fillId="17" borderId="72" xfId="219" applyNumberFormat="1" applyFont="1" applyFill="1" applyBorder="1">
      <alignment vertical="center"/>
    </xf>
    <xf numFmtId="224" fontId="135" fillId="24" borderId="72" xfId="219" applyNumberFormat="1" applyFont="1" applyFill="1" applyBorder="1" applyAlignment="1">
      <alignment horizontal="left" vertical="center" indent="2"/>
    </xf>
    <xf numFmtId="224" fontId="16" fillId="24" borderId="72" xfId="219" applyNumberFormat="1" applyFont="1" applyFill="1" applyBorder="1">
      <alignment vertical="center"/>
    </xf>
    <xf numFmtId="0" fontId="16" fillId="24" borderId="72" xfId="219" applyNumberFormat="1" applyFont="1" applyFill="1" applyBorder="1" applyAlignment="1">
      <alignment horizontal="left" vertical="center" indent="2"/>
    </xf>
    <xf numFmtId="224" fontId="16" fillId="0" borderId="72" xfId="220" applyNumberFormat="1" applyFont="1" applyBorder="1" applyAlignment="1" applyProtection="1">
      <alignment horizontal="left" vertical="center" indent="2"/>
      <protection locked="0"/>
    </xf>
    <xf numFmtId="224" fontId="16" fillId="27" borderId="72" xfId="220" applyNumberFormat="1" applyFont="1" applyFill="1" applyBorder="1" applyAlignment="1">
      <alignment horizontal="center" vertical="center"/>
    </xf>
    <xf numFmtId="224" fontId="156" fillId="0" borderId="73" xfId="220" applyNumberFormat="1" applyFont="1" applyBorder="1" applyAlignment="1">
      <alignment horizontal="center" vertical="center" wrapText="1"/>
    </xf>
    <xf numFmtId="224" fontId="16" fillId="0" borderId="73" xfId="220" applyNumberFormat="1" applyFont="1" applyBorder="1" applyAlignment="1" applyProtection="1">
      <alignment horizontal="left" vertical="center" indent="2"/>
      <protection locked="0"/>
    </xf>
    <xf numFmtId="224" fontId="16" fillId="27" borderId="72" xfId="219" applyNumberFormat="1" applyFont="1" applyFill="1" applyBorder="1">
      <alignment vertical="center"/>
    </xf>
    <xf numFmtId="224" fontId="16" fillId="0" borderId="72" xfId="220" applyNumberFormat="1" applyFont="1" applyBorder="1" applyProtection="1">
      <alignment vertical="center"/>
      <protection locked="0"/>
    </xf>
    <xf numFmtId="224" fontId="16" fillId="32" borderId="72" xfId="220" applyNumberFormat="1" applyFont="1" applyFill="1" applyBorder="1" applyAlignment="1">
      <alignment horizontal="center" vertical="center"/>
    </xf>
    <xf numFmtId="224" fontId="16" fillId="34" borderId="84" xfId="220" applyNumberFormat="1" applyFont="1" applyFill="1" applyBorder="1" applyAlignment="1">
      <alignment horizontal="right" vertical="center" shrinkToFit="1"/>
    </xf>
    <xf numFmtId="224" fontId="16" fillId="38" borderId="84" xfId="3" applyNumberFormat="1" applyFont="1" applyFill="1" applyBorder="1" applyAlignment="1" applyProtection="1">
      <alignment vertical="center"/>
    </xf>
    <xf numFmtId="10" fontId="16" fillId="34" borderId="84" xfId="5" applyNumberFormat="1" applyFont="1" applyFill="1" applyBorder="1" applyAlignment="1" applyProtection="1">
      <alignment vertical="center"/>
    </xf>
    <xf numFmtId="224" fontId="16" fillId="34" borderId="84" xfId="226" applyNumberFormat="1" applyFont="1" applyFill="1" applyBorder="1" applyProtection="1">
      <alignment vertical="center"/>
      <protection locked="0"/>
    </xf>
    <xf numFmtId="224" fontId="16" fillId="38" borderId="84" xfId="226" applyNumberFormat="1" applyFont="1" applyFill="1" applyBorder="1" applyProtection="1">
      <alignment vertical="center"/>
      <protection locked="0"/>
    </xf>
    <xf numFmtId="10" fontId="16" fillId="34" borderId="84" xfId="5" applyNumberFormat="1" applyFont="1" applyFill="1" applyBorder="1" applyAlignment="1" applyProtection="1">
      <alignment horizontal="center" vertical="center"/>
      <protection locked="0"/>
    </xf>
    <xf numFmtId="224" fontId="16" fillId="38" borderId="84" xfId="226" applyNumberFormat="1" applyFont="1" applyFill="1" applyBorder="1">
      <alignment vertical="center"/>
    </xf>
    <xf numFmtId="10" fontId="16" fillId="34" borderId="84" xfId="5" applyNumberFormat="1" applyFont="1" applyFill="1" applyBorder="1" applyAlignment="1" applyProtection="1">
      <alignment horizontal="center" vertical="center"/>
    </xf>
    <xf numFmtId="224" fontId="16" fillId="38" borderId="84" xfId="3" applyNumberFormat="1" applyFont="1" applyFill="1" applyBorder="1">
      <alignment vertical="center"/>
    </xf>
    <xf numFmtId="224" fontId="16" fillId="38" borderId="84" xfId="220" applyNumberFormat="1" applyFont="1" applyFill="1" applyBorder="1" applyAlignment="1" applyProtection="1">
      <alignment horizontal="right" vertical="center"/>
      <protection locked="0"/>
    </xf>
    <xf numFmtId="224" fontId="115" fillId="17" borderId="72" xfId="219" applyNumberFormat="1" applyFont="1" applyFill="1" applyBorder="1" applyAlignment="1">
      <alignment horizontal="left" vertical="center" indent="2"/>
    </xf>
    <xf numFmtId="224" fontId="115" fillId="17" borderId="72" xfId="219" applyNumberFormat="1" applyFont="1" applyFill="1" applyBorder="1">
      <alignment vertical="center"/>
    </xf>
    <xf numFmtId="14" fontId="115" fillId="17" borderId="72" xfId="219" applyNumberFormat="1" applyFont="1" applyFill="1" applyBorder="1">
      <alignment vertical="center"/>
    </xf>
    <xf numFmtId="9" fontId="115" fillId="19" borderId="72" xfId="5" applyFont="1" applyFill="1" applyBorder="1" applyAlignment="1">
      <alignment horizontal="center" vertical="center"/>
    </xf>
    <xf numFmtId="224" fontId="115" fillId="17" borderId="72" xfId="3" applyNumberFormat="1" applyFont="1" applyFill="1" applyBorder="1" applyAlignment="1">
      <alignment vertical="center"/>
    </xf>
    <xf numFmtId="224" fontId="115" fillId="19" borderId="5" xfId="3" applyNumberFormat="1" applyFont="1" applyFill="1" applyBorder="1" applyAlignment="1">
      <alignment vertical="center"/>
    </xf>
    <xf numFmtId="10" fontId="115" fillId="24" borderId="72" xfId="5" applyNumberFormat="1" applyFont="1" applyFill="1" applyBorder="1" applyAlignment="1">
      <alignment horizontal="center" vertical="center"/>
    </xf>
    <xf numFmtId="224" fontId="115" fillId="24" borderId="72" xfId="3" applyNumberFormat="1" applyFont="1" applyFill="1" applyBorder="1" applyAlignment="1">
      <alignment horizontal="center" vertical="center"/>
    </xf>
    <xf numFmtId="224" fontId="115" fillId="24" borderId="72" xfId="219" applyNumberFormat="1" applyFont="1" applyFill="1" applyBorder="1" applyAlignment="1">
      <alignment horizontal="center" vertical="center"/>
    </xf>
    <xf numFmtId="10" fontId="115" fillId="24" borderId="73" xfId="5" applyNumberFormat="1" applyFont="1" applyFill="1" applyBorder="1" applyAlignment="1">
      <alignment horizontal="center" vertical="center"/>
    </xf>
    <xf numFmtId="14" fontId="115" fillId="24" borderId="72" xfId="5" applyNumberFormat="1" applyFont="1" applyFill="1" applyBorder="1" applyAlignment="1">
      <alignment horizontal="center" vertical="center"/>
    </xf>
    <xf numFmtId="224" fontId="115" fillId="39" borderId="72" xfId="219" applyNumberFormat="1" applyFont="1" applyFill="1" applyBorder="1" applyAlignment="1">
      <alignment horizontal="center" vertical="center"/>
    </xf>
    <xf numFmtId="176" fontId="115" fillId="24" borderId="72" xfId="3" applyFont="1" applyFill="1" applyBorder="1" applyAlignment="1">
      <alignment horizontal="center" vertical="center"/>
    </xf>
    <xf numFmtId="224" fontId="115" fillId="39" borderId="72" xfId="3" applyNumberFormat="1" applyFont="1" applyFill="1" applyBorder="1" applyAlignment="1">
      <alignment horizontal="center" vertical="center"/>
    </xf>
    <xf numFmtId="224" fontId="115" fillId="24" borderId="74" xfId="3" applyNumberFormat="1" applyFont="1" applyFill="1" applyBorder="1" applyAlignment="1">
      <alignment horizontal="center" vertical="center"/>
    </xf>
    <xf numFmtId="224" fontId="115" fillId="39" borderId="74" xfId="219" applyNumberFormat="1" applyFont="1" applyFill="1" applyBorder="1" applyAlignment="1">
      <alignment horizontal="center" vertical="center"/>
    </xf>
    <xf numFmtId="224" fontId="115" fillId="39" borderId="73" xfId="3" applyNumberFormat="1" applyFont="1" applyFill="1" applyBorder="1" applyAlignment="1">
      <alignment horizontal="center" vertical="center"/>
    </xf>
    <xf numFmtId="224" fontId="115" fillId="39" borderId="10" xfId="3" applyNumberFormat="1" applyFont="1" applyFill="1" applyBorder="1" applyAlignment="1">
      <alignment horizontal="center" vertical="center"/>
    </xf>
    <xf numFmtId="9" fontId="16" fillId="27" borderId="72" xfId="5" applyFont="1" applyFill="1" applyBorder="1" applyAlignment="1">
      <alignment horizontal="center" vertical="center"/>
    </xf>
    <xf numFmtId="224" fontId="16" fillId="0" borderId="85" xfId="220" applyNumberFormat="1" applyFont="1" applyBorder="1" applyAlignment="1" applyProtection="1">
      <alignment horizontal="right" vertical="center"/>
      <protection locked="0"/>
    </xf>
    <xf numFmtId="224" fontId="16" fillId="0" borderId="84" xfId="220" applyNumberFormat="1" applyFont="1" applyBorder="1" applyAlignment="1" applyProtection="1">
      <alignment horizontal="right" vertical="center"/>
      <protection locked="0"/>
    </xf>
    <xf numFmtId="224" fontId="16" fillId="0" borderId="84" xfId="220" applyNumberFormat="1" applyFont="1" applyBorder="1" applyAlignment="1">
      <alignment horizontal="right" vertical="center"/>
    </xf>
    <xf numFmtId="224" fontId="16" fillId="0" borderId="84" xfId="220" applyNumberFormat="1" applyFont="1" applyBorder="1" applyAlignment="1">
      <alignment horizontal="center" vertical="center"/>
    </xf>
    <xf numFmtId="224" fontId="16" fillId="32" borderId="84" xfId="220" applyNumberFormat="1" applyFont="1" applyFill="1" applyBorder="1" applyAlignment="1" applyProtection="1">
      <alignment horizontal="right" vertical="center"/>
      <protection locked="0"/>
    </xf>
    <xf numFmtId="224" fontId="20" fillId="32" borderId="84" xfId="220" applyNumberFormat="1" applyFont="1" applyFill="1" applyBorder="1" applyAlignment="1" applyProtection="1">
      <alignment horizontal="center" vertical="center"/>
      <protection locked="0"/>
    </xf>
    <xf numFmtId="224" fontId="16" fillId="0" borderId="84" xfId="220" applyNumberFormat="1" applyFont="1" applyBorder="1" applyAlignment="1" applyProtection="1">
      <alignment horizontal="center" vertical="center"/>
      <protection locked="0"/>
    </xf>
    <xf numFmtId="224" fontId="135" fillId="0" borderId="0" xfId="220" applyNumberFormat="1" applyFont="1" applyProtection="1">
      <alignment vertical="center"/>
      <protection locked="0"/>
    </xf>
    <xf numFmtId="14" fontId="16" fillId="0" borderId="72" xfId="226" applyNumberFormat="1" applyFont="1" applyBorder="1" applyAlignment="1">
      <alignment horizontal="center" vertical="center"/>
    </xf>
    <xf numFmtId="224" fontId="16" fillId="24" borderId="72" xfId="219" applyNumberFormat="1" applyFont="1" applyFill="1" applyBorder="1" applyAlignment="1">
      <alignment horizontal="left" vertical="center" indent="2"/>
    </xf>
    <xf numFmtId="224" fontId="115" fillId="17" borderId="74" xfId="219" applyNumberFormat="1" applyFont="1" applyFill="1" applyBorder="1" applyAlignment="1">
      <alignment horizontal="left" vertical="center" indent="2"/>
    </xf>
    <xf numFmtId="9" fontId="115" fillId="24" borderId="72" xfId="5" applyFont="1" applyFill="1" applyBorder="1" applyAlignment="1">
      <alignment horizontal="center" vertical="center"/>
    </xf>
    <xf numFmtId="9" fontId="16" fillId="27" borderId="74" xfId="5" applyFont="1" applyFill="1" applyBorder="1" applyAlignment="1">
      <alignment horizontal="center" vertical="center"/>
    </xf>
    <xf numFmtId="224" fontId="16" fillId="0" borderId="72" xfId="3" applyNumberFormat="1" applyFont="1" applyFill="1" applyBorder="1" applyAlignment="1">
      <alignment horizontal="right" vertical="center"/>
    </xf>
    <xf numFmtId="224" fontId="16" fillId="0" borderId="72" xfId="220" applyNumberFormat="1" applyFont="1" applyBorder="1" applyAlignment="1" applyProtection="1">
      <alignment horizontal="right" vertical="center"/>
      <protection locked="0"/>
    </xf>
    <xf numFmtId="224" fontId="16" fillId="0" borderId="72" xfId="219" applyNumberFormat="1" applyFont="1" applyBorder="1" applyAlignment="1">
      <alignment vertical="center" shrinkToFit="1"/>
    </xf>
    <xf numFmtId="224" fontId="16" fillId="34" borderId="85" xfId="220" applyNumberFormat="1" applyFont="1" applyFill="1" applyBorder="1" applyAlignment="1">
      <alignment horizontal="right" vertical="center" shrinkToFit="1"/>
    </xf>
    <xf numFmtId="224" fontId="16" fillId="0" borderId="96" xfId="220" applyNumberFormat="1" applyFont="1" applyBorder="1" applyAlignment="1" applyProtection="1">
      <alignment horizontal="right" vertical="center"/>
      <protection locked="0"/>
    </xf>
    <xf numFmtId="224" fontId="16" fillId="0" borderId="94" xfId="220" applyNumberFormat="1" applyFont="1" applyBorder="1" applyAlignment="1" applyProtection="1">
      <alignment horizontal="right" vertical="center"/>
      <protection locked="0"/>
    </xf>
    <xf numFmtId="224" fontId="16" fillId="0" borderId="12" xfId="220" applyNumberFormat="1" applyFont="1" applyBorder="1" applyAlignment="1" applyProtection="1">
      <alignment horizontal="right" vertical="center"/>
      <protection locked="0"/>
    </xf>
    <xf numFmtId="224" fontId="16" fillId="0" borderId="5" xfId="220" applyNumberFormat="1" applyFont="1" applyBorder="1" applyAlignment="1" applyProtection="1">
      <alignment horizontal="right" vertical="center"/>
      <protection locked="0"/>
    </xf>
    <xf numFmtId="224" fontId="16" fillId="0" borderId="5" xfId="220" applyNumberFormat="1" applyFont="1" applyBorder="1" applyAlignment="1" applyProtection="1">
      <alignment horizontal="center" vertical="center"/>
      <protection locked="0"/>
    </xf>
    <xf numFmtId="224" fontId="16" fillId="0" borderId="74" xfId="220" applyNumberFormat="1" applyFont="1" applyBorder="1" applyAlignment="1" applyProtection="1">
      <alignment horizontal="right" vertical="center"/>
      <protection locked="0"/>
    </xf>
    <xf numFmtId="224" fontId="16" fillId="17" borderId="74" xfId="220" applyNumberFormat="1" applyFont="1" applyFill="1" applyBorder="1" applyAlignment="1" applyProtection="1">
      <alignment horizontal="left" vertical="center" indent="2"/>
      <protection locked="0"/>
    </xf>
    <xf numFmtId="224" fontId="16" fillId="17" borderId="72" xfId="220" applyNumberFormat="1" applyFont="1" applyFill="1" applyBorder="1" applyProtection="1">
      <alignment vertical="center"/>
      <protection locked="0"/>
    </xf>
    <xf numFmtId="14" fontId="16" fillId="17" borderId="72" xfId="220" applyNumberFormat="1" applyFont="1" applyFill="1" applyBorder="1" applyProtection="1">
      <alignment vertical="center"/>
      <protection locked="0"/>
    </xf>
    <xf numFmtId="224" fontId="16" fillId="17" borderId="72" xfId="3" applyNumberFormat="1" applyFont="1" applyFill="1" applyBorder="1" applyAlignment="1" applyProtection="1">
      <alignment vertical="center"/>
      <protection locked="0"/>
    </xf>
    <xf numFmtId="224" fontId="16" fillId="0" borderId="72" xfId="219" applyNumberFormat="1" applyFont="1" applyBorder="1" applyAlignment="1">
      <alignment horizontal="center" vertical="center"/>
    </xf>
    <xf numFmtId="224" fontId="20" fillId="0" borderId="72" xfId="220" applyNumberFormat="1" applyFont="1" applyBorder="1" applyProtection="1">
      <alignment vertical="center"/>
      <protection locked="0"/>
    </xf>
    <xf numFmtId="224" fontId="16" fillId="27" borderId="72" xfId="220" applyNumberFormat="1" applyFont="1" applyFill="1" applyBorder="1" applyAlignment="1" applyProtection="1">
      <alignment horizontal="right" vertical="center"/>
      <protection locked="0"/>
    </xf>
    <xf numFmtId="224" fontId="16" fillId="0" borderId="72" xfId="220" applyNumberFormat="1" applyFont="1" applyBorder="1" applyAlignment="1" applyProtection="1">
      <alignment horizontal="left" vertical="center"/>
      <protection locked="0"/>
    </xf>
    <xf numFmtId="224" fontId="16" fillId="0" borderId="73" xfId="220" applyNumberFormat="1" applyFont="1" applyBorder="1" applyAlignment="1" applyProtection="1">
      <alignment horizontal="left" vertical="center"/>
      <protection locked="0"/>
    </xf>
    <xf numFmtId="224" fontId="16" fillId="0" borderId="73" xfId="220" applyNumberFormat="1" applyFont="1" applyBorder="1" applyProtection="1">
      <alignment vertical="center"/>
      <protection locked="0"/>
    </xf>
    <xf numFmtId="224" fontId="16" fillId="34" borderId="72" xfId="220" applyNumberFormat="1" applyFont="1" applyFill="1" applyBorder="1" applyAlignment="1" applyProtection="1">
      <alignment horizontal="center" vertical="center"/>
      <protection locked="0"/>
    </xf>
    <xf numFmtId="224" fontId="16" fillId="38" borderId="84" xfId="220" applyNumberFormat="1" applyFont="1" applyFill="1" applyBorder="1">
      <alignment vertical="center"/>
    </xf>
    <xf numFmtId="224" fontId="16" fillId="34" borderId="84" xfId="5" applyNumberFormat="1" applyFont="1" applyFill="1" applyBorder="1" applyAlignment="1" applyProtection="1">
      <alignment vertical="center"/>
    </xf>
    <xf numFmtId="224" fontId="16" fillId="34" borderId="84" xfId="220" applyNumberFormat="1" applyFont="1" applyFill="1" applyBorder="1" applyProtection="1">
      <alignment vertical="center"/>
      <protection locked="0"/>
    </xf>
    <xf numFmtId="224" fontId="16" fillId="38" borderId="84" xfId="220" applyNumberFormat="1" applyFont="1" applyFill="1" applyBorder="1" applyProtection="1">
      <alignment vertical="center"/>
      <protection locked="0"/>
    </xf>
    <xf numFmtId="10" fontId="16" fillId="34" borderId="84" xfId="220" applyNumberFormat="1" applyFont="1" applyFill="1" applyBorder="1">
      <alignment vertical="center"/>
    </xf>
    <xf numFmtId="9" fontId="16" fillId="19" borderId="72" xfId="5" applyFont="1" applyFill="1" applyBorder="1" applyProtection="1">
      <alignment vertical="center"/>
      <protection locked="0"/>
    </xf>
    <xf numFmtId="224" fontId="16" fillId="27" borderId="72" xfId="5" applyNumberFormat="1" applyFont="1" applyFill="1" applyBorder="1" applyAlignment="1">
      <alignment horizontal="center" vertical="center"/>
    </xf>
    <xf numFmtId="224" fontId="16" fillId="27" borderId="74" xfId="5" applyNumberFormat="1" applyFont="1" applyFill="1" applyBorder="1" applyAlignment="1">
      <alignment horizontal="center" vertical="center"/>
    </xf>
    <xf numFmtId="224" fontId="16" fillId="32" borderId="72" xfId="220" applyNumberFormat="1" applyFont="1" applyFill="1" applyBorder="1" applyAlignment="1" applyProtection="1">
      <alignment horizontal="right" vertical="center"/>
      <protection locked="0"/>
    </xf>
    <xf numFmtId="224" fontId="16" fillId="32" borderId="72" xfId="220" applyNumberFormat="1" applyFont="1" applyFill="1" applyBorder="1" applyAlignment="1" applyProtection="1">
      <alignment horizontal="center" vertical="center"/>
      <protection locked="0"/>
    </xf>
    <xf numFmtId="10" fontId="16" fillId="0" borderId="0" xfId="5" applyNumberFormat="1" applyFont="1" applyFill="1" applyBorder="1" applyAlignment="1" applyProtection="1">
      <alignment vertical="center"/>
    </xf>
    <xf numFmtId="9" fontId="16" fillId="0" borderId="0" xfId="5" applyFont="1" applyFill="1" applyBorder="1" applyAlignment="1" applyProtection="1">
      <alignment horizontal="center" vertical="center"/>
      <protection locked="0"/>
    </xf>
    <xf numFmtId="224" fontId="16" fillId="0" borderId="0" xfId="3" applyNumberFormat="1" applyFont="1" applyFill="1" applyAlignment="1" applyProtection="1">
      <alignment vertical="center"/>
      <protection locked="0"/>
    </xf>
    <xf numFmtId="224" fontId="20" fillId="0" borderId="0" xfId="220" applyNumberFormat="1" applyFont="1" applyAlignment="1" applyProtection="1">
      <alignment horizontal="left" vertical="center"/>
      <protection locked="0"/>
    </xf>
    <xf numFmtId="0" fontId="20" fillId="0" borderId="0" xfId="220" applyNumberFormat="1" applyFont="1" applyProtection="1">
      <alignment vertical="center"/>
      <protection locked="0"/>
    </xf>
    <xf numFmtId="0" fontId="20" fillId="0" borderId="0" xfId="220" applyNumberFormat="1" applyFont="1" applyAlignment="1" applyProtection="1">
      <alignment horizontal="center" vertical="center"/>
      <protection locked="0"/>
    </xf>
    <xf numFmtId="224" fontId="20" fillId="0" borderId="0" xfId="3" applyNumberFormat="1" applyFont="1" applyFill="1" applyProtection="1">
      <alignment vertical="center"/>
      <protection locked="0"/>
    </xf>
    <xf numFmtId="224" fontId="16" fillId="0" borderId="0" xfId="3" applyNumberFormat="1" applyFont="1" applyFill="1" applyBorder="1" applyAlignment="1" applyProtection="1">
      <alignment vertical="center"/>
      <protection locked="0"/>
    </xf>
    <xf numFmtId="10" fontId="16" fillId="0" borderId="0" xfId="5" applyNumberFormat="1" applyFont="1" applyFill="1" applyProtection="1">
      <alignment vertical="center"/>
      <protection locked="0"/>
    </xf>
    <xf numFmtId="9" fontId="16" fillId="0" borderId="0" xfId="5" applyFont="1" applyFill="1" applyBorder="1" applyProtection="1">
      <alignment vertical="center"/>
      <protection locked="0"/>
    </xf>
    <xf numFmtId="176" fontId="16" fillId="0" borderId="0" xfId="220" applyNumberFormat="1" applyFont="1" applyAlignment="1" applyProtection="1">
      <alignment vertical="center" shrinkToFit="1"/>
      <protection locked="0"/>
    </xf>
    <xf numFmtId="176" fontId="16" fillId="0" borderId="0" xfId="220" applyNumberFormat="1" applyFont="1">
      <alignment vertical="center"/>
    </xf>
    <xf numFmtId="176" fontId="16" fillId="0" borderId="0" xfId="3" applyFont="1" applyFill="1" applyAlignment="1" applyProtection="1">
      <alignment vertical="center"/>
      <protection locked="0"/>
    </xf>
    <xf numFmtId="224" fontId="18" fillId="0" borderId="0" xfId="221" applyNumberFormat="1" applyFont="1" applyAlignment="1" applyProtection="1">
      <alignment horizontal="left" vertical="center" wrapText="1"/>
    </xf>
    <xf numFmtId="224" fontId="16" fillId="0" borderId="0" xfId="220" applyNumberFormat="1" applyFont="1" applyAlignment="1">
      <alignment horizontal="center" vertical="center" wrapText="1"/>
    </xf>
    <xf numFmtId="224" fontId="16" fillId="0" borderId="0" xfId="220" applyNumberFormat="1" applyFont="1" applyAlignment="1">
      <alignment horizontal="center" vertical="center" shrinkToFit="1"/>
    </xf>
    <xf numFmtId="0" fontId="16" fillId="0" borderId="0" xfId="220" applyNumberFormat="1" applyFont="1" applyAlignment="1">
      <alignment horizontal="center" vertical="center" wrapText="1"/>
    </xf>
    <xf numFmtId="14" fontId="16" fillId="0" borderId="0" xfId="220" applyNumberFormat="1" applyFont="1" applyAlignment="1">
      <alignment horizontal="center" vertical="center" wrapText="1"/>
    </xf>
    <xf numFmtId="0" fontId="16" fillId="0" borderId="0" xfId="220" applyNumberFormat="1" applyFont="1" applyAlignment="1">
      <alignment horizontal="left" vertical="center"/>
    </xf>
    <xf numFmtId="0" fontId="16" fillId="0" borderId="0" xfId="220" applyNumberFormat="1" applyFont="1" applyAlignment="1">
      <alignment horizontal="center" vertical="center"/>
    </xf>
    <xf numFmtId="0" fontId="16" fillId="0" borderId="0" xfId="220" applyNumberFormat="1" applyFont="1">
      <alignment vertical="center"/>
    </xf>
    <xf numFmtId="9" fontId="16" fillId="0" borderId="0" xfId="220" applyNumberFormat="1" applyFont="1">
      <alignment vertical="center"/>
    </xf>
    <xf numFmtId="188" fontId="16" fillId="0" borderId="0" xfId="220" applyNumberFormat="1" applyFont="1" applyAlignment="1">
      <alignment horizontal="center" vertical="center" wrapText="1"/>
    </xf>
    <xf numFmtId="0" fontId="19" fillId="0" borderId="0" xfId="220" applyNumberFormat="1" applyFont="1" applyAlignment="1">
      <alignment horizontal="centerContinuous" vertical="center" wrapText="1"/>
    </xf>
    <xf numFmtId="224" fontId="15" fillId="0" borderId="0" xfId="220" applyNumberFormat="1" applyFont="1" applyAlignment="1">
      <alignment horizontal="centerContinuous" vertical="center" wrapText="1"/>
    </xf>
    <xf numFmtId="0" fontId="15" fillId="0" borderId="0" xfId="220" applyNumberFormat="1" applyFont="1" applyAlignment="1">
      <alignment horizontal="centerContinuous" vertical="center"/>
    </xf>
    <xf numFmtId="181" fontId="15" fillId="0" borderId="0" xfId="220" applyNumberFormat="1" applyFont="1" applyAlignment="1">
      <alignment horizontal="centerContinuous" vertical="center"/>
    </xf>
    <xf numFmtId="9" fontId="15" fillId="0" borderId="0" xfId="220" applyNumberFormat="1" applyFont="1" applyAlignment="1">
      <alignment horizontal="centerContinuous" vertical="center"/>
    </xf>
    <xf numFmtId="224" fontId="15" fillId="0" borderId="0" xfId="220" applyNumberFormat="1" applyFont="1" applyAlignment="1">
      <alignment horizontal="centerContinuous" vertical="center"/>
    </xf>
    <xf numFmtId="188" fontId="15" fillId="0" borderId="0" xfId="220" applyNumberFormat="1" applyFont="1" applyAlignment="1">
      <alignment horizontal="centerContinuous" vertical="center"/>
    </xf>
    <xf numFmtId="176" fontId="15" fillId="0" borderId="0" xfId="220" applyNumberFormat="1" applyFont="1">
      <alignment vertical="center"/>
    </xf>
    <xf numFmtId="14" fontId="16" fillId="0" borderId="0" xfId="220" applyNumberFormat="1" applyFont="1">
      <alignment vertical="center"/>
    </xf>
    <xf numFmtId="0" fontId="16" fillId="0" borderId="0" xfId="227" applyNumberFormat="1" applyFont="1" applyAlignment="1">
      <alignment vertical="center"/>
    </xf>
    <xf numFmtId="181" fontId="16" fillId="0" borderId="0" xfId="227" applyNumberFormat="1" applyFont="1" applyAlignment="1">
      <alignment vertical="center"/>
    </xf>
    <xf numFmtId="0" fontId="162" fillId="0" borderId="0" xfId="227" applyNumberFormat="1" applyFont="1"/>
    <xf numFmtId="0" fontId="16" fillId="0" borderId="0" xfId="228" applyNumberFormat="1" applyFont="1" applyFill="1" applyAlignment="1">
      <alignment vertical="center"/>
    </xf>
    <xf numFmtId="188" fontId="16" fillId="0" borderId="0" xfId="227" applyNumberFormat="1" applyFont="1" applyAlignment="1">
      <alignment vertical="center"/>
    </xf>
    <xf numFmtId="9" fontId="16" fillId="0" borderId="0" xfId="227" applyNumberFormat="1" applyFont="1" applyAlignment="1">
      <alignment vertical="center"/>
    </xf>
    <xf numFmtId="188" fontId="16" fillId="0" borderId="0" xfId="220" applyNumberFormat="1" applyFont="1">
      <alignment vertical="center"/>
    </xf>
    <xf numFmtId="224" fontId="16" fillId="0" borderId="0" xfId="220" applyNumberFormat="1" applyFont="1" applyAlignment="1">
      <alignment vertical="center" shrinkToFit="1"/>
    </xf>
    <xf numFmtId="0" fontId="16" fillId="0" borderId="0" xfId="227" applyNumberFormat="1" applyFont="1" applyAlignment="1">
      <alignment horizontal="center" vertical="center"/>
    </xf>
    <xf numFmtId="0" fontId="133" fillId="0" borderId="0" xfId="227" applyNumberFormat="1" applyFont="1" applyAlignment="1">
      <alignment vertical="center"/>
    </xf>
    <xf numFmtId="181" fontId="133" fillId="0" borderId="0" xfId="227" applyNumberFormat="1" applyFont="1" applyAlignment="1">
      <alignment vertical="center"/>
    </xf>
    <xf numFmtId="0" fontId="120" fillId="0" borderId="0" xfId="220" applyNumberFormat="1" applyFont="1">
      <alignment vertical="center"/>
    </xf>
    <xf numFmtId="188" fontId="16" fillId="0" borderId="0" xfId="227" applyNumberFormat="1" applyFont="1" applyAlignment="1">
      <alignment horizontal="right" vertical="center"/>
    </xf>
    <xf numFmtId="188" fontId="16" fillId="0" borderId="0" xfId="227" applyNumberFormat="1" applyFont="1" applyAlignment="1">
      <alignment horizontal="center" vertical="center"/>
    </xf>
    <xf numFmtId="0" fontId="20" fillId="0" borderId="0" xfId="227" applyNumberFormat="1" applyFont="1" applyAlignment="1">
      <alignment vertical="center"/>
    </xf>
    <xf numFmtId="10" fontId="16" fillId="0" borderId="0" xfId="227" applyNumberFormat="1" applyFont="1" applyAlignment="1">
      <alignment vertical="center"/>
    </xf>
    <xf numFmtId="224" fontId="16" fillId="0" borderId="0" xfId="3" applyNumberFormat="1" applyFont="1" applyFill="1" applyAlignment="1">
      <alignment vertical="center"/>
    </xf>
    <xf numFmtId="224" fontId="20" fillId="0" borderId="0" xfId="220" applyNumberFormat="1" applyFont="1" applyAlignment="1">
      <alignment horizontal="right" vertical="center"/>
    </xf>
    <xf numFmtId="224" fontId="16" fillId="0" borderId="0" xfId="220" applyNumberFormat="1" applyFont="1" applyAlignment="1">
      <alignment horizontal="center" vertical="center"/>
    </xf>
    <xf numFmtId="176" fontId="16" fillId="0" borderId="0" xfId="220" applyNumberFormat="1" applyFont="1" applyAlignment="1">
      <alignment horizontal="center" vertical="center"/>
    </xf>
    <xf numFmtId="224" fontId="20" fillId="37" borderId="4" xfId="230" applyNumberFormat="1" applyFont="1" applyFill="1" applyBorder="1" applyAlignment="1">
      <alignment horizontal="center" vertical="center" wrapText="1"/>
    </xf>
    <xf numFmtId="49" fontId="16" fillId="37" borderId="72" xfId="230" applyNumberFormat="1" applyFont="1" applyFill="1" applyBorder="1" applyAlignment="1">
      <alignment horizontal="center" vertical="center" wrapText="1" shrinkToFit="1"/>
    </xf>
    <xf numFmtId="0" fontId="20" fillId="36" borderId="74" xfId="227" applyNumberFormat="1" applyFont="1" applyFill="1" applyBorder="1" applyAlignment="1">
      <alignment horizontal="center" vertical="center" wrapText="1"/>
    </xf>
    <xf numFmtId="0" fontId="20" fillId="17" borderId="72" xfId="227" applyNumberFormat="1" applyFont="1" applyFill="1" applyBorder="1" applyAlignment="1">
      <alignment horizontal="center" vertical="center" wrapText="1"/>
    </xf>
    <xf numFmtId="10" fontId="20" fillId="38" borderId="72" xfId="220" applyNumberFormat="1" applyFont="1" applyFill="1" applyBorder="1" applyAlignment="1">
      <alignment horizontal="center" vertical="center" wrapText="1"/>
    </xf>
    <xf numFmtId="9" fontId="20" fillId="37" borderId="72" xfId="140" applyFont="1" applyFill="1" applyBorder="1" applyAlignment="1">
      <alignment horizontal="center" vertical="center" wrapText="1"/>
    </xf>
    <xf numFmtId="10" fontId="16" fillId="24" borderId="72" xfId="140" applyNumberFormat="1" applyFont="1" applyFill="1" applyBorder="1" applyAlignment="1">
      <alignment horizontal="center" vertical="center" wrapText="1"/>
    </xf>
    <xf numFmtId="182" fontId="16" fillId="24" borderId="72" xfId="140" applyNumberFormat="1" applyFont="1" applyFill="1" applyBorder="1" applyAlignment="1">
      <alignment horizontal="center" vertical="center" wrapText="1"/>
    </xf>
    <xf numFmtId="198" fontId="16" fillId="36" borderId="72" xfId="227" applyNumberFormat="1" applyFont="1" applyFill="1" applyBorder="1" applyAlignment="1">
      <alignment horizontal="center" vertical="center" wrapText="1"/>
    </xf>
    <xf numFmtId="198" fontId="20" fillId="36" borderId="72" xfId="227" applyNumberFormat="1" applyFont="1" applyFill="1" applyBorder="1" applyAlignment="1">
      <alignment horizontal="center" vertical="center" wrapText="1"/>
    </xf>
    <xf numFmtId="224" fontId="20" fillId="36" borderId="72" xfId="225" applyNumberFormat="1" applyFill="1" applyBorder="1" applyAlignment="1">
      <alignment horizontal="center" vertical="center" wrapText="1"/>
    </xf>
    <xf numFmtId="181" fontId="16" fillId="36" borderId="72" xfId="227" applyNumberFormat="1" applyFont="1" applyFill="1" applyBorder="1" applyAlignment="1">
      <alignment horizontal="center" vertical="center" wrapText="1"/>
    </xf>
    <xf numFmtId="181" fontId="20" fillId="36" borderId="72" xfId="227" applyNumberFormat="1" applyFont="1" applyFill="1" applyBorder="1" applyAlignment="1">
      <alignment horizontal="center" vertical="center" wrapText="1"/>
    </xf>
    <xf numFmtId="0" fontId="16" fillId="0" borderId="72" xfId="220" applyNumberFormat="1" applyFont="1" applyBorder="1" applyAlignment="1">
      <alignment horizontal="center" vertical="center"/>
    </xf>
    <xf numFmtId="49" fontId="16" fillId="24" borderId="72" xfId="220" applyNumberFormat="1" applyFont="1" applyFill="1" applyBorder="1" applyAlignment="1">
      <alignment horizontal="left" vertical="center" shrinkToFit="1"/>
    </xf>
    <xf numFmtId="229" fontId="16" fillId="24" borderId="72" xfId="220" applyNumberFormat="1" applyFont="1" applyFill="1" applyBorder="1" applyAlignment="1">
      <alignment horizontal="left" vertical="center" shrinkToFit="1"/>
    </xf>
    <xf numFmtId="0" fontId="16" fillId="0" borderId="72" xfId="220" applyNumberFormat="1" applyFont="1" applyBorder="1" applyAlignment="1">
      <alignment horizontal="left" vertical="center" shrinkToFit="1"/>
    </xf>
    <xf numFmtId="0" fontId="16" fillId="0" borderId="72" xfId="220" applyNumberFormat="1" applyFont="1" applyBorder="1" applyAlignment="1">
      <alignment horizontal="center" vertical="center" shrinkToFit="1"/>
    </xf>
    <xf numFmtId="229" fontId="16" fillId="0" borderId="72" xfId="220" applyNumberFormat="1" applyFont="1" applyBorder="1" applyAlignment="1">
      <alignment horizontal="left" vertical="center" shrinkToFit="1"/>
    </xf>
    <xf numFmtId="224" fontId="16" fillId="0" borderId="72" xfId="220" applyNumberFormat="1" applyFont="1" applyBorder="1" applyAlignment="1">
      <alignment horizontal="center" vertical="center"/>
    </xf>
    <xf numFmtId="14" fontId="16" fillId="0" borderId="72" xfId="220" applyNumberFormat="1" applyFont="1" applyBorder="1" applyAlignment="1">
      <alignment horizontal="center" vertical="center"/>
    </xf>
    <xf numFmtId="224" fontId="16" fillId="0" borderId="72" xfId="220" applyNumberFormat="1" applyFont="1" applyBorder="1" applyAlignment="1">
      <alignment horizontal="right" vertical="center"/>
    </xf>
    <xf numFmtId="224" fontId="16" fillId="0" borderId="72" xfId="220" applyNumberFormat="1" applyFont="1" applyBorder="1">
      <alignment vertical="center"/>
    </xf>
    <xf numFmtId="188" fontId="20" fillId="0" borderId="72" xfId="220" applyNumberFormat="1" applyFont="1" applyBorder="1" applyAlignment="1">
      <alignment horizontal="right" vertical="center"/>
    </xf>
    <xf numFmtId="0" fontId="16" fillId="27" borderId="72" xfId="220" applyNumberFormat="1" applyFont="1" applyFill="1" applyBorder="1" applyAlignment="1">
      <alignment horizontal="center" vertical="center"/>
    </xf>
    <xf numFmtId="188" fontId="20" fillId="27" borderId="9" xfId="220" applyNumberFormat="1" applyFont="1" applyFill="1" applyBorder="1" applyAlignment="1">
      <alignment horizontal="left" vertical="center"/>
    </xf>
    <xf numFmtId="224" fontId="163" fillId="27" borderId="74" xfId="220" applyNumberFormat="1" applyFont="1" applyFill="1" applyBorder="1" applyAlignment="1">
      <alignment horizontal="center" vertical="center"/>
    </xf>
    <xf numFmtId="224" fontId="16" fillId="17" borderId="72" xfId="220" applyNumberFormat="1" applyFont="1" applyFill="1" applyBorder="1" applyAlignment="1">
      <alignment horizontal="center" vertical="center"/>
    </xf>
    <xf numFmtId="224" fontId="16" fillId="34" borderId="72" xfId="220" applyNumberFormat="1" applyFont="1" applyFill="1" applyBorder="1">
      <alignment vertical="center"/>
    </xf>
    <xf numFmtId="224" fontId="16" fillId="38" borderId="74" xfId="3" applyNumberFormat="1" applyFont="1" applyFill="1" applyBorder="1" applyAlignment="1">
      <alignment vertical="center"/>
    </xf>
    <xf numFmtId="224" fontId="16" fillId="34" borderId="74" xfId="3" applyNumberFormat="1" applyFont="1" applyFill="1" applyBorder="1" applyAlignment="1">
      <alignment vertical="center"/>
    </xf>
    <xf numFmtId="181" fontId="16" fillId="0" borderId="72" xfId="220" applyNumberFormat="1" applyFont="1" applyBorder="1">
      <alignment vertical="center"/>
    </xf>
    <xf numFmtId="222" fontId="16" fillId="0" borderId="12" xfId="220" applyNumberFormat="1" applyFont="1" applyBorder="1" applyAlignment="1">
      <alignment horizontal="center" vertical="center"/>
    </xf>
    <xf numFmtId="181" fontId="16" fillId="32" borderId="10" xfId="227" applyNumberFormat="1" applyFont="1" applyFill="1" applyBorder="1" applyAlignment="1">
      <alignment horizontal="center" vertical="center"/>
    </xf>
    <xf numFmtId="211" fontId="16" fillId="17" borderId="72" xfId="227" applyNumberFormat="1" applyFont="1" applyFill="1" applyBorder="1" applyAlignment="1">
      <alignment horizontal="center" vertical="center"/>
    </xf>
    <xf numFmtId="0" fontId="16" fillId="32" borderId="72" xfId="219" applyNumberFormat="1" applyFont="1" applyFill="1" applyBorder="1" applyAlignment="1">
      <alignment horizontal="center" vertical="center"/>
    </xf>
    <xf numFmtId="224" fontId="16" fillId="24" borderId="72" xfId="227" applyNumberFormat="1" applyFont="1" applyFill="1" applyBorder="1" applyAlignment="1">
      <alignment horizontal="right" vertical="center"/>
    </xf>
    <xf numFmtId="9" fontId="16" fillId="24" borderId="72" xfId="227" applyNumberFormat="1" applyFont="1" applyFill="1" applyBorder="1" applyAlignment="1">
      <alignment horizontal="center" vertical="center"/>
    </xf>
    <xf numFmtId="224" fontId="16" fillId="39" borderId="72" xfId="227" applyNumberFormat="1" applyFont="1" applyFill="1" applyBorder="1" applyAlignment="1">
      <alignment horizontal="right" vertical="center"/>
    </xf>
    <xf numFmtId="224" fontId="16" fillId="17" borderId="72" xfId="230" applyNumberFormat="1" applyFont="1" applyFill="1" applyBorder="1" applyAlignment="1">
      <alignment vertical="center"/>
    </xf>
    <xf numFmtId="10" fontId="16" fillId="17" borderId="72" xfId="220" applyNumberFormat="1" applyFont="1" applyFill="1" applyBorder="1" applyAlignment="1">
      <alignment horizontal="center" vertical="center"/>
    </xf>
    <xf numFmtId="224" fontId="16" fillId="19" borderId="72" xfId="230" applyNumberFormat="1" applyFont="1" applyFill="1" applyBorder="1" applyAlignment="1">
      <alignment horizontal="center" vertical="center"/>
    </xf>
    <xf numFmtId="10" fontId="16" fillId="17" borderId="72" xfId="5" applyNumberFormat="1" applyFont="1" applyFill="1" applyBorder="1" applyAlignment="1">
      <alignment horizontal="center" vertical="center"/>
    </xf>
    <xf numFmtId="198" fontId="16" fillId="17" borderId="72" xfId="227" applyNumberFormat="1" applyFont="1" applyFill="1" applyBorder="1" applyAlignment="1">
      <alignment horizontal="center" vertical="center"/>
    </xf>
    <xf numFmtId="224" fontId="16" fillId="19" borderId="72" xfId="3" applyNumberFormat="1" applyFont="1" applyFill="1" applyBorder="1" applyAlignment="1">
      <alignment horizontal="center" vertical="center"/>
    </xf>
    <xf numFmtId="224" fontId="16" fillId="17" borderId="72" xfId="3" applyNumberFormat="1" applyFont="1" applyFill="1" applyBorder="1" applyAlignment="1">
      <alignment horizontal="center" vertical="center"/>
    </xf>
    <xf numFmtId="224" fontId="16" fillId="36" borderId="72" xfId="230" applyNumberFormat="1" applyFont="1" applyFill="1" applyBorder="1" applyAlignment="1">
      <alignment horizontal="center" vertical="center"/>
    </xf>
    <xf numFmtId="224" fontId="16" fillId="0" borderId="12" xfId="220" applyNumberFormat="1" applyFont="1" applyBorder="1" applyAlignment="1">
      <alignment horizontal="right" vertical="center"/>
    </xf>
    <xf numFmtId="224" fontId="16" fillId="0" borderId="5" xfId="220" applyNumberFormat="1" applyFont="1" applyBorder="1" applyAlignment="1">
      <alignment horizontal="right" vertical="center"/>
    </xf>
    <xf numFmtId="188" fontId="16" fillId="0" borderId="72" xfId="220" applyNumberFormat="1" applyFont="1" applyBorder="1" applyAlignment="1">
      <alignment horizontal="right" vertical="center"/>
    </xf>
    <xf numFmtId="188" fontId="20" fillId="0" borderId="72" xfId="220" applyNumberFormat="1" applyFont="1" applyBorder="1" applyAlignment="1">
      <alignment horizontal="left" vertical="center"/>
    </xf>
    <xf numFmtId="49" fontId="20" fillId="24" borderId="72" xfId="220" applyNumberFormat="1" applyFont="1" applyFill="1" applyBorder="1" applyAlignment="1">
      <alignment horizontal="left" vertical="center" shrinkToFit="1"/>
    </xf>
    <xf numFmtId="229" fontId="20" fillId="24" borderId="72" xfId="220" applyNumberFormat="1" applyFont="1" applyFill="1" applyBorder="1" applyAlignment="1">
      <alignment horizontal="left" vertical="center" shrinkToFit="1"/>
    </xf>
    <xf numFmtId="222" fontId="16" fillId="0" borderId="74" xfId="220" applyNumberFormat="1" applyFont="1" applyBorder="1" applyAlignment="1">
      <alignment horizontal="center" vertical="center"/>
    </xf>
    <xf numFmtId="224" fontId="16" fillId="0" borderId="74" xfId="220" applyNumberFormat="1" applyFont="1" applyBorder="1" applyAlignment="1">
      <alignment horizontal="right" vertical="center"/>
    </xf>
    <xf numFmtId="188" fontId="20" fillId="27" borderId="74" xfId="220" applyNumberFormat="1" applyFont="1" applyFill="1" applyBorder="1" applyAlignment="1">
      <alignment horizontal="left" vertical="center"/>
    </xf>
    <xf numFmtId="224" fontId="20" fillId="17" borderId="72" xfId="227" applyNumberFormat="1" applyFont="1" applyFill="1" applyBorder="1" applyAlignment="1">
      <alignment horizontal="center" vertical="center" wrapText="1"/>
    </xf>
    <xf numFmtId="49" fontId="16" fillId="24" borderId="72" xfId="220" applyNumberFormat="1" applyFont="1" applyFill="1" applyBorder="1" applyAlignment="1">
      <alignment horizontal="left" vertical="center"/>
    </xf>
    <xf numFmtId="188" fontId="16" fillId="27" borderId="74" xfId="220" applyNumberFormat="1" applyFont="1" applyFill="1" applyBorder="1" applyAlignment="1">
      <alignment horizontal="left" vertical="center"/>
    </xf>
    <xf numFmtId="224" fontId="16" fillId="17" borderId="74" xfId="220" applyNumberFormat="1" applyFont="1" applyFill="1" applyBorder="1" applyAlignment="1">
      <alignment horizontal="center" vertical="center"/>
    </xf>
    <xf numFmtId="224" fontId="16" fillId="0" borderId="74" xfId="220" applyNumberFormat="1" applyFont="1" applyBorder="1" applyAlignment="1">
      <alignment horizontal="center" vertical="center"/>
    </xf>
    <xf numFmtId="188" fontId="16" fillId="0" borderId="72" xfId="220" applyNumberFormat="1" applyFont="1" applyBorder="1" applyAlignment="1">
      <alignment horizontal="left" vertical="center"/>
    </xf>
    <xf numFmtId="0" fontId="16" fillId="27" borderId="74" xfId="220" applyNumberFormat="1" applyFont="1" applyFill="1" applyBorder="1" applyAlignment="1">
      <alignment horizontal="left" vertical="center"/>
    </xf>
    <xf numFmtId="0" fontId="16" fillId="0" borderId="72" xfId="220" applyNumberFormat="1" applyFont="1" applyBorder="1" applyAlignment="1">
      <alignment horizontal="left" vertical="center"/>
    </xf>
    <xf numFmtId="0" fontId="16" fillId="27" borderId="72" xfId="220" applyNumberFormat="1" applyFont="1" applyFill="1" applyBorder="1" applyAlignment="1">
      <alignment horizontal="left" vertical="center"/>
    </xf>
    <xf numFmtId="0" fontId="16" fillId="27" borderId="4" xfId="220" applyNumberFormat="1" applyFont="1" applyFill="1" applyBorder="1" applyAlignment="1">
      <alignment horizontal="center" vertical="center"/>
    </xf>
    <xf numFmtId="0" fontId="16" fillId="27" borderId="4" xfId="220" applyNumberFormat="1" applyFont="1" applyFill="1" applyBorder="1" applyAlignment="1">
      <alignment horizontal="left" vertical="center"/>
    </xf>
    <xf numFmtId="224" fontId="16" fillId="24" borderId="7" xfId="227" applyNumberFormat="1" applyFont="1" applyFill="1" applyBorder="1" applyAlignment="1">
      <alignment horizontal="right" vertical="center"/>
    </xf>
    <xf numFmtId="0" fontId="16" fillId="27" borderId="84" xfId="220" applyNumberFormat="1" applyFont="1" applyFill="1" applyBorder="1" applyAlignment="1">
      <alignment horizontal="center" vertical="center"/>
    </xf>
    <xf numFmtId="0" fontId="16" fillId="27" borderId="84" xfId="220" applyNumberFormat="1" applyFont="1" applyFill="1" applyBorder="1" applyAlignment="1">
      <alignment horizontal="left" vertical="center"/>
    </xf>
    <xf numFmtId="0" fontId="16" fillId="0" borderId="85" xfId="220" applyNumberFormat="1" applyFont="1" applyBorder="1" applyAlignment="1">
      <alignment horizontal="center" vertical="center"/>
    </xf>
    <xf numFmtId="224" fontId="16" fillId="24" borderId="100" xfId="227" applyNumberFormat="1" applyFont="1" applyFill="1" applyBorder="1" applyAlignment="1">
      <alignment horizontal="right" vertical="center"/>
    </xf>
    <xf numFmtId="229" fontId="16" fillId="0" borderId="72" xfId="220" applyNumberFormat="1" applyFont="1" applyBorder="1" applyAlignment="1">
      <alignment vertical="center" shrinkToFit="1"/>
    </xf>
    <xf numFmtId="224" fontId="16" fillId="0" borderId="72" xfId="220" applyNumberFormat="1" applyFont="1" applyBorder="1" applyAlignment="1">
      <alignment horizontal="center" vertical="center" shrinkToFit="1"/>
    </xf>
    <xf numFmtId="224" fontId="16" fillId="27" borderId="72" xfId="220" applyNumberFormat="1" applyFont="1" applyFill="1" applyBorder="1" applyAlignment="1">
      <alignment horizontal="left" vertical="center"/>
    </xf>
    <xf numFmtId="224" fontId="16" fillId="27" borderId="100" xfId="220" applyNumberFormat="1" applyFont="1" applyFill="1" applyBorder="1" applyAlignment="1">
      <alignment horizontal="center" vertical="center"/>
    </xf>
    <xf numFmtId="181" fontId="16" fillId="32" borderId="84" xfId="227" applyNumberFormat="1" applyFont="1" applyFill="1" applyBorder="1" applyAlignment="1">
      <alignment horizontal="center" vertical="center"/>
    </xf>
    <xf numFmtId="224" fontId="16" fillId="24" borderId="72" xfId="227" applyNumberFormat="1" applyFont="1" applyFill="1" applyBorder="1" applyAlignment="1">
      <alignment horizontal="center" vertical="center"/>
    </xf>
    <xf numFmtId="224" fontId="16" fillId="39" borderId="85" xfId="227" applyNumberFormat="1" applyFont="1" applyFill="1" applyBorder="1" applyAlignment="1">
      <alignment horizontal="right" vertical="center"/>
    </xf>
    <xf numFmtId="224" fontId="16" fillId="17" borderId="84" xfId="230" applyNumberFormat="1" applyFont="1" applyFill="1" applyBorder="1" applyAlignment="1">
      <alignment vertical="center"/>
    </xf>
    <xf numFmtId="10" fontId="16" fillId="17" borderId="84" xfId="220" applyNumberFormat="1" applyFont="1" applyFill="1" applyBorder="1" applyAlignment="1">
      <alignment horizontal="center" vertical="center"/>
    </xf>
    <xf numFmtId="10" fontId="16" fillId="17" borderId="84" xfId="5" applyNumberFormat="1" applyFont="1" applyFill="1" applyBorder="1" applyAlignment="1">
      <alignment horizontal="center" vertical="center"/>
    </xf>
    <xf numFmtId="224" fontId="16" fillId="17" borderId="84" xfId="230" applyNumberFormat="1" applyFont="1" applyFill="1" applyBorder="1" applyAlignment="1">
      <alignment horizontal="center" vertical="center"/>
    </xf>
    <xf numFmtId="0" fontId="16" fillId="17" borderId="84" xfId="220" applyNumberFormat="1" applyFont="1" applyFill="1" applyBorder="1" applyAlignment="1">
      <alignment horizontal="center" vertical="center"/>
    </xf>
    <xf numFmtId="181" fontId="16" fillId="0" borderId="0" xfId="227" applyNumberFormat="1" applyFont="1" applyAlignment="1">
      <alignment horizontal="center" vertical="center"/>
    </xf>
    <xf numFmtId="198" fontId="16" fillId="0" borderId="0" xfId="227" applyNumberFormat="1" applyFont="1" applyAlignment="1">
      <alignment horizontal="center" vertical="center"/>
    </xf>
    <xf numFmtId="0" fontId="16" fillId="0" borderId="0" xfId="219" applyNumberFormat="1" applyFont="1" applyAlignment="1">
      <alignment horizontal="center" vertical="center"/>
    </xf>
    <xf numFmtId="2" fontId="16" fillId="0" borderId="0" xfId="227" applyNumberFormat="1" applyFont="1" applyAlignment="1">
      <alignment horizontal="right" vertical="center"/>
    </xf>
    <xf numFmtId="2" fontId="16" fillId="0" borderId="0" xfId="227" applyNumberFormat="1" applyFont="1" applyAlignment="1">
      <alignment horizontal="center" vertical="center"/>
    </xf>
    <xf numFmtId="0" fontId="16" fillId="0" borderId="0" xfId="227" applyNumberFormat="1" applyFont="1" applyAlignment="1">
      <alignment horizontal="right" vertical="center"/>
    </xf>
    <xf numFmtId="224" fontId="16" fillId="0" borderId="0" xfId="230" applyNumberFormat="1" applyFont="1" applyFill="1" applyBorder="1" applyAlignment="1">
      <alignment vertical="center"/>
    </xf>
    <xf numFmtId="9" fontId="16" fillId="0" borderId="0" xfId="220" applyNumberFormat="1" applyFont="1" applyAlignment="1">
      <alignment horizontal="center" vertical="center"/>
    </xf>
    <xf numFmtId="224" fontId="16" fillId="0" borderId="0" xfId="230" applyNumberFormat="1" applyFont="1" applyFill="1" applyBorder="1" applyAlignment="1">
      <alignment horizontal="center" vertical="center"/>
    </xf>
    <xf numFmtId="10" fontId="16" fillId="0" borderId="0" xfId="140" applyNumberFormat="1" applyFont="1" applyFill="1" applyBorder="1" applyAlignment="1">
      <alignment horizontal="center" vertical="center"/>
    </xf>
    <xf numFmtId="9" fontId="16" fillId="0" borderId="0" xfId="140" applyFont="1" applyFill="1" applyBorder="1" applyAlignment="1">
      <alignment horizontal="center" vertical="center"/>
    </xf>
    <xf numFmtId="188" fontId="16" fillId="0" borderId="0" xfId="220" applyNumberFormat="1" applyFont="1" applyAlignment="1">
      <alignment horizontal="left" vertical="center"/>
    </xf>
    <xf numFmtId="222" fontId="16" fillId="0" borderId="0" xfId="220" applyNumberFormat="1" applyFont="1" applyAlignment="1">
      <alignment horizontal="center" vertical="center"/>
    </xf>
    <xf numFmtId="2" fontId="16" fillId="0" borderId="0" xfId="220" applyNumberFormat="1" applyFont="1" applyAlignment="1">
      <alignment horizontal="center" vertical="center"/>
    </xf>
    <xf numFmtId="224" fontId="16" fillId="0" borderId="0" xfId="220" applyNumberFormat="1" applyFont="1" applyAlignment="1">
      <alignment horizontal="left" vertical="center"/>
    </xf>
    <xf numFmtId="176" fontId="16" fillId="0" borderId="0" xfId="220" applyNumberFormat="1" applyFont="1" applyAlignment="1">
      <alignment vertical="center" shrinkToFit="1"/>
    </xf>
    <xf numFmtId="224" fontId="17" fillId="3" borderId="0" xfId="221" applyNumberFormat="1" applyFill="1" applyAlignment="1" applyProtection="1">
      <alignment horizontal="left" vertical="center" shrinkToFit="1"/>
      <protection locked="0" hidden="1"/>
    </xf>
    <xf numFmtId="224" fontId="16" fillId="0" borderId="0" xfId="3" applyNumberFormat="1" applyFont="1" applyAlignment="1">
      <alignment horizontal="right" vertical="center"/>
    </xf>
    <xf numFmtId="226" fontId="16" fillId="0" borderId="0" xfId="220" applyFont="1" applyAlignment="1">
      <alignment horizontal="center" vertical="center"/>
    </xf>
    <xf numFmtId="226" fontId="16" fillId="0" borderId="0" xfId="220" applyFont="1">
      <alignment vertical="center"/>
    </xf>
    <xf numFmtId="224" fontId="16" fillId="0" borderId="0" xfId="220" applyNumberFormat="1" applyFont="1" applyAlignment="1">
      <alignment horizontal="centerContinuous" vertical="center" wrapText="1"/>
    </xf>
    <xf numFmtId="224" fontId="15" fillId="0" borderId="0" xfId="3" applyNumberFormat="1" applyFont="1" applyAlignment="1">
      <alignment horizontal="centerContinuous" vertical="center"/>
    </xf>
    <xf numFmtId="226" fontId="15" fillId="0" borderId="0" xfId="220" applyFont="1" applyAlignment="1">
      <alignment horizontal="centerContinuous" vertical="center"/>
    </xf>
    <xf numFmtId="224" fontId="16" fillId="0" borderId="0" xfId="220" applyNumberFormat="1" applyFont="1" applyAlignment="1">
      <alignment vertical="center" wrapText="1"/>
    </xf>
    <xf numFmtId="226" fontId="164" fillId="0" borderId="0" xfId="220" applyFont="1" applyAlignment="1">
      <alignment horizontal="center" vertical="center"/>
    </xf>
    <xf numFmtId="176" fontId="164" fillId="0" borderId="0" xfId="3" applyFont="1">
      <alignment vertical="center"/>
    </xf>
    <xf numFmtId="226" fontId="164" fillId="0" borderId="0" xfId="220" applyFont="1">
      <alignment vertical="center"/>
    </xf>
    <xf numFmtId="224" fontId="20" fillId="0" borderId="72" xfId="220" applyNumberFormat="1" applyFont="1" applyBorder="1" applyAlignment="1">
      <alignment horizontal="center" vertical="center"/>
    </xf>
    <xf numFmtId="224" fontId="20" fillId="0" borderId="72" xfId="220" applyNumberFormat="1" applyFont="1" applyBorder="1" applyAlignment="1">
      <alignment horizontal="center" vertical="center" wrapText="1"/>
    </xf>
    <xf numFmtId="224" fontId="20" fillId="14" borderId="4" xfId="229" applyNumberFormat="1" applyFont="1" applyFill="1" applyBorder="1" applyAlignment="1">
      <alignment horizontal="center" vertical="center" wrapText="1"/>
    </xf>
    <xf numFmtId="224" fontId="20" fillId="32" borderId="72" xfId="220" applyNumberFormat="1" applyFont="1" applyFill="1" applyBorder="1" applyAlignment="1">
      <alignment horizontal="center" vertical="center" wrapText="1"/>
    </xf>
    <xf numFmtId="224" fontId="16" fillId="32" borderId="72" xfId="3" applyNumberFormat="1" applyFont="1" applyFill="1" applyBorder="1" applyAlignment="1">
      <alignment horizontal="center" vertical="center" wrapText="1"/>
    </xf>
    <xf numFmtId="198" fontId="20" fillId="36" borderId="72" xfId="231" applyNumberFormat="1" applyFont="1" applyFill="1" applyBorder="1" applyAlignment="1">
      <alignment horizontal="center" vertical="center" wrapText="1"/>
    </xf>
    <xf numFmtId="49" fontId="16" fillId="24" borderId="72" xfId="220" applyNumberFormat="1" applyFont="1" applyFill="1" applyBorder="1" applyAlignment="1">
      <alignment horizontal="center" vertical="center"/>
    </xf>
    <xf numFmtId="224" fontId="16" fillId="24" borderId="72" xfId="220" applyNumberFormat="1" applyFont="1" applyFill="1" applyBorder="1" applyAlignment="1">
      <alignment horizontal="center" vertical="center"/>
    </xf>
    <xf numFmtId="224" fontId="16" fillId="0" borderId="72" xfId="220" applyNumberFormat="1" applyFont="1" applyBorder="1" applyAlignment="1">
      <alignment vertical="center" shrinkToFit="1"/>
    </xf>
    <xf numFmtId="224" fontId="16" fillId="0" borderId="72" xfId="220" applyNumberFormat="1" applyFont="1" applyBorder="1" applyAlignment="1">
      <alignment horizontal="left" vertical="center" shrinkToFit="1"/>
    </xf>
    <xf numFmtId="230" fontId="16" fillId="0" borderId="72" xfId="220" applyNumberFormat="1" applyFont="1" applyBorder="1" applyAlignment="1">
      <alignment horizontal="center" vertical="center"/>
    </xf>
    <xf numFmtId="224" fontId="16" fillId="27" borderId="72" xfId="220" applyNumberFormat="1" applyFont="1" applyFill="1" applyBorder="1">
      <alignment vertical="center"/>
    </xf>
    <xf numFmtId="224" fontId="16" fillId="0" borderId="74" xfId="220" applyNumberFormat="1" applyFont="1" applyBorder="1">
      <alignment vertical="center"/>
    </xf>
    <xf numFmtId="224" fontId="16" fillId="32" borderId="74" xfId="220" applyNumberFormat="1" applyFont="1" applyFill="1" applyBorder="1" applyAlignment="1">
      <alignment horizontal="right" vertical="center"/>
    </xf>
    <xf numFmtId="224" fontId="16" fillId="32" borderId="74" xfId="220" applyNumberFormat="1" applyFont="1" applyFill="1" applyBorder="1">
      <alignment vertical="center"/>
    </xf>
    <xf numFmtId="224" fontId="16" fillId="32" borderId="74" xfId="3" applyNumberFormat="1" applyFont="1" applyFill="1" applyBorder="1" applyAlignment="1">
      <alignment horizontal="right" vertical="center"/>
    </xf>
    <xf numFmtId="224" fontId="16" fillId="19" borderId="72" xfId="220" applyNumberFormat="1" applyFont="1" applyFill="1" applyBorder="1">
      <alignment vertical="center"/>
    </xf>
    <xf numFmtId="188" fontId="16" fillId="0" borderId="72" xfId="220" applyNumberFormat="1" applyFont="1" applyBorder="1" applyAlignment="1">
      <alignment horizontal="right" vertical="center" shrinkToFit="1"/>
    </xf>
    <xf numFmtId="224" fontId="16" fillId="14" borderId="72" xfId="220" applyNumberFormat="1" applyFont="1" applyFill="1" applyBorder="1" applyAlignment="1">
      <alignment horizontal="center" vertical="center"/>
    </xf>
    <xf numFmtId="224" fontId="16" fillId="32" borderId="72" xfId="220" applyNumberFormat="1" applyFont="1" applyFill="1" applyBorder="1">
      <alignment vertical="center"/>
    </xf>
    <xf numFmtId="224" fontId="16" fillId="14" borderId="0" xfId="220" applyNumberFormat="1" applyFont="1" applyFill="1" applyAlignment="1">
      <alignment horizontal="center" vertical="center"/>
    </xf>
    <xf numFmtId="10" fontId="20" fillId="0" borderId="0" xfId="140" applyNumberFormat="1" applyFont="1" applyFill="1" applyBorder="1" applyAlignment="1">
      <alignment horizontal="center" vertical="center"/>
    </xf>
    <xf numFmtId="10" fontId="16" fillId="0" borderId="0" xfId="5" applyNumberFormat="1" applyFont="1" applyBorder="1" applyAlignment="1">
      <alignment horizontal="center" vertical="center"/>
    </xf>
    <xf numFmtId="176" fontId="16" fillId="14" borderId="0" xfId="220" applyNumberFormat="1" applyFont="1" applyFill="1" applyAlignment="1">
      <alignment horizontal="center" vertical="center"/>
    </xf>
    <xf numFmtId="176" fontId="16" fillId="0" borderId="0" xfId="3" applyFont="1" applyAlignment="1">
      <alignment horizontal="right" vertical="center"/>
    </xf>
    <xf numFmtId="0" fontId="18" fillId="0" borderId="0" xfId="221" applyNumberFormat="1" applyFont="1" applyAlignment="1" applyProtection="1">
      <alignment horizontal="left" vertical="center" wrapText="1"/>
    </xf>
    <xf numFmtId="188" fontId="15" fillId="0" borderId="0" xfId="220" applyNumberFormat="1" applyFont="1" applyAlignment="1">
      <alignment horizontal="centerContinuous" vertical="center" wrapText="1"/>
    </xf>
    <xf numFmtId="0" fontId="164" fillId="0" borderId="0" xfId="220" applyNumberFormat="1" applyFont="1">
      <alignment vertical="center"/>
    </xf>
    <xf numFmtId="224" fontId="164" fillId="0" borderId="0" xfId="3" applyNumberFormat="1" applyFont="1" applyAlignment="1">
      <alignment vertical="center"/>
    </xf>
    <xf numFmtId="226" fontId="20" fillId="32" borderId="72" xfId="232" applyFont="1" applyFill="1" applyBorder="1" applyAlignment="1">
      <alignment horizontal="center" vertical="center" wrapText="1"/>
    </xf>
    <xf numFmtId="0" fontId="20" fillId="32" borderId="72" xfId="231" applyNumberFormat="1" applyFont="1" applyFill="1" applyBorder="1" applyAlignment="1">
      <alignment horizontal="center" vertical="center" wrapText="1"/>
    </xf>
    <xf numFmtId="226" fontId="20" fillId="17" borderId="4" xfId="231" applyFont="1" applyFill="1" applyBorder="1" applyAlignment="1">
      <alignment horizontal="center" vertical="center" wrapText="1"/>
    </xf>
    <xf numFmtId="176" fontId="164" fillId="14" borderId="72" xfId="220" applyNumberFormat="1" applyFont="1" applyFill="1" applyBorder="1" applyAlignment="1">
      <alignment horizontal="center" vertical="center"/>
    </xf>
    <xf numFmtId="176" fontId="16" fillId="32" borderId="72" xfId="220" applyNumberFormat="1" applyFont="1" applyFill="1" applyBorder="1" applyAlignment="1">
      <alignment horizontal="center" vertical="center"/>
    </xf>
    <xf numFmtId="195" fontId="16" fillId="17" borderId="72" xfId="231" applyNumberFormat="1" applyFont="1" applyFill="1" applyBorder="1" applyAlignment="1">
      <alignment horizontal="center" vertical="center"/>
    </xf>
    <xf numFmtId="224" fontId="16" fillId="17" borderId="72" xfId="220" applyNumberFormat="1" applyFont="1" applyFill="1" applyBorder="1">
      <alignment vertical="center"/>
    </xf>
    <xf numFmtId="224" fontId="164" fillId="27" borderId="72" xfId="3" applyNumberFormat="1" applyFont="1" applyFill="1" applyBorder="1" applyAlignment="1">
      <alignment vertical="center"/>
    </xf>
    <xf numFmtId="224" fontId="16" fillId="0" borderId="72" xfId="220" applyNumberFormat="1" applyFont="1" applyBorder="1" applyAlignment="1">
      <alignment horizontal="left" vertical="center"/>
    </xf>
    <xf numFmtId="226" fontId="164" fillId="27" borderId="72" xfId="220" applyFont="1" applyFill="1" applyBorder="1" applyAlignment="1">
      <alignment horizontal="center" vertical="center"/>
    </xf>
    <xf numFmtId="226" fontId="164" fillId="0" borderId="72" xfId="220" applyFont="1" applyBorder="1" applyAlignment="1">
      <alignment horizontal="center" vertical="center"/>
    </xf>
    <xf numFmtId="176" fontId="16" fillId="32" borderId="72" xfId="220" applyNumberFormat="1" applyFont="1" applyFill="1" applyBorder="1">
      <alignment vertical="center"/>
    </xf>
    <xf numFmtId="0" fontId="18" fillId="3" borderId="0" xfId="221" applyNumberFormat="1" applyFont="1" applyFill="1" applyAlignment="1" applyProtection="1">
      <alignment horizontal="left" vertical="center" shrinkToFit="1"/>
      <protection locked="0" hidden="1"/>
    </xf>
    <xf numFmtId="224" fontId="16" fillId="0" borderId="0" xfId="164" applyNumberFormat="1" applyFont="1" applyAlignment="1">
      <alignment horizontal="center" vertical="center" wrapText="1"/>
    </xf>
    <xf numFmtId="14" fontId="16" fillId="0" borderId="0" xfId="164" applyNumberFormat="1" applyFont="1" applyAlignment="1">
      <alignment horizontal="center" vertical="center" wrapText="1"/>
    </xf>
    <xf numFmtId="176" fontId="16" fillId="0" borderId="0" xfId="164" applyNumberFormat="1" applyFont="1">
      <alignment vertical="center"/>
    </xf>
    <xf numFmtId="0" fontId="19" fillId="0" borderId="0" xfId="164" applyFont="1" applyAlignment="1">
      <alignment horizontal="centerContinuous" vertical="center" wrapText="1"/>
    </xf>
    <xf numFmtId="224" fontId="19" fillId="0" borderId="0" xfId="164" applyNumberFormat="1" applyFont="1" applyAlignment="1">
      <alignment horizontal="centerContinuous" vertical="center" wrapText="1"/>
    </xf>
    <xf numFmtId="224" fontId="15" fillId="0" borderId="0" xfId="164" applyNumberFormat="1" applyFont="1" applyAlignment="1">
      <alignment horizontal="centerContinuous" vertical="center" wrapText="1"/>
    </xf>
    <xf numFmtId="176" fontId="15" fillId="0" borderId="0" xfId="164" applyNumberFormat="1" applyFont="1">
      <alignment vertical="center"/>
    </xf>
    <xf numFmtId="0" fontId="16" fillId="0" borderId="0" xfId="164" applyFont="1">
      <alignment vertical="center"/>
    </xf>
    <xf numFmtId="224" fontId="16" fillId="0" borderId="0" xfId="164" applyNumberFormat="1" applyFont="1">
      <alignment vertical="center"/>
    </xf>
    <xf numFmtId="224" fontId="16" fillId="0" borderId="0" xfId="164" applyNumberFormat="1" applyFont="1" applyAlignment="1">
      <alignment horizontal="center" vertical="center"/>
    </xf>
    <xf numFmtId="14" fontId="16" fillId="0" borderId="0" xfId="164" applyNumberFormat="1" applyFont="1">
      <alignment vertical="center"/>
    </xf>
    <xf numFmtId="0" fontId="16" fillId="0" borderId="0" xfId="164" applyFont="1" applyAlignment="1">
      <alignment horizontal="center" vertical="center"/>
    </xf>
    <xf numFmtId="224" fontId="20" fillId="0" borderId="0" xfId="164" applyNumberFormat="1" applyFont="1" applyAlignment="1">
      <alignment horizontal="right" vertical="center"/>
    </xf>
    <xf numFmtId="224" fontId="155" fillId="22" borderId="72" xfId="220" applyNumberFormat="1" applyFont="1" applyFill="1" applyBorder="1" applyAlignment="1">
      <alignment horizontal="center" vertical="center"/>
    </xf>
    <xf numFmtId="224" fontId="20" fillId="27" borderId="4" xfId="164" applyNumberFormat="1" applyFont="1" applyFill="1" applyBorder="1" applyAlignment="1">
      <alignment horizontal="center" vertical="center" wrapText="1"/>
    </xf>
    <xf numFmtId="224" fontId="20" fillId="27" borderId="72" xfId="164" applyNumberFormat="1" applyFont="1" applyFill="1" applyBorder="1" applyAlignment="1">
      <alignment horizontal="center" vertical="center" wrapText="1"/>
    </xf>
    <xf numFmtId="14" fontId="20" fillId="27" borderId="4" xfId="164" applyNumberFormat="1" applyFont="1" applyFill="1" applyBorder="1" applyAlignment="1">
      <alignment horizontal="center" vertical="center" wrapText="1"/>
    </xf>
    <xf numFmtId="224" fontId="20" fillId="0" borderId="72" xfId="164" applyNumberFormat="1" applyFont="1" applyBorder="1" applyAlignment="1">
      <alignment horizontal="center" vertical="center" wrapText="1"/>
    </xf>
    <xf numFmtId="224" fontId="20" fillId="24" borderId="72" xfId="164" applyNumberFormat="1" applyFont="1" applyFill="1" applyBorder="1" applyAlignment="1">
      <alignment horizontal="center" vertical="center" wrapText="1"/>
    </xf>
    <xf numFmtId="224" fontId="20" fillId="24" borderId="72" xfId="164" applyNumberFormat="1" applyFont="1" applyFill="1" applyBorder="1">
      <alignment vertical="center"/>
    </xf>
    <xf numFmtId="176" fontId="16" fillId="0" borderId="0" xfId="164" applyNumberFormat="1" applyFont="1" applyAlignment="1">
      <alignment horizontal="center" vertical="center" wrapText="1"/>
    </xf>
    <xf numFmtId="0" fontId="16" fillId="24" borderId="72" xfId="164" applyFont="1" applyFill="1" applyBorder="1" applyAlignment="1">
      <alignment horizontal="center" vertical="center" shrinkToFit="1"/>
    </xf>
    <xf numFmtId="224" fontId="16" fillId="0" borderId="72" xfId="164" applyNumberFormat="1" applyFont="1" applyBorder="1" applyAlignment="1">
      <alignment horizontal="left" vertical="center" shrinkToFit="1"/>
    </xf>
    <xf numFmtId="224" fontId="20" fillId="0" borderId="72" xfId="164" applyNumberFormat="1" applyFont="1" applyBorder="1" applyAlignment="1">
      <alignment horizontal="left" vertical="center" indent="2" shrinkToFit="1"/>
    </xf>
    <xf numFmtId="224" fontId="16" fillId="27" borderId="72" xfId="164" applyNumberFormat="1" applyFont="1" applyFill="1" applyBorder="1" applyAlignment="1">
      <alignment horizontal="center" vertical="center"/>
    </xf>
    <xf numFmtId="0" fontId="135" fillId="27" borderId="72" xfId="164" applyFont="1" applyFill="1" applyBorder="1" applyAlignment="1">
      <alignment horizontal="left" vertical="center" indent="2" shrinkToFit="1"/>
    </xf>
    <xf numFmtId="224" fontId="16" fillId="27" borderId="72" xfId="164" applyNumberFormat="1" applyFont="1" applyFill="1" applyBorder="1" applyAlignment="1">
      <alignment horizontal="left" vertical="center" shrinkToFit="1"/>
    </xf>
    <xf numFmtId="14" fontId="16" fillId="27" borderId="72" xfId="164" applyNumberFormat="1" applyFont="1" applyFill="1" applyBorder="1" applyAlignment="1">
      <alignment horizontal="center" vertical="center"/>
    </xf>
    <xf numFmtId="181" fontId="16" fillId="27" borderId="72" xfId="164" applyNumberFormat="1" applyFont="1" applyFill="1" applyBorder="1" applyAlignment="1">
      <alignment horizontal="right" vertical="center"/>
    </xf>
    <xf numFmtId="224" fontId="16" fillId="0" borderId="72" xfId="164" applyNumberFormat="1" applyFont="1" applyBorder="1" applyAlignment="1">
      <alignment horizontal="center" vertical="center" wrapText="1"/>
    </xf>
    <xf numFmtId="0" fontId="16" fillId="17" borderId="72" xfId="164" applyFont="1" applyFill="1" applyBorder="1" applyAlignment="1">
      <alignment horizontal="center" vertical="center" shrinkToFit="1"/>
    </xf>
    <xf numFmtId="14" fontId="16" fillId="24" borderId="72" xfId="164" applyNumberFormat="1" applyFont="1" applyFill="1" applyBorder="1" applyAlignment="1">
      <alignment horizontal="center" vertical="center"/>
    </xf>
    <xf numFmtId="224" fontId="20" fillId="24" borderId="72" xfId="164" applyNumberFormat="1" applyFont="1" applyFill="1" applyBorder="1" applyAlignment="1">
      <alignment horizontal="center" vertical="center"/>
    </xf>
    <xf numFmtId="224" fontId="16" fillId="0" borderId="72" xfId="164" applyNumberFormat="1" applyFont="1" applyBorder="1" applyAlignment="1">
      <alignment horizontal="right" vertical="center"/>
    </xf>
    <xf numFmtId="224" fontId="16" fillId="27" borderId="72" xfId="164" applyNumberFormat="1" applyFont="1" applyFill="1" applyBorder="1" applyAlignment="1">
      <alignment horizontal="right" vertical="center"/>
    </xf>
    <xf numFmtId="9" fontId="16" fillId="24" borderId="72" xfId="5" applyFont="1" applyFill="1" applyBorder="1">
      <alignment vertical="center"/>
    </xf>
    <xf numFmtId="224" fontId="16" fillId="0" borderId="72" xfId="164" applyNumberFormat="1" applyFont="1" applyBorder="1" applyAlignment="1">
      <alignment horizontal="right" vertical="center" shrinkToFit="1"/>
    </xf>
    <xf numFmtId="224" fontId="20" fillId="27" borderId="72" xfId="164" applyNumberFormat="1" applyFont="1" applyFill="1" applyBorder="1" applyAlignment="1">
      <alignment horizontal="center" vertical="center"/>
    </xf>
    <xf numFmtId="224" fontId="20" fillId="0" borderId="72" xfId="164" applyNumberFormat="1" applyFont="1" applyBorder="1" applyAlignment="1">
      <alignment horizontal="center" vertical="center"/>
    </xf>
    <xf numFmtId="0" fontId="16" fillId="17" borderId="72" xfId="164" applyFont="1" applyFill="1" applyBorder="1" applyAlignment="1">
      <alignment horizontal="center" vertical="center"/>
    </xf>
    <xf numFmtId="224" fontId="20" fillId="0" borderId="72" xfId="164" applyNumberFormat="1" applyFont="1" applyBorder="1" applyAlignment="1">
      <alignment horizontal="left" vertical="center" shrinkToFit="1"/>
    </xf>
    <xf numFmtId="14" fontId="20" fillId="27" borderId="72" xfId="164" applyNumberFormat="1" applyFont="1" applyFill="1" applyBorder="1" applyAlignment="1">
      <alignment horizontal="center" vertical="center"/>
    </xf>
    <xf numFmtId="0" fontId="16" fillId="24" borderId="72" xfId="164" applyFont="1" applyFill="1" applyBorder="1" applyAlignment="1">
      <alignment horizontal="center" vertical="center"/>
    </xf>
    <xf numFmtId="224" fontId="16" fillId="0" borderId="72" xfId="164" applyNumberFormat="1" applyFont="1" applyBorder="1" applyAlignment="1">
      <alignment horizontal="left" vertical="center"/>
    </xf>
    <xf numFmtId="224" fontId="16" fillId="27" borderId="72" xfId="164" applyNumberFormat="1" applyFont="1" applyFill="1" applyBorder="1" applyAlignment="1">
      <alignment horizontal="left" vertical="center"/>
    </xf>
    <xf numFmtId="224" fontId="20" fillId="27" borderId="74" xfId="164" applyNumberFormat="1" applyFont="1" applyFill="1" applyBorder="1" applyAlignment="1">
      <alignment horizontal="center" vertical="center"/>
    </xf>
    <xf numFmtId="224" fontId="16" fillId="0" borderId="74" xfId="164" applyNumberFormat="1" applyFont="1" applyBorder="1" applyAlignment="1">
      <alignment horizontal="center" vertical="center"/>
    </xf>
    <xf numFmtId="0" fontId="20" fillId="17" borderId="74" xfId="164" applyFont="1" applyFill="1" applyBorder="1" applyAlignment="1">
      <alignment horizontal="center" vertical="center" wrapText="1"/>
    </xf>
    <xf numFmtId="224" fontId="20" fillId="0" borderId="0" xfId="164" applyNumberFormat="1" applyFont="1">
      <alignment vertical="center"/>
    </xf>
    <xf numFmtId="176" fontId="16" fillId="0" borderId="0" xfId="164" applyNumberFormat="1" applyFont="1" applyAlignment="1">
      <alignment horizontal="center" vertical="center"/>
    </xf>
    <xf numFmtId="176" fontId="16" fillId="0" borderId="72" xfId="0" applyNumberFormat="1" applyFont="1" applyFill="1" applyBorder="1" applyAlignment="1">
      <alignment horizontal="center" vertical="center" shrinkToFit="1"/>
    </xf>
    <xf numFmtId="176" fontId="16" fillId="0" borderId="72" xfId="0" applyNumberFormat="1" applyFont="1" applyFill="1" applyBorder="1" applyAlignment="1">
      <alignment horizontal="right" vertical="center" shrinkToFit="1"/>
    </xf>
    <xf numFmtId="176" fontId="16" fillId="0" borderId="72" xfId="0" applyNumberFormat="1" applyFont="1" applyBorder="1">
      <alignment vertical="center"/>
    </xf>
    <xf numFmtId="176" fontId="16" fillId="0" borderId="72" xfId="0" applyNumberFormat="1" applyFont="1" applyBorder="1" applyAlignment="1">
      <alignment horizontal="center" vertical="center"/>
    </xf>
    <xf numFmtId="176" fontId="16" fillId="0" borderId="72" xfId="0" applyNumberFormat="1" applyFont="1" applyBorder="1" applyProtection="1">
      <alignment vertical="center"/>
      <protection locked="0"/>
    </xf>
    <xf numFmtId="176" fontId="16" fillId="0" borderId="72" xfId="213" applyNumberFormat="1" applyFont="1" applyBorder="1" applyAlignment="1">
      <alignment vertical="center"/>
    </xf>
    <xf numFmtId="0" fontId="16" fillId="14" borderId="72" xfId="164" applyFont="1" applyFill="1" applyBorder="1" applyAlignment="1">
      <alignment vertical="center"/>
    </xf>
    <xf numFmtId="176" fontId="16" fillId="0" borderId="72" xfId="220" applyNumberFormat="1" applyFont="1" applyBorder="1">
      <alignment vertical="center"/>
    </xf>
    <xf numFmtId="176" fontId="16" fillId="0" borderId="72" xfId="164" applyNumberFormat="1" applyFont="1" applyBorder="1">
      <alignment vertical="center"/>
    </xf>
    <xf numFmtId="0" fontId="16" fillId="0" borderId="0" xfId="180" applyNumberFormat="1" applyFont="1" applyAlignment="1">
      <alignment vertical="center"/>
    </xf>
    <xf numFmtId="0" fontId="16" fillId="0" borderId="0" xfId="164" applyNumberFormat="1" applyFont="1" applyAlignment="1">
      <alignment vertical="center"/>
    </xf>
    <xf numFmtId="181" fontId="16" fillId="0" borderId="0" xfId="0" applyNumberFormat="1" applyFont="1" applyFill="1" applyAlignment="1">
      <alignment vertical="center"/>
    </xf>
    <xf numFmtId="181" fontId="16" fillId="0" borderId="0" xfId="0" applyNumberFormat="1" applyFont="1" applyFill="1" applyAlignment="1" applyProtection="1">
      <alignment vertical="center"/>
      <protection hidden="1"/>
    </xf>
    <xf numFmtId="0" fontId="16" fillId="0" borderId="0" xfId="0" applyFont="1" applyFill="1" applyAlignment="1" applyProtection="1">
      <alignment vertical="center"/>
      <protection hidden="1"/>
    </xf>
    <xf numFmtId="0" fontId="20" fillId="0" borderId="0" xfId="150" applyFont="1" applyAlignment="1">
      <alignment vertical="center"/>
    </xf>
    <xf numFmtId="181" fontId="20" fillId="0" borderId="0" xfId="150" applyNumberFormat="1" applyFont="1" applyAlignment="1">
      <alignment vertical="center"/>
    </xf>
    <xf numFmtId="181" fontId="16" fillId="0" borderId="0" xfId="150" applyNumberFormat="1" applyFont="1" applyAlignment="1">
      <alignment vertical="center"/>
    </xf>
    <xf numFmtId="0" fontId="16" fillId="5" borderId="72" xfId="180" applyNumberFormat="1" applyFont="1" applyFill="1" applyBorder="1" applyAlignment="1">
      <alignment horizontal="center" vertical="center"/>
    </xf>
    <xf numFmtId="0" fontId="16" fillId="0" borderId="72" xfId="180" applyNumberFormat="1" applyFont="1" applyBorder="1" applyAlignment="1">
      <alignment horizontal="center" vertical="center"/>
    </xf>
    <xf numFmtId="0" fontId="16" fillId="16" borderId="72" xfId="164" applyNumberFormat="1" applyFont="1" applyFill="1" applyBorder="1" applyAlignment="1">
      <alignment horizontal="center" vertical="center"/>
    </xf>
    <xf numFmtId="0" fontId="16" fillId="0" borderId="72" xfId="164" applyNumberFormat="1" applyFont="1" applyBorder="1" applyAlignment="1">
      <alignment horizontal="center" vertical="center"/>
    </xf>
    <xf numFmtId="0" fontId="16" fillId="0" borderId="0" xfId="164" applyNumberFormat="1" applyFont="1">
      <alignment vertical="center"/>
    </xf>
    <xf numFmtId="224" fontId="16" fillId="0" borderId="72" xfId="220" applyNumberFormat="1" applyFont="1" applyBorder="1" applyAlignment="1">
      <alignment horizontal="right" vertical="center" shrinkToFit="1"/>
    </xf>
    <xf numFmtId="224" fontId="135" fillId="0" borderId="72" xfId="220" applyNumberFormat="1" applyFont="1" applyBorder="1" applyAlignment="1">
      <alignment horizontal="right" vertical="center" shrinkToFit="1"/>
    </xf>
    <xf numFmtId="0" fontId="16" fillId="0" borderId="72" xfId="220" applyNumberFormat="1" applyFont="1" applyFill="1" applyBorder="1" applyAlignment="1">
      <alignment horizontal="center" vertical="center"/>
    </xf>
    <xf numFmtId="49" fontId="16" fillId="0" borderId="72" xfId="220" applyNumberFormat="1" applyFont="1" applyFill="1" applyBorder="1" applyAlignment="1">
      <alignment horizontal="center" vertical="center"/>
    </xf>
    <xf numFmtId="0" fontId="16" fillId="0" borderId="72" xfId="220" applyNumberFormat="1" applyFont="1" applyFill="1" applyBorder="1" applyAlignment="1">
      <alignment horizontal="left" vertical="center" shrinkToFit="1"/>
    </xf>
    <xf numFmtId="14" fontId="16" fillId="0" borderId="72" xfId="220" applyNumberFormat="1" applyFont="1" applyFill="1" applyBorder="1" applyAlignment="1">
      <alignment horizontal="center" vertical="center"/>
    </xf>
    <xf numFmtId="224" fontId="16" fillId="0" borderId="72" xfId="220" applyNumberFormat="1" applyFont="1" applyFill="1" applyBorder="1" applyAlignment="1">
      <alignment horizontal="right" vertical="center"/>
    </xf>
    <xf numFmtId="224" fontId="16" fillId="0" borderId="72" xfId="220" applyNumberFormat="1" applyFont="1" applyFill="1" applyBorder="1" applyAlignment="1">
      <alignment horizontal="center" vertical="center"/>
    </xf>
    <xf numFmtId="195" fontId="16" fillId="0" borderId="72" xfId="220" applyNumberFormat="1" applyFont="1" applyFill="1" applyBorder="1" applyAlignment="1">
      <alignment horizontal="right" vertical="center"/>
    </xf>
    <xf numFmtId="176" fontId="16" fillId="0" borderId="0" xfId="220" applyNumberFormat="1" applyFont="1" applyFill="1">
      <alignment vertical="center"/>
    </xf>
    <xf numFmtId="176" fontId="16" fillId="0" borderId="72" xfId="220" applyNumberFormat="1" applyFont="1" applyFill="1" applyBorder="1">
      <alignment vertical="center"/>
    </xf>
    <xf numFmtId="0" fontId="16" fillId="0" borderId="72" xfId="220" applyNumberFormat="1" applyFont="1" applyFill="1" applyBorder="1" applyAlignment="1">
      <alignment horizontal="left" vertical="center"/>
    </xf>
    <xf numFmtId="0" fontId="16" fillId="0" borderId="72" xfId="220" applyNumberFormat="1" applyFont="1" applyFill="1" applyBorder="1">
      <alignment vertical="center"/>
    </xf>
    <xf numFmtId="0" fontId="16" fillId="0" borderId="72" xfId="219" applyNumberFormat="1" applyFont="1" applyFill="1" applyBorder="1" applyAlignment="1">
      <alignment horizontal="center" vertical="center"/>
    </xf>
    <xf numFmtId="0" fontId="16" fillId="0" borderId="72" xfId="232" applyNumberFormat="1" applyFont="1" applyFill="1" applyBorder="1" applyAlignment="1">
      <alignment horizontal="center" vertical="center" wrapText="1"/>
    </xf>
    <xf numFmtId="224" fontId="16" fillId="0" borderId="72" xfId="220" applyNumberFormat="1" applyFont="1" applyBorder="1" applyAlignment="1" applyProtection="1">
      <alignment horizontal="left" vertical="center" indent="2" shrinkToFit="1"/>
      <protection locked="0"/>
    </xf>
    <xf numFmtId="224" fontId="16" fillId="0" borderId="73" xfId="220" applyNumberFormat="1" applyFont="1" applyBorder="1" applyAlignment="1">
      <alignment horizontal="left" vertical="center" wrapText="1"/>
    </xf>
    <xf numFmtId="224" fontId="16" fillId="0" borderId="72" xfId="220" applyNumberFormat="1" applyFont="1" applyBorder="1" applyAlignment="1">
      <alignment horizontal="left" vertical="center" wrapText="1"/>
    </xf>
    <xf numFmtId="49" fontId="153" fillId="36" borderId="4" xfId="230" applyNumberFormat="1" applyFont="1" applyFill="1" applyBorder="1" applyAlignment="1">
      <alignment horizontal="center" vertical="center" wrapText="1" shrinkToFit="1"/>
    </xf>
    <xf numFmtId="224" fontId="16" fillId="0" borderId="72" xfId="220" applyNumberFormat="1" applyFont="1" applyBorder="1" applyAlignment="1">
      <alignment horizontal="center" vertical="center"/>
    </xf>
    <xf numFmtId="224" fontId="16" fillId="0" borderId="72" xfId="220" applyNumberFormat="1" applyFont="1" applyBorder="1" applyAlignment="1" applyProtection="1">
      <alignment horizontal="center" vertical="center"/>
      <protection locked="0"/>
    </xf>
    <xf numFmtId="0" fontId="19" fillId="0" borderId="0" xfId="220" applyNumberFormat="1" applyFont="1" applyAlignment="1" applyProtection="1">
      <alignment horizontal="centerContinuous" vertical="center"/>
      <protection locked="0"/>
    </xf>
    <xf numFmtId="224" fontId="19" fillId="0" borderId="0" xfId="220" applyNumberFormat="1" applyFont="1" applyAlignment="1" applyProtection="1">
      <alignment horizontal="centerContinuous" vertical="center" wrapText="1"/>
      <protection locked="0"/>
    </xf>
    <xf numFmtId="224" fontId="16" fillId="0" borderId="0" xfId="220" applyNumberFormat="1" applyFont="1" applyAlignment="1" applyProtection="1">
      <alignment horizontal="centerContinuous" vertical="center"/>
      <protection locked="0"/>
    </xf>
    <xf numFmtId="176" fontId="16" fillId="0" borderId="72" xfId="3" applyFont="1" applyFill="1" applyBorder="1" applyAlignment="1" applyProtection="1">
      <alignment horizontal="center" vertical="center" shrinkToFit="1"/>
      <protection hidden="1"/>
    </xf>
    <xf numFmtId="176" fontId="16" fillId="0" borderId="72" xfId="3" applyFont="1" applyFill="1" applyBorder="1" applyAlignment="1" applyProtection="1">
      <alignment horizontal="right" vertical="center" shrinkToFit="1"/>
      <protection hidden="1"/>
    </xf>
    <xf numFmtId="176" fontId="16" fillId="0" borderId="72" xfId="3" applyFont="1" applyFill="1" applyBorder="1" applyAlignment="1" applyProtection="1">
      <alignment vertical="center" shrinkToFit="1"/>
      <protection hidden="1"/>
    </xf>
    <xf numFmtId="0" fontId="19" fillId="0" borderId="0" xfId="0" applyFont="1" applyAlignment="1" applyProtection="1">
      <alignment horizontal="centerContinuous" vertical="center" wrapText="1"/>
    </xf>
    <xf numFmtId="176" fontId="16" fillId="0" borderId="72" xfId="3" applyFont="1" applyBorder="1" applyAlignment="1" applyProtection="1">
      <alignment horizontal="right" vertical="center" shrinkToFit="1"/>
      <protection hidden="1"/>
    </xf>
    <xf numFmtId="176" fontId="16" fillId="0" borderId="3" xfId="3" applyFont="1" applyBorder="1" applyAlignment="1">
      <alignment horizontal="center" vertical="center"/>
    </xf>
    <xf numFmtId="176" fontId="16" fillId="0" borderId="1" xfId="3" applyFont="1" applyFill="1" applyBorder="1" applyAlignment="1">
      <alignment horizontal="right" vertical="center"/>
    </xf>
    <xf numFmtId="176" fontId="16" fillId="0" borderId="1" xfId="3" applyFont="1" applyFill="1" applyBorder="1" applyAlignment="1">
      <alignment horizontal="center" vertical="center"/>
    </xf>
    <xf numFmtId="176" fontId="16" fillId="0" borderId="1" xfId="3" applyFont="1" applyBorder="1" applyAlignment="1">
      <alignment horizontal="right" vertical="center"/>
    </xf>
    <xf numFmtId="176" fontId="120" fillId="0" borderId="72" xfId="3" applyFont="1" applyFill="1" applyBorder="1" applyAlignment="1" applyProtection="1">
      <alignment horizontal="right" vertical="center" shrinkToFit="1"/>
      <protection hidden="1"/>
    </xf>
    <xf numFmtId="176" fontId="16" fillId="0" borderId="1" xfId="3" applyFont="1" applyBorder="1" applyAlignment="1">
      <alignment horizontal="center" vertical="center"/>
    </xf>
    <xf numFmtId="176" fontId="16" fillId="0" borderId="1" xfId="3" applyFont="1" applyBorder="1" applyAlignment="1">
      <alignment vertical="center"/>
    </xf>
    <xf numFmtId="176" fontId="16" fillId="0" borderId="72" xfId="3" applyFont="1" applyFill="1" applyBorder="1" applyAlignment="1">
      <alignment horizontal="right" vertical="center" shrinkToFit="1"/>
    </xf>
    <xf numFmtId="176" fontId="16" fillId="0" borderId="72" xfId="3" applyFont="1" applyFill="1" applyBorder="1" applyAlignment="1">
      <alignment vertical="center" shrinkToFit="1"/>
    </xf>
    <xf numFmtId="0" fontId="20" fillId="0" borderId="1" xfId="0" applyFont="1" applyBorder="1" applyAlignment="1">
      <alignment horizontal="center" vertical="center"/>
    </xf>
    <xf numFmtId="0" fontId="16" fillId="0" borderId="1" xfId="0" applyNumberFormat="1" applyFont="1" applyBorder="1" applyAlignment="1">
      <alignment horizontal="center" vertical="center"/>
    </xf>
    <xf numFmtId="0" fontId="20" fillId="0" borderId="4" xfId="0" applyFont="1" applyBorder="1" applyAlignment="1">
      <alignment horizontal="center" vertical="center"/>
    </xf>
    <xf numFmtId="0" fontId="16" fillId="14" borderId="72" xfId="0" applyFont="1" applyFill="1" applyBorder="1" applyAlignment="1">
      <alignment horizontal="center" vertical="center"/>
    </xf>
    <xf numFmtId="0" fontId="16" fillId="0" borderId="72" xfId="0" applyFont="1" applyBorder="1" applyAlignment="1">
      <alignment horizontal="center" vertical="center"/>
    </xf>
    <xf numFmtId="0" fontId="20" fillId="0" borderId="72" xfId="0" applyFont="1" applyBorder="1" applyAlignment="1">
      <alignment horizontal="center" vertical="center"/>
    </xf>
    <xf numFmtId="0" fontId="16" fillId="0" borderId="72" xfId="0" applyFont="1" applyFill="1" applyBorder="1" applyAlignment="1">
      <alignment horizontal="center" vertical="center"/>
    </xf>
    <xf numFmtId="176" fontId="20" fillId="26" borderId="72" xfId="0" applyNumberFormat="1" applyFont="1" applyFill="1" applyBorder="1" applyAlignment="1">
      <alignment horizontal="center" vertical="center"/>
    </xf>
    <xf numFmtId="9" fontId="20" fillId="26" borderId="72" xfId="5" applyFont="1" applyFill="1" applyBorder="1" applyAlignment="1">
      <alignment horizontal="center" vertical="center"/>
    </xf>
    <xf numFmtId="188" fontId="20" fillId="26" borderId="72" xfId="3" applyNumberFormat="1" applyFont="1" applyFill="1" applyBorder="1" applyAlignment="1">
      <alignment horizontal="center" vertical="center"/>
    </xf>
    <xf numFmtId="176" fontId="20" fillId="26" borderId="4" xfId="0" applyNumberFormat="1" applyFont="1" applyFill="1" applyBorder="1" applyAlignment="1">
      <alignment horizontal="center" vertical="center"/>
    </xf>
    <xf numFmtId="188" fontId="20" fillId="26" borderId="4" xfId="3" applyNumberFormat="1" applyFont="1" applyFill="1" applyBorder="1" applyAlignment="1">
      <alignment horizontal="center" vertical="center"/>
    </xf>
    <xf numFmtId="9" fontId="20" fillId="26" borderId="4" xfId="5" applyFont="1" applyFill="1" applyBorder="1" applyAlignment="1">
      <alignment horizontal="center" vertical="center"/>
    </xf>
    <xf numFmtId="0" fontId="16" fillId="0" borderId="72" xfId="0" applyFont="1" applyBorder="1" applyAlignment="1">
      <alignment horizontal="left" vertical="center"/>
    </xf>
    <xf numFmtId="0" fontId="19" fillId="0" borderId="0" xfId="0" applyFont="1" applyAlignment="1">
      <alignment horizontal="centerContinuous" vertical="center" wrapText="1"/>
    </xf>
    <xf numFmtId="0" fontId="15" fillId="0" borderId="0" xfId="0" applyFont="1" applyAlignment="1">
      <alignment horizontal="centerContinuous" vertical="center" wrapText="1"/>
    </xf>
    <xf numFmtId="0" fontId="15" fillId="0" borderId="0" xfId="0" applyFont="1" applyAlignment="1">
      <alignment horizontal="centerContinuous" vertical="center"/>
    </xf>
    <xf numFmtId="0" fontId="20" fillId="0" borderId="73" xfId="0" applyFont="1" applyBorder="1" applyAlignment="1">
      <alignment vertical="center"/>
    </xf>
    <xf numFmtId="0" fontId="16" fillId="0" borderId="73" xfId="0" applyFont="1" applyBorder="1" applyAlignment="1">
      <alignment vertical="center"/>
    </xf>
    <xf numFmtId="176" fontId="20" fillId="26" borderId="72" xfId="0" applyNumberFormat="1" applyFont="1" applyFill="1" applyBorder="1" applyAlignment="1">
      <alignment horizontal="center" vertical="center" wrapText="1"/>
    </xf>
    <xf numFmtId="176" fontId="16" fillId="26" borderId="72" xfId="0" applyNumberFormat="1" applyFont="1" applyFill="1" applyBorder="1" applyAlignment="1">
      <alignment horizontal="center" vertical="center" wrapText="1"/>
    </xf>
    <xf numFmtId="0" fontId="20" fillId="16" borderId="72" xfId="0" applyFont="1" applyFill="1" applyBorder="1" applyAlignment="1">
      <alignment horizontal="center" vertical="center"/>
    </xf>
    <xf numFmtId="0" fontId="20" fillId="16" borderId="72" xfId="0" applyFont="1" applyFill="1" applyBorder="1" applyAlignment="1">
      <alignment vertical="center"/>
    </xf>
    <xf numFmtId="0" fontId="20" fillId="0" borderId="72" xfId="0" applyFont="1" applyBorder="1" applyAlignment="1">
      <alignment horizontal="left" vertical="center"/>
    </xf>
    <xf numFmtId="187" fontId="20" fillId="0" borderId="0" xfId="177" applyFont="1" applyFill="1" applyBorder="1" applyAlignment="1">
      <alignment horizontal="centerContinuous" vertical="center"/>
    </xf>
    <xf numFmtId="9" fontId="16" fillId="0" borderId="72" xfId="5" applyFont="1" applyBorder="1" applyAlignment="1">
      <alignment horizontal="right" vertical="center"/>
    </xf>
    <xf numFmtId="0" fontId="16" fillId="0" borderId="72" xfId="193" applyFont="1" applyBorder="1" applyAlignment="1">
      <alignment horizontal="right" vertical="center"/>
    </xf>
    <xf numFmtId="0" fontId="16" fillId="14" borderId="72" xfId="193" applyFont="1" applyFill="1" applyBorder="1" applyAlignment="1">
      <alignment horizontal="right" vertical="center"/>
    </xf>
    <xf numFmtId="0" fontId="16" fillId="0" borderId="0" xfId="193" applyFont="1" applyFill="1" applyAlignment="1">
      <alignment vertical="center"/>
    </xf>
    <xf numFmtId="0" fontId="16" fillId="0" borderId="72" xfId="193" applyFont="1" applyFill="1" applyBorder="1" applyAlignment="1">
      <alignment horizontal="right" vertical="center"/>
    </xf>
    <xf numFmtId="0" fontId="120" fillId="0" borderId="0" xfId="0" applyFont="1" applyFill="1" applyAlignment="1">
      <alignment horizontal="center" vertical="center"/>
    </xf>
    <xf numFmtId="0" fontId="15" fillId="0" borderId="0" xfId="0" applyFont="1" applyFill="1" applyAlignment="1">
      <alignment horizontal="centerContinuous" vertical="center"/>
    </xf>
    <xf numFmtId="176" fontId="20" fillId="26" borderId="72" xfId="5" applyNumberFormat="1" applyFont="1" applyFill="1" applyBorder="1" applyAlignment="1">
      <alignment horizontal="center" vertical="center"/>
    </xf>
    <xf numFmtId="226" fontId="16" fillId="32" borderId="72" xfId="232" applyFont="1" applyFill="1" applyBorder="1" applyAlignment="1">
      <alignment horizontal="center" vertical="center" wrapText="1"/>
    </xf>
    <xf numFmtId="226" fontId="20" fillId="17" borderId="72" xfId="231" applyFont="1" applyFill="1" applyBorder="1" applyAlignment="1">
      <alignment horizontal="center" vertical="center" wrapText="1"/>
    </xf>
    <xf numFmtId="9" fontId="20" fillId="26" borderId="72" xfId="5" applyFont="1" applyFill="1" applyBorder="1" applyAlignment="1">
      <alignment horizontal="center" vertical="center" wrapText="1"/>
    </xf>
    <xf numFmtId="40" fontId="24" fillId="0" borderId="1" xfId="4" applyNumberFormat="1" applyFont="1" applyBorder="1" applyAlignment="1" applyProtection="1">
      <alignment horizontal="center" vertical="center"/>
    </xf>
    <xf numFmtId="40" fontId="45" fillId="3" borderId="1" xfId="8" applyNumberFormat="1" applyFont="1" applyFill="1" applyBorder="1" applyAlignment="1">
      <alignment vertical="center"/>
    </xf>
    <xf numFmtId="224" fontId="135" fillId="0" borderId="72" xfId="220" applyNumberFormat="1" applyFont="1" applyBorder="1" applyAlignment="1" applyProtection="1">
      <alignment horizontal="left" vertical="center" indent="2" shrinkToFit="1"/>
      <protection locked="0"/>
    </xf>
    <xf numFmtId="224" fontId="135" fillId="0" borderId="72" xfId="220" applyNumberFormat="1" applyFont="1" applyBorder="1" applyAlignment="1">
      <alignment horizontal="left" vertical="center" shrinkToFit="1"/>
    </xf>
    <xf numFmtId="224" fontId="16" fillId="0" borderId="73" xfId="220" applyNumberFormat="1" applyFont="1" applyBorder="1" applyAlignment="1">
      <alignment horizontal="left" vertical="center" shrinkToFit="1"/>
    </xf>
    <xf numFmtId="224" fontId="16" fillId="0" borderId="72" xfId="220" applyNumberFormat="1" applyFont="1" applyFill="1" applyBorder="1" applyAlignment="1">
      <alignment horizontal="left" vertical="center" shrinkToFit="1"/>
    </xf>
    <xf numFmtId="224" fontId="16" fillId="0" borderId="72" xfId="220" applyNumberFormat="1" applyFont="1" applyBorder="1" applyAlignment="1" applyProtection="1">
      <alignment horizontal="center" vertical="center"/>
      <protection locked="0"/>
    </xf>
    <xf numFmtId="0" fontId="11" fillId="15" borderId="1" xfId="0" applyFont="1" applyFill="1" applyBorder="1" applyAlignment="1">
      <alignment horizontal="center" vertical="center"/>
    </xf>
    <xf numFmtId="195" fontId="166" fillId="15" borderId="1" xfId="0" applyNumberFormat="1" applyFont="1" applyFill="1" applyBorder="1" applyAlignment="1">
      <alignment horizontal="center" vertical="center"/>
    </xf>
    <xf numFmtId="10" fontId="16" fillId="0" borderId="72" xfId="5" applyNumberFormat="1" applyFont="1" applyBorder="1" applyAlignment="1">
      <alignment vertical="center"/>
    </xf>
    <xf numFmtId="0" fontId="12" fillId="15" borderId="72" xfId="0" applyFont="1" applyFill="1" applyBorder="1" applyAlignment="1">
      <alignment horizontal="center" vertical="center"/>
    </xf>
    <xf numFmtId="188" fontId="7" fillId="15" borderId="72" xfId="3" applyNumberFormat="1" applyFont="1" applyFill="1" applyBorder="1" applyAlignment="1">
      <alignment horizontal="right" vertical="center" wrapText="1"/>
    </xf>
    <xf numFmtId="0" fontId="8" fillId="15" borderId="72" xfId="0" applyFont="1" applyFill="1" applyBorder="1" applyAlignment="1">
      <alignment horizontal="left" vertical="center" wrapText="1"/>
    </xf>
    <xf numFmtId="0" fontId="14" fillId="15" borderId="72" xfId="0" applyFont="1" applyFill="1" applyBorder="1" applyAlignment="1">
      <alignment horizontal="center" vertical="center" wrapText="1"/>
    </xf>
    <xf numFmtId="0" fontId="8" fillId="15" borderId="72" xfId="0" applyFont="1" applyFill="1" applyBorder="1" applyAlignment="1">
      <alignment horizontal="justify" vertical="center" wrapText="1"/>
    </xf>
    <xf numFmtId="224" fontId="20" fillId="0" borderId="72" xfId="220" applyNumberFormat="1" applyFont="1" applyBorder="1" applyAlignment="1" applyProtection="1">
      <alignment horizontal="center" vertical="center"/>
      <protection locked="0"/>
    </xf>
    <xf numFmtId="224" fontId="20" fillId="0" borderId="4" xfId="220" applyNumberFormat="1" applyFont="1" applyBorder="1" applyAlignment="1" applyProtection="1">
      <alignment horizontal="center" vertical="center" wrapText="1"/>
      <protection locked="0"/>
    </xf>
    <xf numFmtId="0" fontId="115" fillId="36" borderId="74" xfId="219" applyNumberFormat="1" applyFont="1" applyFill="1" applyBorder="1" applyAlignment="1">
      <alignment horizontal="center" vertical="center"/>
    </xf>
    <xf numFmtId="224" fontId="20" fillId="0" borderId="72" xfId="220" applyNumberFormat="1" applyFont="1" applyBorder="1" applyAlignment="1" applyProtection="1">
      <alignment horizontal="center" vertical="center" wrapText="1"/>
      <protection locked="0"/>
    </xf>
    <xf numFmtId="224" fontId="16" fillId="0" borderId="72" xfId="220" applyNumberFormat="1" applyFont="1" applyBorder="1" applyAlignment="1" applyProtection="1">
      <alignment horizontal="center" vertical="center"/>
      <protection locked="0"/>
    </xf>
    <xf numFmtId="224" fontId="156" fillId="0" borderId="72" xfId="220" applyNumberFormat="1" applyFont="1" applyBorder="1" applyAlignment="1">
      <alignment horizontal="center" vertical="center" wrapText="1"/>
    </xf>
    <xf numFmtId="224" fontId="20" fillId="0" borderId="84" xfId="220" applyNumberFormat="1" applyFont="1" applyBorder="1" applyAlignment="1" applyProtection="1">
      <alignment horizontal="center" vertical="center" wrapText="1"/>
      <protection locked="0"/>
    </xf>
    <xf numFmtId="224" fontId="20" fillId="0" borderId="84" xfId="220" applyNumberFormat="1" applyFont="1" applyBorder="1" applyAlignment="1" applyProtection="1">
      <alignment horizontal="center" vertical="center"/>
      <protection locked="0"/>
    </xf>
    <xf numFmtId="0" fontId="115" fillId="36" borderId="72" xfId="219" applyNumberFormat="1" applyFont="1" applyFill="1" applyBorder="1" applyAlignment="1">
      <alignment horizontal="center" vertical="center"/>
    </xf>
    <xf numFmtId="224" fontId="115" fillId="36" borderId="73" xfId="3" applyNumberFormat="1" applyFont="1" applyFill="1" applyBorder="1" applyAlignment="1">
      <alignment horizontal="center" vertical="center"/>
    </xf>
    <xf numFmtId="0" fontId="16" fillId="0" borderId="0" xfId="220" applyNumberFormat="1" applyFont="1" applyAlignment="1" applyProtection="1">
      <alignment horizontal="center" vertical="center"/>
      <protection locked="0"/>
    </xf>
    <xf numFmtId="224" fontId="16" fillId="0" borderId="0" xfId="220" applyNumberFormat="1" applyFont="1" applyAlignment="1" applyProtection="1">
      <alignment horizontal="center" vertical="center"/>
      <protection locked="0"/>
    </xf>
    <xf numFmtId="224" fontId="115" fillId="36" borderId="72" xfId="3" applyNumberFormat="1" applyFont="1" applyFill="1" applyBorder="1" applyAlignment="1">
      <alignment horizontal="center" vertical="center"/>
    </xf>
    <xf numFmtId="224" fontId="155" fillId="22" borderId="4" xfId="164" applyNumberFormat="1" applyFont="1" applyFill="1" applyBorder="1" applyAlignment="1" applyProtection="1">
      <alignment horizontal="center" vertical="center"/>
      <protection locked="0"/>
    </xf>
    <xf numFmtId="0" fontId="18" fillId="0" borderId="51" xfId="4" applyFont="1" applyFill="1" applyBorder="1" applyAlignment="1" applyProtection="1">
      <alignment horizontal="center" vertical="center"/>
      <protection locked="0"/>
    </xf>
    <xf numFmtId="0" fontId="56" fillId="9" borderId="52" xfId="33" applyFont="1" applyFill="1" applyBorder="1" applyAlignment="1" applyProtection="1">
      <alignment horizontal="center" vertical="center"/>
    </xf>
    <xf numFmtId="0" fontId="56" fillId="9" borderId="53" xfId="33" applyFont="1" applyFill="1" applyBorder="1" applyAlignment="1" applyProtection="1">
      <alignment horizontal="center" vertical="center"/>
    </xf>
    <xf numFmtId="0" fontId="56" fillId="9" borderId="62" xfId="33" applyFont="1" applyFill="1" applyBorder="1" applyAlignment="1" applyProtection="1">
      <alignment horizontal="center" vertical="center"/>
    </xf>
    <xf numFmtId="0" fontId="58" fillId="10" borderId="55" xfId="33" applyFont="1" applyFill="1" applyBorder="1" applyAlignment="1" applyProtection="1">
      <alignment horizontal="center" vertical="center"/>
    </xf>
    <xf numFmtId="0" fontId="58" fillId="10" borderId="56" xfId="33" applyFont="1" applyFill="1" applyBorder="1" applyAlignment="1" applyProtection="1">
      <alignment horizontal="center" vertical="center"/>
    </xf>
    <xf numFmtId="0" fontId="58" fillId="10" borderId="63" xfId="33" applyFont="1" applyFill="1" applyBorder="1" applyAlignment="1" applyProtection="1">
      <alignment horizontal="center" vertical="center"/>
    </xf>
    <xf numFmtId="0" fontId="59" fillId="10" borderId="57" xfId="33" applyFont="1" applyFill="1" applyBorder="1" applyAlignment="1" applyProtection="1">
      <alignment horizontal="center" vertical="center"/>
    </xf>
    <xf numFmtId="0" fontId="60" fillId="10" borderId="0" xfId="33" applyFont="1" applyFill="1" applyBorder="1" applyAlignment="1" applyProtection="1">
      <alignment horizontal="center" vertical="center"/>
    </xf>
    <xf numFmtId="0" fontId="60" fillId="10" borderId="65" xfId="33" applyFont="1" applyFill="1" applyBorder="1" applyAlignment="1" applyProtection="1">
      <alignment horizontal="center" vertical="center"/>
    </xf>
    <xf numFmtId="0" fontId="61" fillId="10" borderId="0" xfId="33" applyFont="1" applyFill="1" applyBorder="1" applyAlignment="1" applyProtection="1">
      <alignment vertical="center"/>
    </xf>
    <xf numFmtId="0" fontId="62" fillId="10" borderId="0" xfId="33" applyFont="1" applyFill="1" applyBorder="1" applyAlignment="1" applyProtection="1">
      <alignment vertical="center"/>
    </xf>
    <xf numFmtId="0" fontId="56" fillId="9" borderId="54" xfId="33" applyFont="1" applyFill="1" applyBorder="1" applyAlignment="1" applyProtection="1">
      <alignment horizontal="center" vertical="center"/>
    </xf>
    <xf numFmtId="0" fontId="21" fillId="10" borderId="57" xfId="33" applyFont="1" applyFill="1" applyBorder="1" applyAlignment="1" applyProtection="1">
      <alignment horizontal="center" vertical="center"/>
    </xf>
    <xf numFmtId="0" fontId="21" fillId="10" borderId="59" xfId="33" applyFont="1" applyFill="1" applyBorder="1" applyAlignment="1" applyProtection="1">
      <alignment horizontal="center" vertical="center"/>
    </xf>
    <xf numFmtId="0" fontId="63" fillId="10" borderId="65" xfId="33" applyFont="1" applyFill="1" applyBorder="1" applyAlignment="1" applyProtection="1">
      <alignment horizontal="center" vertical="center"/>
    </xf>
    <xf numFmtId="0" fontId="63" fillId="10" borderId="67" xfId="33" applyFont="1" applyFill="1" applyBorder="1" applyAlignment="1" applyProtection="1">
      <alignment horizontal="center" vertical="center"/>
    </xf>
    <xf numFmtId="0" fontId="56" fillId="9" borderId="64" xfId="33" applyFont="1" applyFill="1" applyBorder="1" applyAlignment="1" applyProtection="1">
      <alignment horizontal="center" vertical="center"/>
    </xf>
    <xf numFmtId="0" fontId="63" fillId="10" borderId="0" xfId="33" applyFont="1" applyFill="1" applyBorder="1" applyAlignment="1" applyProtection="1">
      <alignment horizontal="center" vertical="center"/>
    </xf>
    <xf numFmtId="49" fontId="64" fillId="3" borderId="21" xfId="33" applyNumberFormat="1" applyFont="1" applyFill="1" applyBorder="1" applyAlignment="1" applyProtection="1">
      <alignment horizontal="left" vertical="center"/>
      <protection locked="0"/>
    </xf>
    <xf numFmtId="0" fontId="0" fillId="0" borderId="21" xfId="0" applyBorder="1" applyAlignment="1"/>
    <xf numFmtId="0" fontId="0" fillId="0" borderId="47" xfId="0" applyBorder="1" applyAlignment="1"/>
    <xf numFmtId="49" fontId="23" fillId="3" borderId="31" xfId="33" applyNumberFormat="1" applyFont="1" applyFill="1" applyBorder="1" applyAlignment="1" applyProtection="1">
      <alignment vertical="center"/>
    </xf>
    <xf numFmtId="49" fontId="36" fillId="3" borderId="9" xfId="33" applyNumberFormat="1" applyFont="1" applyFill="1" applyBorder="1" applyAlignment="1" applyProtection="1">
      <alignment vertical="center"/>
    </xf>
    <xf numFmtId="49" fontId="23" fillId="3" borderId="31" xfId="33" applyNumberFormat="1" applyFont="1" applyFill="1" applyBorder="1" applyAlignment="1" applyProtection="1">
      <alignment horizontal="left" vertical="center"/>
      <protection locked="0"/>
    </xf>
    <xf numFmtId="0" fontId="0" fillId="0" borderId="9" xfId="0" applyBorder="1" applyAlignment="1"/>
    <xf numFmtId="49" fontId="64" fillId="3" borderId="9" xfId="33" applyNumberFormat="1" applyFont="1" applyFill="1" applyBorder="1" applyAlignment="1" applyProtection="1">
      <alignment horizontal="left" vertical="center"/>
      <protection locked="0"/>
    </xf>
    <xf numFmtId="0" fontId="0" fillId="0" borderId="45" xfId="0" applyBorder="1" applyAlignment="1"/>
    <xf numFmtId="49" fontId="23" fillId="3" borderId="38" xfId="33" applyNumberFormat="1" applyFont="1" applyFill="1" applyBorder="1" applyAlignment="1" applyProtection="1">
      <alignment horizontal="left" vertical="center"/>
    </xf>
    <xf numFmtId="49" fontId="23" fillId="3" borderId="58" xfId="33" applyNumberFormat="1" applyFont="1" applyFill="1" applyBorder="1" applyAlignment="1" applyProtection="1">
      <alignment horizontal="left" vertical="center"/>
    </xf>
    <xf numFmtId="0" fontId="16" fillId="10" borderId="0" xfId="33" applyFont="1" applyFill="1" applyBorder="1" applyAlignment="1" applyProtection="1">
      <alignment horizontal="center" vertical="center"/>
    </xf>
    <xf numFmtId="49" fontId="23" fillId="3" borderId="30" xfId="33" applyNumberFormat="1" applyFont="1" applyFill="1" applyBorder="1" applyAlignment="1" applyProtection="1">
      <alignment horizontal="left" vertical="center"/>
    </xf>
    <xf numFmtId="0" fontId="36" fillId="0" borderId="21" xfId="0" applyFont="1" applyBorder="1" applyAlignment="1" applyProtection="1">
      <alignment vertical="center"/>
    </xf>
    <xf numFmtId="0" fontId="36" fillId="0" borderId="21" xfId="0" applyFont="1" applyBorder="1" applyAlignment="1" applyProtection="1">
      <alignment vertical="center"/>
      <protection locked="0"/>
    </xf>
    <xf numFmtId="0" fontId="36" fillId="0" borderId="47" xfId="0" applyFont="1" applyBorder="1" applyAlignment="1" applyProtection="1">
      <alignment vertical="center"/>
      <protection locked="0"/>
    </xf>
    <xf numFmtId="49" fontId="23" fillId="3" borderId="31" xfId="33" applyNumberFormat="1" applyFont="1" applyFill="1" applyBorder="1" applyAlignment="1" applyProtection="1">
      <alignment horizontal="left" vertical="center"/>
    </xf>
    <xf numFmtId="49" fontId="36" fillId="3" borderId="9" xfId="33" applyNumberFormat="1" applyFont="1" applyFill="1" applyBorder="1" applyAlignment="1" applyProtection="1">
      <alignment horizontal="left" vertical="center"/>
    </xf>
    <xf numFmtId="49" fontId="66" fillId="3" borderId="9" xfId="33" applyNumberFormat="1" applyFont="1" applyFill="1" applyBorder="1" applyAlignment="1" applyProtection="1">
      <alignment horizontal="left" vertical="center"/>
      <protection locked="0"/>
    </xf>
    <xf numFmtId="49" fontId="66" fillId="3" borderId="45" xfId="33" applyNumberFormat="1" applyFont="1" applyFill="1" applyBorder="1" applyAlignment="1" applyProtection="1">
      <alignment horizontal="left" vertical="center"/>
      <protection locked="0"/>
    </xf>
    <xf numFmtId="49" fontId="36" fillId="3" borderId="58" xfId="33" applyNumberFormat="1" applyFont="1" applyFill="1" applyBorder="1" applyAlignment="1" applyProtection="1">
      <alignment horizontal="left" vertical="center"/>
    </xf>
    <xf numFmtId="49" fontId="64" fillId="3" borderId="58" xfId="33" applyNumberFormat="1" applyFont="1" applyFill="1" applyBorder="1" applyAlignment="1" applyProtection="1">
      <alignment horizontal="left" vertical="center"/>
      <protection locked="0"/>
    </xf>
    <xf numFmtId="49" fontId="66" fillId="3" borderId="58" xfId="33" applyNumberFormat="1" applyFont="1" applyFill="1" applyBorder="1" applyAlignment="1" applyProtection="1">
      <alignment horizontal="left" vertical="center"/>
      <protection locked="0"/>
    </xf>
    <xf numFmtId="49" fontId="66" fillId="3" borderId="66" xfId="33" applyNumberFormat="1" applyFont="1" applyFill="1" applyBorder="1" applyAlignment="1" applyProtection="1">
      <alignment horizontal="left" vertical="center"/>
      <protection locked="0"/>
    </xf>
    <xf numFmtId="0" fontId="69" fillId="10" borderId="51" xfId="33" applyFont="1" applyFill="1" applyBorder="1" applyAlignment="1" applyProtection="1">
      <alignment horizontal="center" vertical="center"/>
    </xf>
    <xf numFmtId="0" fontId="50" fillId="0" borderId="0" xfId="143" applyFont="1" applyAlignment="1" applyProtection="1">
      <alignment horizontal="center" vertical="center"/>
      <protection locked="0"/>
    </xf>
    <xf numFmtId="0" fontId="48" fillId="0" borderId="0" xfId="143" applyFont="1" applyAlignment="1" applyProtection="1">
      <alignment horizontal="center" vertical="center"/>
      <protection locked="0"/>
    </xf>
    <xf numFmtId="0" fontId="16" fillId="0" borderId="0" xfId="143" applyNumberFormat="1" applyFont="1" applyAlignment="1" applyProtection="1">
      <alignment horizontal="center" vertical="center"/>
      <protection locked="0"/>
    </xf>
    <xf numFmtId="0" fontId="20" fillId="0" borderId="14" xfId="96" applyNumberFormat="1" applyFont="1" applyBorder="1" applyAlignment="1" applyProtection="1">
      <alignment horizontal="center" vertical="center"/>
      <protection locked="0"/>
    </xf>
    <xf numFmtId="0" fontId="16" fillId="0" borderId="21" xfId="96" applyNumberFormat="1" applyFont="1" applyBorder="1" applyAlignment="1" applyProtection="1">
      <alignment horizontal="center" vertical="center"/>
      <protection locked="0"/>
    </xf>
    <xf numFmtId="0" fontId="16" fillId="0" borderId="22" xfId="96" applyNumberFormat="1" applyFont="1" applyBorder="1" applyAlignment="1" applyProtection="1">
      <alignment horizontal="center" vertical="center"/>
      <protection locked="0"/>
    </xf>
    <xf numFmtId="0" fontId="16" fillId="0" borderId="2" xfId="96" applyFont="1" applyBorder="1" applyAlignment="1" applyProtection="1">
      <alignment horizontal="center" vertical="center"/>
      <protection locked="0"/>
    </xf>
    <xf numFmtId="0" fontId="16" fillId="0" borderId="9" xfId="96" applyFont="1" applyBorder="1" applyAlignment="1" applyProtection="1">
      <alignment horizontal="center" vertical="center"/>
      <protection locked="0"/>
    </xf>
    <xf numFmtId="0" fontId="16" fillId="0" borderId="3" xfId="96" applyFont="1" applyBorder="1" applyAlignment="1" applyProtection="1">
      <alignment horizontal="center" vertical="center"/>
      <protection locked="0"/>
    </xf>
    <xf numFmtId="0" fontId="20" fillId="0" borderId="2" xfId="96" applyFont="1" applyBorder="1" applyAlignment="1" applyProtection="1">
      <alignment horizontal="center" vertical="center"/>
      <protection locked="0"/>
    </xf>
    <xf numFmtId="0" fontId="20" fillId="0" borderId="41" xfId="96" applyFont="1" applyBorder="1" applyAlignment="1" applyProtection="1">
      <alignment horizontal="center" vertical="center"/>
      <protection locked="0"/>
    </xf>
    <xf numFmtId="0" fontId="16" fillId="0" borderId="5" xfId="96" applyFont="1" applyBorder="1" applyAlignment="1" applyProtection="1">
      <alignment horizontal="center" vertical="center"/>
      <protection locked="0"/>
    </xf>
    <xf numFmtId="0" fontId="26" fillId="0" borderId="41" xfId="96" applyFont="1" applyBorder="1" applyAlignment="1" applyProtection="1">
      <alignment horizontal="center" vertical="center"/>
      <protection locked="0"/>
    </xf>
    <xf numFmtId="0" fontId="21" fillId="0" borderId="5" xfId="96" applyFont="1" applyBorder="1" applyAlignment="1" applyProtection="1">
      <alignment horizontal="center" vertical="center"/>
      <protection locked="0"/>
    </xf>
    <xf numFmtId="0" fontId="16" fillId="0" borderId="42" xfId="96" applyFont="1" applyBorder="1" applyAlignment="1" applyProtection="1">
      <alignment horizontal="center" vertical="center"/>
      <protection locked="0"/>
    </xf>
    <xf numFmtId="0" fontId="16" fillId="0" borderId="43" xfId="96" applyFont="1" applyBorder="1" applyAlignment="1" applyProtection="1">
      <alignment horizontal="center" vertical="center"/>
      <protection locked="0"/>
    </xf>
    <xf numFmtId="0" fontId="20" fillId="0" borderId="2" xfId="96" applyFont="1" applyBorder="1" applyAlignment="1" applyProtection="1">
      <alignment horizontal="center" vertical="center" wrapText="1"/>
      <protection locked="0"/>
    </xf>
    <xf numFmtId="0" fontId="0" fillId="0" borderId="9" xfId="0" applyFont="1" applyBorder="1" applyAlignment="1">
      <alignment wrapText="1"/>
    </xf>
    <xf numFmtId="0" fontId="0" fillId="0" borderId="3" xfId="0" applyFont="1" applyBorder="1" applyAlignment="1">
      <alignment wrapText="1"/>
    </xf>
    <xf numFmtId="211" fontId="16" fillId="0" borderId="2" xfId="96" applyNumberFormat="1" applyFont="1" applyBorder="1" applyAlignment="1" applyProtection="1">
      <alignment horizontal="center" vertical="center"/>
      <protection locked="0"/>
    </xf>
    <xf numFmtId="211" fontId="16" fillId="0" borderId="45" xfId="96" applyNumberFormat="1" applyFont="1" applyBorder="1" applyAlignment="1" applyProtection="1">
      <alignment horizontal="center" vertical="center"/>
      <protection locked="0"/>
    </xf>
    <xf numFmtId="0" fontId="20" fillId="0" borderId="6" xfId="96" applyFont="1" applyBorder="1" applyAlignment="1" applyProtection="1">
      <alignment horizontal="center" vertical="center"/>
      <protection locked="0"/>
    </xf>
    <xf numFmtId="0" fontId="16" fillId="0" borderId="7" xfId="96" applyFont="1" applyBorder="1" applyAlignment="1" applyProtection="1">
      <alignment horizontal="center" vertical="center"/>
      <protection locked="0"/>
    </xf>
    <xf numFmtId="0" fontId="16" fillId="0" borderId="46" xfId="96" applyFont="1" applyBorder="1" applyAlignment="1" applyProtection="1">
      <alignment horizontal="center" vertical="center"/>
      <protection locked="0"/>
    </xf>
    <xf numFmtId="0" fontId="26" fillId="0" borderId="14" xfId="96" applyFont="1" applyBorder="1" applyAlignment="1" applyProtection="1">
      <alignment horizontal="center" vertical="center"/>
      <protection locked="0"/>
    </xf>
    <xf numFmtId="0" fontId="21" fillId="0" borderId="22" xfId="96" applyFont="1" applyBorder="1" applyAlignment="1" applyProtection="1">
      <alignment horizontal="center" vertical="center"/>
      <protection locked="0"/>
    </xf>
    <xf numFmtId="0" fontId="21" fillId="0" borderId="47" xfId="96" applyFont="1" applyBorder="1" applyAlignment="1" applyProtection="1">
      <alignment horizontal="center" vertical="center"/>
      <protection locked="0"/>
    </xf>
    <xf numFmtId="0" fontId="20" fillId="0" borderId="2" xfId="142" applyFont="1" applyBorder="1" applyAlignment="1" applyProtection="1">
      <alignment horizontal="center"/>
      <protection locked="0"/>
    </xf>
    <xf numFmtId="0" fontId="16" fillId="0" borderId="9" xfId="142" applyFont="1" applyBorder="1" applyAlignment="1" applyProtection="1">
      <alignment horizontal="center"/>
      <protection locked="0"/>
    </xf>
    <xf numFmtId="0" fontId="16" fillId="0" borderId="3" xfId="142" applyFont="1" applyBorder="1" applyAlignment="1" applyProtection="1">
      <alignment horizontal="center"/>
      <protection locked="0"/>
    </xf>
    <xf numFmtId="0" fontId="16" fillId="0" borderId="6" xfId="96" applyFont="1" applyBorder="1" applyAlignment="1" applyProtection="1">
      <alignment horizontal="center" vertical="center"/>
      <protection locked="0"/>
    </xf>
    <xf numFmtId="0" fontId="16" fillId="0" borderId="8" xfId="96" applyFont="1" applyBorder="1" applyAlignment="1" applyProtection="1">
      <alignment horizontal="center" vertical="center"/>
      <protection locked="0"/>
    </xf>
    <xf numFmtId="0" fontId="26" fillId="0" borderId="30" xfId="96" applyFont="1" applyBorder="1" applyAlignment="1" applyProtection="1">
      <alignment horizontal="center" vertical="center"/>
      <protection locked="0"/>
    </xf>
    <xf numFmtId="0" fontId="21" fillId="0" borderId="21" xfId="96" applyFont="1" applyBorder="1" applyAlignment="1" applyProtection="1">
      <alignment horizontal="center" vertical="center"/>
      <protection locked="0"/>
    </xf>
    <xf numFmtId="0" fontId="20" fillId="0" borderId="2" xfId="116" applyFont="1" applyFill="1" applyBorder="1" applyAlignment="1" applyProtection="1">
      <alignment horizontal="center"/>
      <protection locked="0"/>
    </xf>
    <xf numFmtId="0" fontId="16" fillId="0" borderId="9" xfId="116" applyFont="1" applyFill="1" applyBorder="1" applyAlignment="1" applyProtection="1">
      <alignment horizontal="center"/>
      <protection locked="0"/>
    </xf>
    <xf numFmtId="0" fontId="16" fillId="0" borderId="3" xfId="116" applyFont="1" applyFill="1" applyBorder="1" applyAlignment="1" applyProtection="1">
      <alignment horizontal="center"/>
      <protection locked="0"/>
    </xf>
    <xf numFmtId="0" fontId="20" fillId="0" borderId="9" xfId="116" applyFont="1" applyFill="1" applyBorder="1" applyAlignment="1" applyProtection="1">
      <alignment horizontal="center"/>
      <protection locked="0"/>
    </xf>
    <xf numFmtId="0" fontId="20" fillId="0" borderId="3" xfId="116" applyFont="1" applyFill="1" applyBorder="1" applyAlignment="1" applyProtection="1">
      <alignment horizontal="center"/>
      <protection locked="0"/>
    </xf>
    <xf numFmtId="0" fontId="16" fillId="0" borderId="2" xfId="116" applyFont="1" applyFill="1" applyBorder="1" applyAlignment="1" applyProtection="1">
      <alignment horizontal="center"/>
      <protection locked="0"/>
    </xf>
    <xf numFmtId="0" fontId="26" fillId="0" borderId="31" xfId="96" applyFont="1" applyBorder="1" applyAlignment="1" applyProtection="1">
      <alignment horizontal="center" vertical="center"/>
      <protection locked="0"/>
    </xf>
    <xf numFmtId="0" fontId="21" fillId="0" borderId="3" xfId="96" applyFont="1" applyBorder="1" applyAlignment="1" applyProtection="1">
      <alignment horizontal="center" vertical="center"/>
      <protection locked="0"/>
    </xf>
    <xf numFmtId="0" fontId="26" fillId="0" borderId="32" xfId="96" applyFont="1" applyBorder="1" applyAlignment="1" applyProtection="1">
      <alignment horizontal="center" vertical="center"/>
      <protection locked="0"/>
    </xf>
    <xf numFmtId="0" fontId="21" fillId="0" borderId="33" xfId="96" applyFont="1" applyBorder="1" applyAlignment="1" applyProtection="1">
      <alignment horizontal="center" vertical="center"/>
      <protection locked="0"/>
    </xf>
    <xf numFmtId="0" fontId="16" fillId="0" borderId="34" xfId="96" applyFont="1" applyBorder="1" applyAlignment="1" applyProtection="1">
      <alignment horizontal="center" vertical="center"/>
      <protection locked="0"/>
    </xf>
    <xf numFmtId="0" fontId="16" fillId="0" borderId="35" xfId="96" applyFont="1" applyBorder="1" applyAlignment="1" applyProtection="1">
      <alignment horizontal="center" vertical="center"/>
      <protection locked="0"/>
    </xf>
    <xf numFmtId="0" fontId="16" fillId="0" borderId="49" xfId="96" applyFont="1" applyBorder="1" applyAlignment="1" applyProtection="1">
      <alignment horizontal="center" vertical="center"/>
      <protection locked="0"/>
    </xf>
    <xf numFmtId="0" fontId="26" fillId="0" borderId="1" xfId="96" applyFont="1" applyBorder="1" applyAlignment="1" applyProtection="1">
      <alignment horizontal="center" vertical="center"/>
      <protection locked="0"/>
    </xf>
    <xf numFmtId="0" fontId="21" fillId="0" borderId="44" xfId="96" applyFont="1" applyBorder="1" applyAlignment="1" applyProtection="1">
      <alignment horizontal="center" vertical="center"/>
      <protection locked="0"/>
    </xf>
    <xf numFmtId="0" fontId="21" fillId="0" borderId="1" xfId="96" applyFont="1" applyBorder="1" applyAlignment="1" applyProtection="1">
      <alignment horizontal="center" vertical="center"/>
      <protection locked="0"/>
    </xf>
    <xf numFmtId="0" fontId="26" fillId="0" borderId="2" xfId="96" applyNumberFormat="1" applyFont="1" applyBorder="1" applyAlignment="1" applyProtection="1">
      <alignment horizontal="center" vertical="center"/>
      <protection locked="0"/>
    </xf>
    <xf numFmtId="0" fontId="26" fillId="0" borderId="9" xfId="96" applyNumberFormat="1" applyFont="1" applyBorder="1" applyAlignment="1" applyProtection="1">
      <alignment horizontal="center" vertical="center"/>
      <protection locked="0"/>
    </xf>
    <xf numFmtId="0" fontId="26" fillId="0" borderId="45" xfId="96" applyNumberFormat="1" applyFont="1" applyBorder="1" applyAlignment="1" applyProtection="1">
      <alignment horizontal="center" vertical="center"/>
      <protection locked="0"/>
    </xf>
    <xf numFmtId="0" fontId="21" fillId="0" borderId="37" xfId="96" applyFont="1" applyBorder="1" applyAlignment="1" applyProtection="1">
      <alignment horizontal="center" vertical="center"/>
      <protection locked="0"/>
    </xf>
    <xf numFmtId="0" fontId="21" fillId="0" borderId="43" xfId="96" applyFont="1" applyBorder="1" applyAlignment="1" applyProtection="1">
      <alignment horizontal="center" vertical="center"/>
      <protection locked="0"/>
    </xf>
    <xf numFmtId="0" fontId="16" fillId="0" borderId="1" xfId="96" applyFont="1" applyBorder="1" applyAlignment="1" applyProtection="1">
      <alignment horizontal="center" vertical="center"/>
      <protection locked="0"/>
    </xf>
    <xf numFmtId="0" fontId="16" fillId="0" borderId="1" xfId="143" applyFont="1" applyBorder="1" applyAlignment="1" applyProtection="1">
      <alignment horizontal="center" vertical="center"/>
      <protection locked="0"/>
    </xf>
    <xf numFmtId="0" fontId="16" fillId="0" borderId="1" xfId="96" applyNumberFormat="1" applyFont="1" applyBorder="1" applyAlignment="1" applyProtection="1">
      <alignment horizontal="center" vertical="center"/>
      <protection locked="0"/>
    </xf>
    <xf numFmtId="0" fontId="16" fillId="0" borderId="44" xfId="96" applyNumberFormat="1" applyFont="1" applyBorder="1" applyAlignment="1" applyProtection="1">
      <alignment horizontal="center" vertical="center"/>
      <protection locked="0"/>
    </xf>
    <xf numFmtId="0" fontId="20" fillId="0" borderId="40" xfId="96" applyFont="1" applyBorder="1" applyAlignment="1" applyProtection="1">
      <alignment horizontal="center" vertical="center"/>
      <protection locked="0"/>
    </xf>
    <xf numFmtId="0" fontId="16" fillId="0" borderId="40" xfId="96" applyFont="1" applyBorder="1" applyAlignment="1" applyProtection="1">
      <alignment horizontal="center" vertical="center"/>
      <protection locked="0"/>
    </xf>
    <xf numFmtId="0" fontId="26" fillId="0" borderId="20" xfId="96" applyFont="1" applyBorder="1" applyAlignment="1" applyProtection="1">
      <alignment horizontal="center" vertical="center"/>
      <protection locked="0"/>
    </xf>
    <xf numFmtId="0" fontId="21" fillId="0" borderId="23" xfId="96" applyFont="1" applyBorder="1" applyAlignment="1" applyProtection="1">
      <alignment horizontal="center" vertical="center"/>
      <protection locked="0"/>
    </xf>
    <xf numFmtId="0" fontId="26" fillId="0" borderId="23" xfId="96" applyFont="1" applyBorder="1" applyAlignment="1" applyProtection="1">
      <alignment horizontal="center" vertical="center"/>
      <protection locked="0"/>
    </xf>
    <xf numFmtId="0" fontId="21" fillId="0" borderId="24" xfId="96" applyFont="1" applyBorder="1" applyAlignment="1" applyProtection="1">
      <alignment horizontal="center" vertical="center"/>
      <protection locked="0"/>
    </xf>
    <xf numFmtId="0" fontId="26" fillId="0" borderId="15" xfId="143" applyFont="1" applyBorder="1" applyAlignment="1" applyProtection="1">
      <alignment horizontal="center" vertical="center"/>
      <protection locked="0"/>
    </xf>
    <xf numFmtId="0" fontId="21" fillId="0" borderId="1" xfId="143" applyFont="1" applyBorder="1" applyAlignment="1" applyProtection="1">
      <alignment horizontal="center" vertical="center"/>
      <protection locked="0"/>
    </xf>
    <xf numFmtId="0" fontId="26" fillId="0" borderId="26" xfId="96" applyFont="1" applyBorder="1" applyAlignment="1" applyProtection="1">
      <alignment horizontal="center" vertical="center"/>
      <protection locked="0"/>
    </xf>
    <xf numFmtId="0" fontId="21" fillId="0" borderId="27" xfId="96" applyFont="1" applyBorder="1" applyAlignment="1" applyProtection="1">
      <alignment horizontal="center" vertical="center"/>
      <protection locked="0"/>
    </xf>
    <xf numFmtId="0" fontId="21" fillId="0" borderId="28" xfId="96" applyFont="1" applyBorder="1" applyAlignment="1" applyProtection="1">
      <alignment horizontal="center" vertical="center"/>
      <protection locked="0"/>
    </xf>
    <xf numFmtId="0" fontId="21" fillId="0" borderId="29" xfId="96" applyFont="1" applyBorder="1" applyAlignment="1" applyProtection="1">
      <alignment horizontal="center" vertical="center"/>
      <protection locked="0"/>
    </xf>
    <xf numFmtId="0" fontId="21" fillId="0" borderId="11" xfId="96" applyFont="1" applyBorder="1" applyAlignment="1" applyProtection="1">
      <alignment horizontal="center" vertical="center"/>
      <protection locked="0"/>
    </xf>
    <xf numFmtId="0" fontId="21" fillId="0" borderId="12" xfId="96" applyFont="1" applyBorder="1" applyAlignment="1" applyProtection="1">
      <alignment horizontal="center" vertical="center"/>
      <protection locked="0"/>
    </xf>
    <xf numFmtId="0" fontId="20" fillId="0" borderId="1" xfId="96" applyFont="1" applyBorder="1" applyAlignment="1" applyProtection="1">
      <alignment horizontal="center" vertical="center"/>
      <protection locked="0"/>
    </xf>
    <xf numFmtId="0" fontId="26" fillId="0" borderId="1" xfId="96" applyNumberFormat="1" applyFont="1" applyBorder="1" applyAlignment="1" applyProtection="1">
      <alignment horizontal="center" vertical="center"/>
      <protection locked="0"/>
    </xf>
    <xf numFmtId="0" fontId="21" fillId="0" borderId="1" xfId="96" applyNumberFormat="1" applyFont="1" applyBorder="1" applyAlignment="1" applyProtection="1">
      <alignment horizontal="center" vertical="center"/>
      <protection locked="0"/>
    </xf>
    <xf numFmtId="213" fontId="49" fillId="0" borderId="0" xfId="123" applyNumberFormat="1" applyFont="1" applyFill="1" applyBorder="1" applyAlignment="1" applyProtection="1">
      <alignment horizontal="center" vertical="center"/>
      <protection locked="0"/>
    </xf>
    <xf numFmtId="213" fontId="48" fillId="0" borderId="0" xfId="123" applyNumberFormat="1" applyFont="1" applyFill="1" applyBorder="1" applyAlignment="1" applyProtection="1">
      <alignment horizontal="center" vertical="center"/>
      <protection locked="0"/>
    </xf>
    <xf numFmtId="0" fontId="16" fillId="0" borderId="0" xfId="123" applyNumberFormat="1" applyFont="1" applyFill="1" applyBorder="1" applyAlignment="1" applyProtection="1">
      <alignment horizontal="center" vertical="center"/>
      <protection locked="0"/>
    </xf>
    <xf numFmtId="213" fontId="20" fillId="0" borderId="11" xfId="123" applyNumberFormat="1" applyFont="1" applyFill="1" applyBorder="1" applyAlignment="1" applyProtection="1">
      <alignment horizontal="left" vertical="center"/>
      <protection locked="0"/>
    </xf>
    <xf numFmtId="213" fontId="16" fillId="0" borderId="11" xfId="123" applyNumberFormat="1" applyFont="1" applyFill="1" applyBorder="1" applyAlignment="1" applyProtection="1">
      <alignment horizontal="left" vertical="center"/>
      <protection locked="0"/>
    </xf>
    <xf numFmtId="0" fontId="47" fillId="2" borderId="4" xfId="0" applyFont="1" applyFill="1" applyBorder="1" applyAlignment="1">
      <alignment horizontal="center" vertical="center"/>
    </xf>
    <xf numFmtId="0" fontId="47" fillId="2" borderId="17" xfId="0" applyFont="1" applyFill="1" applyBorder="1" applyAlignment="1">
      <alignment horizontal="center" vertical="center"/>
    </xf>
    <xf numFmtId="0" fontId="47" fillId="2" borderId="5" xfId="0" applyFont="1" applyFill="1" applyBorder="1" applyAlignment="1">
      <alignment horizontal="center" vertical="center"/>
    </xf>
    <xf numFmtId="0" fontId="46" fillId="2" borderId="4" xfId="0" applyFont="1" applyFill="1" applyBorder="1" applyAlignment="1">
      <alignment horizontal="center" vertical="center"/>
    </xf>
    <xf numFmtId="0" fontId="46" fillId="2" borderId="17" xfId="0" applyFont="1" applyFill="1" applyBorder="1" applyAlignment="1">
      <alignment horizontal="center" vertical="center"/>
    </xf>
    <xf numFmtId="0" fontId="46" fillId="2" borderId="5" xfId="0" applyFont="1" applyFill="1" applyBorder="1" applyAlignment="1">
      <alignment horizontal="center" vertical="center"/>
    </xf>
    <xf numFmtId="0" fontId="47" fillId="8" borderId="4" xfId="0" applyFont="1" applyFill="1" applyBorder="1" applyAlignment="1">
      <alignment horizontal="center" vertical="center"/>
    </xf>
    <xf numFmtId="0" fontId="47" fillId="8" borderId="17" xfId="0" applyFont="1" applyFill="1" applyBorder="1" applyAlignment="1">
      <alignment horizontal="center" vertical="center"/>
    </xf>
    <xf numFmtId="0" fontId="47" fillId="8" borderId="5" xfId="0" applyFont="1" applyFill="1" applyBorder="1" applyAlignment="1">
      <alignment horizontal="center" vertical="center"/>
    </xf>
    <xf numFmtId="0" fontId="46" fillId="8" borderId="4" xfId="0" applyFont="1" applyFill="1" applyBorder="1" applyAlignment="1">
      <alignment horizontal="center" vertical="center"/>
    </xf>
    <xf numFmtId="0" fontId="46" fillId="8" borderId="17" xfId="0" applyFont="1" applyFill="1" applyBorder="1" applyAlignment="1">
      <alignment horizontal="center" vertical="center"/>
    </xf>
    <xf numFmtId="0" fontId="46" fillId="8" borderId="5" xfId="0" applyFont="1" applyFill="1" applyBorder="1" applyAlignment="1">
      <alignment horizontal="center" vertical="center"/>
    </xf>
    <xf numFmtId="0" fontId="38" fillId="0" borderId="0" xfId="146" applyFont="1" applyFill="1" applyAlignment="1">
      <alignment horizontal="center" vertical="center"/>
    </xf>
    <xf numFmtId="0" fontId="27" fillId="0" borderId="0" xfId="146" applyFont="1" applyFill="1" applyAlignment="1">
      <alignment horizontal="center" vertical="center"/>
    </xf>
    <xf numFmtId="217" fontId="38" fillId="0" borderId="0" xfId="0" applyNumberFormat="1" applyFont="1" applyAlignment="1">
      <alignment horizontal="center" vertical="center" wrapText="1"/>
    </xf>
    <xf numFmtId="217" fontId="39" fillId="0" borderId="0" xfId="0" applyNumberFormat="1" applyFont="1" applyAlignment="1">
      <alignment horizontal="center" vertical="center" wrapText="1"/>
    </xf>
    <xf numFmtId="217" fontId="36" fillId="0" borderId="0" xfId="0" applyNumberFormat="1" applyFont="1" applyAlignment="1">
      <alignment horizontal="center" vertical="center"/>
    </xf>
    <xf numFmtId="217" fontId="40" fillId="0" borderId="72" xfId="0" applyNumberFormat="1" applyFont="1" applyBorder="1" applyAlignment="1">
      <alignment horizontal="center" vertical="center"/>
    </xf>
    <xf numFmtId="217" fontId="41" fillId="0" borderId="72" xfId="0" applyNumberFormat="1" applyFont="1" applyBorder="1" applyAlignment="1">
      <alignment horizontal="center" vertical="center"/>
    </xf>
    <xf numFmtId="0" fontId="19" fillId="0" borderId="0" xfId="0" applyFont="1" applyAlignment="1">
      <alignment horizontal="center" vertical="center" wrapText="1"/>
    </xf>
    <xf numFmtId="0" fontId="15" fillId="0" borderId="0" xfId="0" applyFont="1" applyAlignment="1">
      <alignment horizontal="center" vertical="center" wrapText="1"/>
    </xf>
    <xf numFmtId="181" fontId="16" fillId="0" borderId="0" xfId="0" applyNumberFormat="1" applyFont="1" applyAlignment="1">
      <alignment horizontal="center" vertical="center"/>
    </xf>
    <xf numFmtId="0" fontId="26" fillId="0" borderId="9" xfId="0" applyFont="1" applyBorder="1" applyAlignment="1">
      <alignment horizontal="center" wrapText="1"/>
    </xf>
    <xf numFmtId="0" fontId="26" fillId="0" borderId="9" xfId="0" applyFont="1" applyBorder="1" applyAlignment="1">
      <alignment horizontal="center"/>
    </xf>
    <xf numFmtId="0" fontId="19" fillId="0" borderId="7" xfId="0" applyFont="1" applyBorder="1" applyAlignment="1">
      <alignment horizontal="center" vertical="center" wrapText="1"/>
    </xf>
    <xf numFmtId="0" fontId="19" fillId="0" borderId="11" xfId="0" applyFont="1" applyBorder="1" applyAlignment="1">
      <alignment horizontal="center" vertical="center" wrapText="1"/>
    </xf>
    <xf numFmtId="0" fontId="25" fillId="0" borderId="2" xfId="0" applyFont="1" applyBorder="1" applyAlignment="1">
      <alignment horizontal="left" vertical="center"/>
    </xf>
    <xf numFmtId="0" fontId="25" fillId="0" borderId="9" xfId="0" applyFont="1" applyBorder="1" applyAlignment="1">
      <alignment horizontal="left" vertical="center"/>
    </xf>
    <xf numFmtId="0" fontId="25" fillId="0" borderId="3" xfId="0" applyFont="1" applyBorder="1" applyAlignment="1">
      <alignment horizontal="left" vertical="center"/>
    </xf>
    <xf numFmtId="0" fontId="140" fillId="0" borderId="73" xfId="0" applyFont="1" applyBorder="1" applyAlignment="1">
      <alignment horizontal="left" vertical="center"/>
    </xf>
    <xf numFmtId="0" fontId="140" fillId="0" borderId="9" xfId="0" applyFont="1" applyBorder="1" applyAlignment="1">
      <alignment horizontal="left" vertical="center"/>
    </xf>
    <xf numFmtId="0" fontId="140" fillId="0" borderId="74" xfId="0" applyFont="1" applyBorder="1" applyAlignment="1">
      <alignment horizontal="left" vertical="center"/>
    </xf>
    <xf numFmtId="0" fontId="25" fillId="0" borderId="6" xfId="0" applyFont="1" applyBorder="1" applyAlignment="1">
      <alignment horizontal="center" vertical="center"/>
    </xf>
    <xf numFmtId="0" fontId="25" fillId="0" borderId="7" xfId="0" applyFont="1" applyBorder="1" applyAlignment="1">
      <alignment horizontal="center" vertical="center"/>
    </xf>
    <xf numFmtId="0" fontId="25" fillId="0" borderId="8" xfId="0" applyFont="1" applyBorder="1" applyAlignment="1">
      <alignment horizontal="center" vertical="center"/>
    </xf>
    <xf numFmtId="0" fontId="142" fillId="0" borderId="9" xfId="0" applyFont="1" applyBorder="1" applyAlignment="1">
      <alignment horizontal="left" vertical="center"/>
    </xf>
    <xf numFmtId="0" fontId="142" fillId="0" borderId="74" xfId="0" applyFont="1" applyBorder="1" applyAlignment="1">
      <alignment horizontal="left" vertical="center"/>
    </xf>
    <xf numFmtId="0" fontId="25" fillId="0" borderId="2" xfId="0" applyFont="1" applyBorder="1" applyAlignment="1">
      <alignment horizontal="center" vertical="center"/>
    </xf>
    <xf numFmtId="0" fontId="25" fillId="0" borderId="9" xfId="0" applyFont="1" applyBorder="1" applyAlignment="1">
      <alignment horizontal="center" vertical="center"/>
    </xf>
    <xf numFmtId="0" fontId="25" fillId="0" borderId="3" xfId="0" applyFont="1" applyBorder="1" applyAlignment="1">
      <alignment horizontal="center" vertical="center"/>
    </xf>
    <xf numFmtId="0" fontId="132" fillId="0" borderId="2" xfId="0" applyFont="1" applyBorder="1" applyAlignment="1">
      <alignment horizontal="left" vertical="center"/>
    </xf>
    <xf numFmtId="0" fontId="142" fillId="0" borderId="3" xfId="0" applyFont="1" applyBorder="1" applyAlignment="1">
      <alignment horizontal="left" vertical="center"/>
    </xf>
    <xf numFmtId="176" fontId="16" fillId="0" borderId="72" xfId="0" applyNumberFormat="1" applyFont="1" applyBorder="1" applyAlignment="1">
      <alignment horizontal="center" vertical="center"/>
    </xf>
    <xf numFmtId="224" fontId="20" fillId="0" borderId="72" xfId="213" applyNumberFormat="1" applyFont="1" applyBorder="1" applyAlignment="1">
      <alignment horizontal="center" vertical="center"/>
    </xf>
    <xf numFmtId="224" fontId="135" fillId="0" borderId="72" xfId="0" applyNumberFormat="1" applyFont="1" applyBorder="1" applyAlignment="1">
      <alignment horizontal="center" vertical="center"/>
    </xf>
    <xf numFmtId="224" fontId="16" fillId="0" borderId="72" xfId="0" applyNumberFormat="1" applyFont="1" applyBorder="1" applyAlignment="1">
      <alignment horizontal="center" vertical="center"/>
    </xf>
    <xf numFmtId="224" fontId="156" fillId="0" borderId="4" xfId="213" applyNumberFormat="1" applyFont="1" applyBorder="1" applyAlignment="1">
      <alignment horizontal="center" vertical="center" wrapText="1"/>
    </xf>
    <xf numFmtId="224" fontId="156" fillId="0" borderId="5" xfId="213" applyNumberFormat="1" applyFont="1" applyBorder="1" applyAlignment="1">
      <alignment horizontal="center" vertical="center" wrapText="1"/>
    </xf>
    <xf numFmtId="224" fontId="156" fillId="14" borderId="4" xfId="213" applyNumberFormat="1" applyFont="1" applyFill="1" applyBorder="1" applyAlignment="1">
      <alignment horizontal="center" vertical="center" wrapText="1"/>
    </xf>
    <xf numFmtId="224" fontId="156" fillId="14" borderId="5" xfId="213" applyNumberFormat="1" applyFont="1" applyFill="1" applyBorder="1" applyAlignment="1">
      <alignment horizontal="center" vertical="center" wrapText="1"/>
    </xf>
    <xf numFmtId="0" fontId="16" fillId="0" borderId="73" xfId="213" applyFont="1" applyBorder="1" applyAlignment="1">
      <alignment horizontal="center" vertical="center"/>
    </xf>
    <xf numFmtId="224" fontId="16" fillId="0" borderId="74" xfId="213" applyNumberFormat="1" applyFont="1" applyBorder="1" applyAlignment="1">
      <alignment horizontal="center" vertical="center"/>
    </xf>
    <xf numFmtId="0" fontId="20" fillId="0" borderId="72" xfId="213" applyFont="1" applyBorder="1" applyAlignment="1">
      <alignment horizontal="center" vertical="center"/>
    </xf>
    <xf numFmtId="224" fontId="20" fillId="0" borderId="73" xfId="213" applyNumberFormat="1" applyFont="1" applyBorder="1" applyAlignment="1">
      <alignment horizontal="center" vertical="center"/>
    </xf>
    <xf numFmtId="224" fontId="20" fillId="0" borderId="9" xfId="213" applyNumberFormat="1" applyFont="1" applyBorder="1" applyAlignment="1">
      <alignment horizontal="center" vertical="center"/>
    </xf>
    <xf numFmtId="224" fontId="156" fillId="23" borderId="4" xfId="213" applyNumberFormat="1" applyFont="1" applyFill="1" applyBorder="1" applyAlignment="1">
      <alignment horizontal="center" vertical="center" wrapText="1"/>
    </xf>
    <xf numFmtId="224" fontId="156" fillId="23" borderId="5" xfId="213" applyNumberFormat="1" applyFont="1" applyFill="1" applyBorder="1" applyAlignment="1">
      <alignment horizontal="center" vertical="center" wrapText="1"/>
    </xf>
    <xf numFmtId="224" fontId="20" fillId="0" borderId="4" xfId="213" applyNumberFormat="1" applyFont="1" applyBorder="1" applyAlignment="1">
      <alignment horizontal="center" vertical="center"/>
    </xf>
    <xf numFmtId="224" fontId="20" fillId="0" borderId="5" xfId="213" applyNumberFormat="1" applyFont="1" applyBorder="1" applyAlignment="1">
      <alignment horizontal="center" vertical="center"/>
    </xf>
    <xf numFmtId="224" fontId="157" fillId="26" borderId="73" xfId="213" applyNumberFormat="1" applyFont="1" applyFill="1" applyBorder="1" applyAlignment="1">
      <alignment horizontal="center" vertical="center"/>
    </xf>
    <xf numFmtId="224" fontId="157" fillId="26" borderId="9" xfId="213" applyNumberFormat="1" applyFont="1" applyFill="1" applyBorder="1" applyAlignment="1">
      <alignment horizontal="center" vertical="center"/>
    </xf>
    <xf numFmtId="224" fontId="157" fillId="26" borderId="74" xfId="213" applyNumberFormat="1" applyFont="1" applyFill="1" applyBorder="1" applyAlignment="1">
      <alignment horizontal="center" vertical="center"/>
    </xf>
    <xf numFmtId="0" fontId="20" fillId="0" borderId="73" xfId="213" applyFont="1" applyBorder="1" applyAlignment="1">
      <alignment horizontal="center" vertical="center"/>
    </xf>
    <xf numFmtId="224" fontId="20" fillId="0" borderId="74" xfId="213" applyNumberFormat="1" applyFont="1" applyBorder="1" applyAlignment="1">
      <alignment horizontal="center" vertical="center"/>
    </xf>
    <xf numFmtId="0" fontId="20" fillId="0" borderId="4" xfId="213" applyFont="1" applyBorder="1" applyAlignment="1">
      <alignment horizontal="center" vertical="center"/>
    </xf>
    <xf numFmtId="0" fontId="20" fillId="0" borderId="5" xfId="213" applyFont="1" applyBorder="1" applyAlignment="1">
      <alignment horizontal="center" vertical="center"/>
    </xf>
    <xf numFmtId="224" fontId="20" fillId="0" borderId="72" xfId="0" applyNumberFormat="1" applyFont="1" applyBorder="1" applyAlignment="1">
      <alignment horizontal="center" vertical="center"/>
    </xf>
    <xf numFmtId="224" fontId="20" fillId="0" borderId="4" xfId="0" applyNumberFormat="1" applyFont="1" applyBorder="1" applyAlignment="1">
      <alignment horizontal="center" vertical="center"/>
    </xf>
    <xf numFmtId="224" fontId="20" fillId="0" borderId="5" xfId="0" applyNumberFormat="1" applyFont="1" applyBorder="1" applyAlignment="1">
      <alignment horizontal="center" vertical="center"/>
    </xf>
    <xf numFmtId="0" fontId="20" fillId="0" borderId="73" xfId="0" applyFont="1" applyBorder="1" applyAlignment="1">
      <alignment horizontal="center" vertical="center"/>
    </xf>
    <xf numFmtId="224" fontId="20" fillId="0" borderId="74" xfId="0" applyNumberFormat="1" applyFont="1" applyBorder="1" applyAlignment="1">
      <alignment horizontal="center" vertical="center"/>
    </xf>
    <xf numFmtId="0" fontId="20" fillId="0" borderId="4" xfId="0" applyFont="1" applyBorder="1" applyAlignment="1">
      <alignment horizontal="center" vertical="center"/>
    </xf>
    <xf numFmtId="0" fontId="20" fillId="0" borderId="5" xfId="0" applyFont="1" applyBorder="1" applyAlignment="1">
      <alignment horizontal="center" vertical="center"/>
    </xf>
    <xf numFmtId="0" fontId="20" fillId="0" borderId="2" xfId="0" applyFont="1" applyBorder="1" applyAlignment="1">
      <alignment horizontal="center" vertical="center"/>
    </xf>
    <xf numFmtId="0" fontId="20" fillId="0" borderId="3" xfId="0" applyFont="1" applyBorder="1" applyAlignment="1">
      <alignment horizontal="center" vertical="center"/>
    </xf>
    <xf numFmtId="224" fontId="20" fillId="14" borderId="4" xfId="0" applyNumberFormat="1" applyFont="1" applyFill="1" applyBorder="1" applyAlignment="1">
      <alignment horizontal="center" vertical="center"/>
    </xf>
    <xf numFmtId="224" fontId="20" fillId="14" borderId="5" xfId="0" applyNumberFormat="1" applyFont="1" applyFill="1" applyBorder="1" applyAlignment="1">
      <alignment horizontal="center" vertical="center"/>
    </xf>
    <xf numFmtId="224" fontId="20" fillId="26" borderId="72" xfId="0" applyNumberFormat="1" applyFont="1" applyFill="1" applyBorder="1" applyAlignment="1">
      <alignment horizontal="center" vertical="center"/>
    </xf>
    <xf numFmtId="226" fontId="20" fillId="14" borderId="73" xfId="217" applyFont="1" applyFill="1" applyBorder="1" applyAlignment="1">
      <alignment horizontal="center" vertical="center" wrapText="1"/>
    </xf>
    <xf numFmtId="226" fontId="16" fillId="14" borderId="9" xfId="217" applyFont="1" applyFill="1" applyBorder="1" applyAlignment="1">
      <alignment horizontal="center" vertical="center" wrapText="1"/>
    </xf>
    <xf numFmtId="224" fontId="156" fillId="14" borderId="4" xfId="0" applyNumberFormat="1" applyFont="1" applyFill="1" applyBorder="1" applyAlignment="1">
      <alignment horizontal="center" vertical="center"/>
    </xf>
    <xf numFmtId="224" fontId="156" fillId="14" borderId="5" xfId="0" applyNumberFormat="1" applyFont="1" applyFill="1" applyBorder="1" applyAlignment="1">
      <alignment horizontal="center" vertical="center"/>
    </xf>
    <xf numFmtId="0" fontId="20" fillId="14" borderId="72" xfId="0" applyFont="1" applyFill="1" applyBorder="1" applyAlignment="1">
      <alignment horizontal="center" vertical="center"/>
    </xf>
    <xf numFmtId="0" fontId="16" fillId="14" borderId="72" xfId="0" applyFont="1" applyFill="1" applyBorder="1" applyAlignment="1">
      <alignment horizontal="center" vertical="center"/>
    </xf>
    <xf numFmtId="224" fontId="20" fillId="0" borderId="4" xfId="0" applyNumberFormat="1" applyFont="1" applyBorder="1" applyAlignment="1">
      <alignment horizontal="center" vertical="center" shrinkToFit="1"/>
    </xf>
    <xf numFmtId="224" fontId="20" fillId="0" borderId="5" xfId="0" applyNumberFormat="1" applyFont="1" applyBorder="1" applyAlignment="1">
      <alignment horizontal="center" vertical="center" shrinkToFit="1"/>
    </xf>
    <xf numFmtId="14" fontId="20" fillId="0" borderId="4" xfId="0" applyNumberFormat="1" applyFont="1" applyBorder="1" applyAlignment="1">
      <alignment horizontal="center" vertical="center"/>
    </xf>
    <xf numFmtId="14" fontId="20" fillId="0" borderId="5" xfId="0" applyNumberFormat="1" applyFont="1" applyBorder="1" applyAlignment="1">
      <alignment horizontal="center" vertical="center"/>
    </xf>
    <xf numFmtId="224" fontId="135" fillId="0" borderId="72" xfId="0" applyNumberFormat="1" applyFont="1" applyBorder="1" applyAlignment="1" applyProtection="1">
      <alignment horizontal="center" vertical="center"/>
      <protection locked="0"/>
    </xf>
    <xf numFmtId="224" fontId="16" fillId="0" borderId="72" xfId="0" applyNumberFormat="1" applyFont="1" applyBorder="1" applyAlignment="1" applyProtection="1">
      <alignment horizontal="center" vertical="center"/>
      <protection locked="0"/>
    </xf>
    <xf numFmtId="224" fontId="155" fillId="22" borderId="4" xfId="0" applyNumberFormat="1" applyFont="1" applyFill="1" applyBorder="1" applyAlignment="1" applyProtection="1">
      <alignment horizontal="center" vertical="center"/>
      <protection locked="0"/>
    </xf>
    <xf numFmtId="224" fontId="155" fillId="22" borderId="5" xfId="0" applyNumberFormat="1" applyFont="1" applyFill="1" applyBorder="1" applyAlignment="1" applyProtection="1">
      <alignment horizontal="center" vertical="center"/>
      <protection locked="0"/>
    </xf>
    <xf numFmtId="0" fontId="156" fillId="28" borderId="4" xfId="0" applyFont="1" applyFill="1" applyBorder="1" applyAlignment="1" applyProtection="1">
      <alignment horizontal="center" vertical="center" wrapText="1"/>
      <protection locked="0"/>
    </xf>
    <xf numFmtId="0" fontId="156" fillId="28" borderId="5" xfId="0" applyFont="1" applyFill="1" applyBorder="1" applyAlignment="1" applyProtection="1">
      <alignment horizontal="center" vertical="center" wrapText="1"/>
      <protection locked="0"/>
    </xf>
    <xf numFmtId="0" fontId="156" fillId="28" borderId="73" xfId="0" applyFont="1" applyFill="1" applyBorder="1" applyAlignment="1" applyProtection="1">
      <alignment horizontal="center" vertical="center" wrapText="1"/>
      <protection locked="0"/>
    </xf>
    <xf numFmtId="0" fontId="156" fillId="28" borderId="9" xfId="0" applyFont="1" applyFill="1" applyBorder="1" applyAlignment="1" applyProtection="1">
      <alignment horizontal="center" vertical="center" wrapText="1"/>
      <protection locked="0"/>
    </xf>
    <xf numFmtId="0" fontId="156" fillId="28" borderId="74" xfId="0" applyFont="1" applyFill="1" applyBorder="1" applyAlignment="1" applyProtection="1">
      <alignment horizontal="center" vertical="center" wrapText="1"/>
      <protection locked="0"/>
    </xf>
    <xf numFmtId="224" fontId="20" fillId="28" borderId="72" xfId="3" applyNumberFormat="1" applyFont="1" applyFill="1" applyBorder="1" applyAlignment="1" applyProtection="1">
      <alignment horizontal="center" vertical="center"/>
      <protection locked="0"/>
    </xf>
    <xf numFmtId="224" fontId="20" fillId="28" borderId="4" xfId="164" applyNumberFormat="1" applyFont="1" applyFill="1" applyBorder="1" applyAlignment="1" applyProtection="1">
      <alignment horizontal="center" vertical="center" wrapText="1"/>
      <protection locked="0"/>
    </xf>
    <xf numFmtId="224" fontId="20" fillId="28" borderId="5" xfId="164" applyNumberFormat="1" applyFont="1" applyFill="1" applyBorder="1" applyAlignment="1" applyProtection="1">
      <alignment horizontal="center" vertical="center" wrapText="1"/>
      <protection locked="0"/>
    </xf>
    <xf numFmtId="224" fontId="26" fillId="28" borderId="73" xfId="3" applyNumberFormat="1" applyFont="1" applyFill="1" applyBorder="1" applyAlignment="1" applyProtection="1">
      <alignment horizontal="center" vertical="center"/>
      <protection locked="0"/>
    </xf>
    <xf numFmtId="224" fontId="26" fillId="28" borderId="9" xfId="3" applyNumberFormat="1" applyFont="1" applyFill="1" applyBorder="1" applyAlignment="1" applyProtection="1">
      <alignment horizontal="center" vertical="center"/>
      <protection locked="0"/>
    </xf>
    <xf numFmtId="224" fontId="26" fillId="28" borderId="74" xfId="3" applyNumberFormat="1" applyFont="1" applyFill="1" applyBorder="1" applyAlignment="1" applyProtection="1">
      <alignment horizontal="center" vertical="center"/>
      <protection locked="0"/>
    </xf>
    <xf numFmtId="224" fontId="26" fillId="0" borderId="4" xfId="3" applyNumberFormat="1" applyFont="1" applyFill="1" applyBorder="1" applyAlignment="1" applyProtection="1">
      <alignment horizontal="center" vertical="center"/>
      <protection locked="0"/>
    </xf>
    <xf numFmtId="224" fontId="26" fillId="0" borderId="17" xfId="3" applyNumberFormat="1" applyFont="1" applyFill="1" applyBorder="1" applyAlignment="1" applyProtection="1">
      <alignment horizontal="center" vertical="center"/>
      <protection locked="0"/>
    </xf>
    <xf numFmtId="224" fontId="26" fillId="0" borderId="5" xfId="3" applyNumberFormat="1" applyFont="1" applyFill="1" applyBorder="1" applyAlignment="1" applyProtection="1">
      <alignment horizontal="center" vertical="center"/>
      <protection locked="0"/>
    </xf>
    <xf numFmtId="224" fontId="20" fillId="0" borderId="72" xfId="0" applyNumberFormat="1" applyFont="1" applyBorder="1" applyAlignment="1" applyProtection="1">
      <alignment horizontal="center" vertical="center"/>
      <protection locked="0"/>
    </xf>
    <xf numFmtId="224" fontId="20" fillId="0" borderId="4" xfId="0" applyNumberFormat="1" applyFont="1" applyBorder="1" applyAlignment="1" applyProtection="1">
      <alignment horizontal="center" vertical="center" shrinkToFit="1"/>
      <protection locked="0"/>
    </xf>
    <xf numFmtId="224" fontId="20" fillId="0" borderId="17" xfId="0" applyNumberFormat="1" applyFont="1" applyBorder="1" applyAlignment="1" applyProtection="1">
      <alignment horizontal="center" vertical="center" shrinkToFit="1"/>
      <protection locked="0"/>
    </xf>
    <xf numFmtId="224" fontId="20" fillId="0" borderId="5" xfId="0" applyNumberFormat="1" applyFont="1" applyBorder="1" applyAlignment="1" applyProtection="1">
      <alignment horizontal="center" vertical="center" shrinkToFit="1"/>
      <protection locked="0"/>
    </xf>
    <xf numFmtId="14" fontId="20" fillId="0" borderId="4" xfId="0" applyNumberFormat="1" applyFont="1" applyBorder="1" applyAlignment="1" applyProtection="1">
      <alignment horizontal="center" vertical="center" wrapText="1"/>
      <protection locked="0"/>
    </xf>
    <xf numFmtId="14" fontId="20" fillId="0" borderId="17" xfId="0" applyNumberFormat="1" applyFont="1" applyBorder="1" applyAlignment="1" applyProtection="1">
      <alignment horizontal="center" vertical="center" wrapText="1"/>
      <protection locked="0"/>
    </xf>
    <xf numFmtId="14" fontId="20" fillId="0" borderId="5" xfId="0" applyNumberFormat="1" applyFont="1" applyBorder="1" applyAlignment="1" applyProtection="1">
      <alignment horizontal="center" vertical="center" wrapText="1"/>
      <protection locked="0"/>
    </xf>
    <xf numFmtId="224" fontId="156" fillId="28" borderId="74" xfId="0" applyNumberFormat="1" applyFont="1" applyFill="1" applyBorder="1" applyAlignment="1" applyProtection="1">
      <alignment horizontal="center" vertical="center" wrapText="1"/>
      <protection locked="0"/>
    </xf>
    <xf numFmtId="0" fontId="20" fillId="0" borderId="4" xfId="0" applyFont="1" applyBorder="1" applyAlignment="1" applyProtection="1">
      <alignment horizontal="center" vertical="center"/>
      <protection locked="0"/>
    </xf>
    <xf numFmtId="0" fontId="20" fillId="0" borderId="17" xfId="0" applyFont="1" applyBorder="1" applyAlignment="1" applyProtection="1">
      <alignment horizontal="center" vertical="center"/>
      <protection locked="0"/>
    </xf>
    <xf numFmtId="0" fontId="20" fillId="0" borderId="5" xfId="0" applyFont="1" applyBorder="1" applyAlignment="1" applyProtection="1">
      <alignment horizontal="center" vertical="center"/>
      <protection locked="0"/>
    </xf>
    <xf numFmtId="224" fontId="26" fillId="28" borderId="73" xfId="0" applyNumberFormat="1" applyFont="1" applyFill="1" applyBorder="1" applyAlignment="1" applyProtection="1">
      <alignment horizontal="center" vertical="center"/>
      <protection locked="0"/>
    </xf>
    <xf numFmtId="224" fontId="26" fillId="28" borderId="9" xfId="0" applyNumberFormat="1" applyFont="1" applyFill="1" applyBorder="1" applyAlignment="1" applyProtection="1">
      <alignment horizontal="center" vertical="center"/>
      <protection locked="0"/>
    </xf>
    <xf numFmtId="224" fontId="26" fillId="28" borderId="74" xfId="0" applyNumberFormat="1" applyFont="1" applyFill="1" applyBorder="1" applyAlignment="1" applyProtection="1">
      <alignment horizontal="center" vertical="center"/>
      <protection locked="0"/>
    </xf>
    <xf numFmtId="224" fontId="20" fillId="0" borderId="6" xfId="0" applyNumberFormat="1" applyFont="1" applyBorder="1" applyAlignment="1" applyProtection="1">
      <alignment horizontal="center" vertical="center"/>
      <protection locked="0"/>
    </xf>
    <xf numFmtId="224" fontId="20" fillId="0" borderId="7" xfId="0" applyNumberFormat="1" applyFont="1" applyBorder="1" applyAlignment="1" applyProtection="1">
      <alignment horizontal="center" vertical="center"/>
      <protection locked="0"/>
    </xf>
    <xf numFmtId="224" fontId="20" fillId="0" borderId="8" xfId="0" applyNumberFormat="1" applyFont="1" applyBorder="1" applyAlignment="1" applyProtection="1">
      <alignment horizontal="center" vertical="center"/>
      <protection locked="0"/>
    </xf>
    <xf numFmtId="224" fontId="20" fillId="0" borderId="10" xfId="0" applyNumberFormat="1" applyFont="1" applyBorder="1" applyAlignment="1" applyProtection="1">
      <alignment horizontal="center" vertical="center"/>
      <protection locked="0"/>
    </xf>
    <xf numFmtId="224" fontId="20" fillId="0" borderId="11" xfId="0" applyNumberFormat="1" applyFont="1" applyBorder="1" applyAlignment="1" applyProtection="1">
      <alignment horizontal="center" vertical="center"/>
      <protection locked="0"/>
    </xf>
    <xf numFmtId="224" fontId="20" fillId="0" borderId="12" xfId="0" applyNumberFormat="1" applyFont="1" applyBorder="1" applyAlignment="1" applyProtection="1">
      <alignment horizontal="center" vertical="center"/>
      <protection locked="0"/>
    </xf>
    <xf numFmtId="224" fontId="16" fillId="0" borderId="6" xfId="0" applyNumberFormat="1" applyFont="1" applyBorder="1" applyAlignment="1" applyProtection="1">
      <alignment horizontal="center" vertical="center" shrinkToFit="1"/>
      <protection locked="0"/>
    </xf>
    <xf numFmtId="224" fontId="16" fillId="0" borderId="7" xfId="0" applyNumberFormat="1" applyFont="1" applyBorder="1" applyAlignment="1" applyProtection="1">
      <alignment horizontal="center" vertical="center" shrinkToFit="1"/>
      <protection locked="0"/>
    </xf>
    <xf numFmtId="224" fontId="16" fillId="0" borderId="8" xfId="0" applyNumberFormat="1" applyFont="1" applyBorder="1" applyAlignment="1" applyProtection="1">
      <alignment horizontal="center" vertical="center" shrinkToFit="1"/>
      <protection locked="0"/>
    </xf>
    <xf numFmtId="224" fontId="16" fillId="0" borderId="10" xfId="0" applyNumberFormat="1" applyFont="1" applyBorder="1" applyAlignment="1" applyProtection="1">
      <alignment horizontal="center" vertical="center" shrinkToFit="1"/>
      <protection locked="0"/>
    </xf>
    <xf numFmtId="224" fontId="16" fillId="0" borderId="11" xfId="0" applyNumberFormat="1" applyFont="1" applyBorder="1" applyAlignment="1" applyProtection="1">
      <alignment horizontal="center" vertical="center" shrinkToFit="1"/>
      <protection locked="0"/>
    </xf>
    <xf numFmtId="224" fontId="16" fillId="0" borderId="12" xfId="0" applyNumberFormat="1" applyFont="1" applyBorder="1" applyAlignment="1" applyProtection="1">
      <alignment horizontal="center" vertical="center" shrinkToFit="1"/>
      <protection locked="0"/>
    </xf>
    <xf numFmtId="224" fontId="16" fillId="0" borderId="4" xfId="122" applyNumberFormat="1" applyBorder="1" applyAlignment="1" applyProtection="1">
      <alignment horizontal="center" vertical="center" wrapText="1"/>
      <protection locked="0"/>
    </xf>
    <xf numFmtId="224" fontId="16" fillId="0" borderId="17" xfId="122" applyNumberFormat="1" applyBorder="1" applyAlignment="1" applyProtection="1">
      <alignment horizontal="center" vertical="center" wrapText="1"/>
      <protection locked="0"/>
    </xf>
    <xf numFmtId="224" fontId="16" fillId="0" borderId="5" xfId="122" applyNumberFormat="1" applyBorder="1" applyAlignment="1" applyProtection="1">
      <alignment horizontal="center" vertical="center" wrapText="1"/>
      <protection locked="0"/>
    </xf>
    <xf numFmtId="224" fontId="114" fillId="0" borderId="6" xfId="0" applyNumberFormat="1" applyFont="1" applyBorder="1" applyAlignment="1" applyProtection="1">
      <alignment horizontal="center" vertical="center" wrapText="1"/>
      <protection locked="0"/>
    </xf>
    <xf numFmtId="224" fontId="114" fillId="0" borderId="8" xfId="0" applyNumberFormat="1" applyFont="1" applyBorder="1" applyAlignment="1" applyProtection="1">
      <alignment horizontal="center" vertical="center" wrapText="1"/>
      <protection locked="0"/>
    </xf>
    <xf numFmtId="224" fontId="114" fillId="0" borderId="10" xfId="0" applyNumberFormat="1" applyFont="1" applyBorder="1" applyAlignment="1" applyProtection="1">
      <alignment horizontal="center" vertical="center" wrapText="1"/>
      <protection locked="0"/>
    </xf>
    <xf numFmtId="224" fontId="114" fillId="0" borderId="12" xfId="0" applyNumberFormat="1" applyFont="1" applyBorder="1" applyAlignment="1" applyProtection="1">
      <alignment horizontal="center" vertical="center" wrapText="1"/>
      <protection locked="0"/>
    </xf>
    <xf numFmtId="224" fontId="114" fillId="0" borderId="4" xfId="0" applyNumberFormat="1" applyFont="1" applyBorder="1" applyAlignment="1" applyProtection="1">
      <alignment horizontal="center" vertical="center" wrapText="1"/>
      <protection locked="0"/>
    </xf>
    <xf numFmtId="224" fontId="114" fillId="0" borderId="17" xfId="0" applyNumberFormat="1" applyFont="1" applyBorder="1" applyAlignment="1" applyProtection="1">
      <alignment horizontal="center" vertical="center" wrapText="1"/>
      <protection locked="0"/>
    </xf>
    <xf numFmtId="224" fontId="114" fillId="0" borderId="5" xfId="0" applyNumberFormat="1" applyFont="1" applyBorder="1" applyAlignment="1" applyProtection="1">
      <alignment horizontal="center" vertical="center" wrapText="1"/>
      <protection locked="0"/>
    </xf>
    <xf numFmtId="176" fontId="158" fillId="0" borderId="0" xfId="0" applyNumberFormat="1" applyFont="1" applyAlignment="1">
      <alignment horizontal="center" vertical="center"/>
    </xf>
    <xf numFmtId="0" fontId="107" fillId="33" borderId="72" xfId="199" applyFont="1" applyFill="1" applyBorder="1" applyAlignment="1">
      <alignment horizontal="center" vertical="center"/>
    </xf>
    <xf numFmtId="176" fontId="107" fillId="33" borderId="72" xfId="199" applyNumberFormat="1" applyFont="1" applyFill="1" applyBorder="1" applyAlignment="1">
      <alignment horizontal="center" vertical="center"/>
    </xf>
    <xf numFmtId="0" fontId="131" fillId="33" borderId="72" xfId="199" applyFont="1" applyFill="1" applyBorder="1" applyAlignment="1">
      <alignment horizontal="center" vertical="center" wrapText="1"/>
    </xf>
    <xf numFmtId="0" fontId="16" fillId="33" borderId="72" xfId="199" applyFont="1" applyFill="1" applyBorder="1" applyAlignment="1">
      <alignment horizontal="center" vertical="center" wrapText="1"/>
    </xf>
    <xf numFmtId="0" fontId="16" fillId="0" borderId="4" xfId="0" applyFont="1" applyBorder="1" applyAlignment="1">
      <alignment horizontal="center" vertical="center"/>
    </xf>
    <xf numFmtId="0" fontId="16" fillId="0" borderId="5" xfId="0" applyFont="1" applyBorder="1" applyAlignment="1">
      <alignment horizontal="center" vertical="center"/>
    </xf>
    <xf numFmtId="0" fontId="16" fillId="0" borderId="74" xfId="213" applyFont="1" applyBorder="1" applyAlignment="1">
      <alignment horizontal="center" vertical="center"/>
    </xf>
    <xf numFmtId="224" fontId="20" fillId="0" borderId="4" xfId="213" applyNumberFormat="1" applyFont="1" applyBorder="1" applyAlignment="1">
      <alignment horizontal="center" vertical="center" shrinkToFit="1"/>
    </xf>
    <xf numFmtId="224" fontId="20" fillId="0" borderId="5" xfId="213" applyNumberFormat="1" applyFont="1" applyBorder="1" applyAlignment="1">
      <alignment horizontal="center" vertical="center" shrinkToFit="1"/>
    </xf>
    <xf numFmtId="14" fontId="20" fillId="0" borderId="4" xfId="213" applyNumberFormat="1" applyFont="1" applyBorder="1" applyAlignment="1">
      <alignment horizontal="center" vertical="center"/>
    </xf>
    <xf numFmtId="14" fontId="20" fillId="0" borderId="5" xfId="213" applyNumberFormat="1" applyFont="1" applyBorder="1" applyAlignment="1">
      <alignment horizontal="center" vertical="center"/>
    </xf>
    <xf numFmtId="224" fontId="20" fillId="26" borderId="73" xfId="213" applyNumberFormat="1" applyFont="1" applyFill="1" applyBorder="1" applyAlignment="1">
      <alignment horizontal="center" vertical="center"/>
    </xf>
    <xf numFmtId="224" fontId="20" fillId="26" borderId="9" xfId="213" applyNumberFormat="1" applyFont="1" applyFill="1" applyBorder="1" applyAlignment="1">
      <alignment horizontal="center" vertical="center"/>
    </xf>
    <xf numFmtId="224" fontId="20" fillId="26" borderId="74" xfId="213" applyNumberFormat="1" applyFont="1" applyFill="1" applyBorder="1" applyAlignment="1">
      <alignment horizontal="center" vertical="center"/>
    </xf>
    <xf numFmtId="224" fontId="16" fillId="0" borderId="5" xfId="213" applyNumberFormat="1" applyFont="1" applyBorder="1" applyAlignment="1">
      <alignment horizontal="center" vertical="center"/>
    </xf>
    <xf numFmtId="224" fontId="16" fillId="0" borderId="4" xfId="213" applyNumberFormat="1" applyFont="1" applyBorder="1" applyAlignment="1">
      <alignment horizontal="center" vertical="center"/>
    </xf>
    <xf numFmtId="224" fontId="20" fillId="0" borderId="8" xfId="213" applyNumberFormat="1" applyFont="1" applyBorder="1" applyAlignment="1">
      <alignment horizontal="center" vertical="center"/>
    </xf>
    <xf numFmtId="224" fontId="20" fillId="0" borderId="12" xfId="213" applyNumberFormat="1" applyFont="1" applyBorder="1" applyAlignment="1">
      <alignment horizontal="center" vertical="center"/>
    </xf>
    <xf numFmtId="0" fontId="16" fillId="0" borderId="17" xfId="0" applyFont="1" applyBorder="1" applyAlignment="1">
      <alignment horizontal="center" vertical="center"/>
    </xf>
    <xf numFmtId="224" fontId="26" fillId="0" borderId="4" xfId="3" applyNumberFormat="1" applyFont="1" applyFill="1" applyBorder="1" applyAlignment="1">
      <alignment horizontal="center" vertical="center"/>
    </xf>
    <xf numFmtId="224" fontId="26" fillId="0" borderId="17" xfId="3" applyNumberFormat="1" applyFont="1" applyFill="1" applyBorder="1" applyAlignment="1">
      <alignment horizontal="center" vertical="center"/>
    </xf>
    <xf numFmtId="224" fontId="26" fillId="0" borderId="5" xfId="3" applyNumberFormat="1" applyFont="1" applyFill="1" applyBorder="1" applyAlignment="1">
      <alignment horizontal="center" vertical="center"/>
    </xf>
    <xf numFmtId="0" fontId="156" fillId="32" borderId="73" xfId="213" applyFont="1" applyFill="1" applyBorder="1" applyAlignment="1">
      <alignment horizontal="center" vertical="center" wrapText="1"/>
    </xf>
    <xf numFmtId="224" fontId="156" fillId="32" borderId="74" xfId="213" applyNumberFormat="1" applyFont="1" applyFill="1" applyBorder="1" applyAlignment="1">
      <alignment horizontal="center" vertical="center" wrapText="1"/>
    </xf>
    <xf numFmtId="0" fontId="20" fillId="0" borderId="17" xfId="213" applyFont="1" applyBorder="1" applyAlignment="1">
      <alignment horizontal="center" vertical="center"/>
    </xf>
    <xf numFmtId="224" fontId="20" fillId="0" borderId="17" xfId="213" applyNumberFormat="1" applyFont="1" applyBorder="1" applyAlignment="1">
      <alignment horizontal="center" vertical="center" shrinkToFit="1"/>
    </xf>
    <xf numFmtId="14" fontId="20" fillId="0" borderId="4" xfId="213" applyNumberFormat="1" applyFont="1" applyBorder="1" applyAlignment="1">
      <alignment horizontal="center" vertical="center" wrapText="1"/>
    </xf>
    <xf numFmtId="14" fontId="20" fillId="0" borderId="17" xfId="213" applyNumberFormat="1" applyFont="1" applyBorder="1" applyAlignment="1">
      <alignment horizontal="center" vertical="center" wrapText="1"/>
    </xf>
    <xf numFmtId="14" fontId="20" fillId="0" borderId="5" xfId="213" applyNumberFormat="1" applyFont="1" applyBorder="1" applyAlignment="1">
      <alignment horizontal="center" vertical="center" wrapText="1"/>
    </xf>
    <xf numFmtId="224" fontId="20" fillId="0" borderId="6" xfId="213" applyNumberFormat="1" applyFont="1" applyBorder="1" applyAlignment="1">
      <alignment horizontal="center" vertical="center"/>
    </xf>
    <xf numFmtId="224" fontId="20" fillId="0" borderId="7" xfId="213" applyNumberFormat="1" applyFont="1" applyBorder="1" applyAlignment="1">
      <alignment horizontal="center" vertical="center"/>
    </xf>
    <xf numFmtId="224" fontId="20" fillId="0" borderId="10" xfId="213" applyNumberFormat="1" applyFont="1" applyBorder="1" applyAlignment="1">
      <alignment horizontal="center" vertical="center"/>
    </xf>
    <xf numFmtId="224" fontId="20" fillId="0" borderId="11" xfId="213" applyNumberFormat="1" applyFont="1" applyBorder="1" applyAlignment="1">
      <alignment horizontal="center" vertical="center"/>
    </xf>
    <xf numFmtId="224" fontId="16" fillId="0" borderId="6" xfId="213" applyNumberFormat="1" applyFont="1" applyBorder="1" applyAlignment="1">
      <alignment horizontal="center" vertical="center" shrinkToFit="1"/>
    </xf>
    <xf numFmtId="224" fontId="16" fillId="0" borderId="7" xfId="213" applyNumberFormat="1" applyFont="1" applyBorder="1" applyAlignment="1">
      <alignment horizontal="center" vertical="center" shrinkToFit="1"/>
    </xf>
    <xf numFmtId="224" fontId="16" fillId="0" borderId="8" xfId="213" applyNumberFormat="1" applyFont="1" applyBorder="1" applyAlignment="1">
      <alignment horizontal="center" vertical="center" shrinkToFit="1"/>
    </xf>
    <xf numFmtId="224" fontId="16" fillId="0" borderId="10" xfId="213" applyNumberFormat="1" applyFont="1" applyBorder="1" applyAlignment="1">
      <alignment horizontal="center" vertical="center" shrinkToFit="1"/>
    </xf>
    <xf numFmtId="224" fontId="16" fillId="0" borderId="11" xfId="213" applyNumberFormat="1" applyFont="1" applyBorder="1" applyAlignment="1">
      <alignment horizontal="center" vertical="center" shrinkToFit="1"/>
    </xf>
    <xf numFmtId="224" fontId="16" fillId="0" borderId="12" xfId="213" applyNumberFormat="1" applyFont="1" applyBorder="1" applyAlignment="1">
      <alignment horizontal="center" vertical="center" shrinkToFit="1"/>
    </xf>
    <xf numFmtId="224" fontId="16" fillId="0" borderId="4" xfId="218" applyNumberFormat="1" applyBorder="1" applyAlignment="1">
      <alignment horizontal="center" vertical="center" wrapText="1"/>
    </xf>
    <xf numFmtId="224" fontId="16" fillId="0" borderId="17" xfId="218" applyNumberFormat="1" applyBorder="1" applyAlignment="1">
      <alignment horizontal="center" vertical="center" wrapText="1"/>
    </xf>
    <xf numFmtId="224" fontId="16" fillId="0" borderId="5" xfId="218" applyNumberFormat="1" applyBorder="1" applyAlignment="1">
      <alignment horizontal="center" vertical="center" wrapText="1"/>
    </xf>
    <xf numFmtId="224" fontId="135" fillId="0" borderId="72" xfId="213" applyNumberFormat="1" applyFont="1" applyBorder="1" applyAlignment="1">
      <alignment horizontal="center" vertical="center"/>
    </xf>
    <xf numFmtId="224" fontId="16" fillId="0" borderId="72" xfId="213" applyNumberFormat="1" applyFont="1" applyBorder="1" applyAlignment="1">
      <alignment horizontal="center" vertical="center"/>
    </xf>
    <xf numFmtId="0" fontId="156" fillId="32" borderId="4" xfId="213" applyFont="1" applyFill="1" applyBorder="1" applyAlignment="1">
      <alignment horizontal="center" vertical="center" wrapText="1"/>
    </xf>
    <xf numFmtId="0" fontId="156" fillId="32" borderId="5" xfId="213" applyFont="1" applyFill="1" applyBorder="1" applyAlignment="1">
      <alignment horizontal="center" vertical="center" wrapText="1"/>
    </xf>
    <xf numFmtId="0" fontId="156" fillId="32" borderId="9" xfId="213" applyFont="1" applyFill="1" applyBorder="1" applyAlignment="1">
      <alignment horizontal="center" vertical="center" wrapText="1"/>
    </xf>
    <xf numFmtId="0" fontId="156" fillId="32" borderId="74" xfId="213" applyFont="1" applyFill="1" applyBorder="1" applyAlignment="1">
      <alignment horizontal="center" vertical="center" wrapText="1"/>
    </xf>
    <xf numFmtId="224" fontId="20" fillId="32" borderId="72" xfId="3" applyNumberFormat="1" applyFont="1" applyFill="1" applyBorder="1" applyAlignment="1">
      <alignment horizontal="center" vertical="center"/>
    </xf>
    <xf numFmtId="224" fontId="20" fillId="32" borderId="4" xfId="219" applyNumberFormat="1" applyFont="1" applyFill="1" applyBorder="1" applyAlignment="1">
      <alignment horizontal="center" vertical="center" wrapText="1"/>
    </xf>
    <xf numFmtId="224" fontId="20" fillId="32" borderId="5" xfId="219" applyNumberFormat="1" applyFont="1" applyFill="1" applyBorder="1" applyAlignment="1">
      <alignment horizontal="center" vertical="center" wrapText="1"/>
    </xf>
    <xf numFmtId="224" fontId="114" fillId="0" borderId="6" xfId="213" applyNumberFormat="1" applyFont="1" applyBorder="1" applyAlignment="1">
      <alignment horizontal="center" vertical="center" wrapText="1"/>
    </xf>
    <xf numFmtId="224" fontId="114" fillId="0" borderId="8" xfId="213" applyNumberFormat="1" applyFont="1" applyBorder="1" applyAlignment="1">
      <alignment horizontal="center" vertical="center" wrapText="1"/>
    </xf>
    <xf numFmtId="224" fontId="114" fillId="0" borderId="10" xfId="213" applyNumberFormat="1" applyFont="1" applyBorder="1" applyAlignment="1">
      <alignment horizontal="center" vertical="center" wrapText="1"/>
    </xf>
    <xf numFmtId="224" fontId="114" fillId="0" borderId="12" xfId="213" applyNumberFormat="1" applyFont="1" applyBorder="1" applyAlignment="1">
      <alignment horizontal="center" vertical="center" wrapText="1"/>
    </xf>
    <xf numFmtId="224" fontId="114" fillId="0" borderId="4" xfId="213" applyNumberFormat="1" applyFont="1" applyBorder="1" applyAlignment="1">
      <alignment horizontal="center" vertical="center" wrapText="1"/>
    </xf>
    <xf numFmtId="224" fontId="114" fillId="0" borderId="17" xfId="213" applyNumberFormat="1" applyFont="1" applyBorder="1" applyAlignment="1">
      <alignment horizontal="center" vertical="center" wrapText="1"/>
    </xf>
    <xf numFmtId="224" fontId="114" fillId="0" borderId="5" xfId="213" applyNumberFormat="1" applyFont="1" applyBorder="1" applyAlignment="1">
      <alignment horizontal="center" vertical="center" wrapText="1"/>
    </xf>
    <xf numFmtId="224" fontId="26" fillId="32" borderId="73" xfId="213" applyNumberFormat="1" applyFont="1" applyFill="1" applyBorder="1" applyAlignment="1">
      <alignment horizontal="center" vertical="center"/>
    </xf>
    <xf numFmtId="224" fontId="26" fillId="32" borderId="9" xfId="213" applyNumberFormat="1" applyFont="1" applyFill="1" applyBorder="1" applyAlignment="1">
      <alignment horizontal="center" vertical="center"/>
    </xf>
    <xf numFmtId="224" fontId="26" fillId="32" borderId="74" xfId="213" applyNumberFormat="1" applyFont="1" applyFill="1" applyBorder="1" applyAlignment="1">
      <alignment horizontal="center" vertical="center"/>
    </xf>
    <xf numFmtId="224" fontId="26" fillId="32" borderId="73" xfId="3" applyNumberFormat="1" applyFont="1" applyFill="1" applyBorder="1" applyAlignment="1">
      <alignment horizontal="center" vertical="center"/>
    </xf>
    <xf numFmtId="224" fontId="26" fillId="32" borderId="9" xfId="3" applyNumberFormat="1" applyFont="1" applyFill="1" applyBorder="1" applyAlignment="1">
      <alignment horizontal="center" vertical="center"/>
    </xf>
    <xf numFmtId="224" fontId="26" fillId="32" borderId="74" xfId="3" applyNumberFormat="1" applyFont="1" applyFill="1" applyBorder="1" applyAlignment="1">
      <alignment horizontal="center" vertical="center"/>
    </xf>
    <xf numFmtId="176" fontId="20" fillId="0" borderId="4" xfId="0" applyNumberFormat="1" applyFont="1" applyBorder="1" applyAlignment="1">
      <alignment horizontal="center" vertical="center" wrapText="1"/>
    </xf>
    <xf numFmtId="176" fontId="20" fillId="0" borderId="5" xfId="0" applyNumberFormat="1" applyFont="1" applyBorder="1" applyAlignment="1">
      <alignment horizontal="center" vertical="center" wrapText="1"/>
    </xf>
    <xf numFmtId="176" fontId="26" fillId="26" borderId="72" xfId="0" applyNumberFormat="1" applyFont="1" applyFill="1" applyBorder="1" applyAlignment="1">
      <alignment horizontal="center" vertical="center"/>
    </xf>
    <xf numFmtId="0" fontId="20" fillId="0" borderId="1" xfId="0" applyNumberFormat="1" applyFont="1" applyBorder="1" applyAlignment="1">
      <alignment horizontal="center" vertical="center"/>
    </xf>
    <xf numFmtId="0" fontId="16" fillId="0" borderId="1" xfId="0" applyNumberFormat="1" applyFont="1" applyBorder="1" applyAlignment="1">
      <alignment horizontal="center" vertical="center"/>
    </xf>
    <xf numFmtId="0" fontId="20" fillId="0" borderId="1" xfId="0" applyFont="1" applyBorder="1" applyAlignment="1">
      <alignment horizontal="center" vertical="center" shrinkToFit="1"/>
    </xf>
    <xf numFmtId="0" fontId="16" fillId="0" borderId="1" xfId="0" applyFont="1" applyBorder="1" applyAlignment="1">
      <alignment horizontal="center" vertical="center" shrinkToFit="1"/>
    </xf>
    <xf numFmtId="0" fontId="20" fillId="0" borderId="4" xfId="0" applyFont="1" applyBorder="1" applyAlignment="1">
      <alignment horizontal="center" vertical="center" wrapText="1"/>
    </xf>
    <xf numFmtId="0" fontId="16" fillId="0" borderId="5" xfId="0" applyFont="1" applyBorder="1" applyAlignment="1">
      <alignment horizontal="center" vertical="center" wrapText="1"/>
    </xf>
    <xf numFmtId="0" fontId="16" fillId="0" borderId="72" xfId="0" applyFont="1" applyBorder="1" applyAlignment="1">
      <alignment horizontal="center" vertical="center"/>
    </xf>
    <xf numFmtId="224" fontId="20" fillId="0" borderId="1" xfId="0" applyNumberFormat="1" applyFont="1" applyBorder="1" applyAlignment="1">
      <alignment horizontal="center" vertical="center"/>
    </xf>
    <xf numFmtId="224" fontId="20" fillId="0" borderId="2" xfId="0" applyNumberFormat="1" applyFont="1" applyBorder="1" applyAlignment="1">
      <alignment horizontal="center" vertical="center"/>
    </xf>
    <xf numFmtId="224" fontId="20" fillId="0" borderId="9" xfId="0" applyNumberFormat="1" applyFont="1" applyBorder="1" applyAlignment="1">
      <alignment horizontal="center" vertical="center"/>
    </xf>
    <xf numFmtId="224" fontId="20" fillId="0" borderId="3" xfId="0" applyNumberFormat="1" applyFont="1" applyBorder="1" applyAlignment="1">
      <alignment horizontal="center" vertical="center"/>
    </xf>
    <xf numFmtId="224" fontId="16" fillId="0" borderId="1" xfId="0" applyNumberFormat="1" applyFont="1" applyBorder="1" applyAlignment="1">
      <alignment horizontal="center" vertical="center"/>
    </xf>
    <xf numFmtId="0" fontId="20" fillId="0" borderId="1" xfId="0" applyFont="1" applyBorder="1" applyAlignment="1">
      <alignment horizontal="center" vertical="center"/>
    </xf>
    <xf numFmtId="0" fontId="16" fillId="0" borderId="1" xfId="0" applyFont="1" applyBorder="1" applyAlignment="1">
      <alignment horizontal="center" vertical="center"/>
    </xf>
    <xf numFmtId="0" fontId="20" fillId="0" borderId="17" xfId="0" applyFont="1" applyBorder="1" applyAlignment="1">
      <alignment horizontal="center" vertical="center"/>
    </xf>
    <xf numFmtId="176" fontId="20" fillId="0" borderId="72" xfId="0" applyNumberFormat="1" applyFont="1" applyBorder="1" applyAlignment="1">
      <alignment horizontal="center" vertical="center"/>
    </xf>
    <xf numFmtId="176" fontId="20" fillId="0" borderId="4" xfId="0" applyNumberFormat="1" applyFont="1" applyBorder="1" applyAlignment="1">
      <alignment horizontal="center" vertical="center"/>
    </xf>
    <xf numFmtId="176" fontId="20" fillId="0" borderId="17" xfId="0" applyNumberFormat="1" applyFont="1" applyBorder="1" applyAlignment="1">
      <alignment horizontal="center" vertical="center" wrapText="1"/>
    </xf>
    <xf numFmtId="176" fontId="26" fillId="26" borderId="73" xfId="0" applyNumberFormat="1" applyFont="1" applyFill="1" applyBorder="1" applyAlignment="1">
      <alignment horizontal="center" vertical="center"/>
    </xf>
    <xf numFmtId="176" fontId="26" fillId="26" borderId="9" xfId="0" applyNumberFormat="1" applyFont="1" applyFill="1" applyBorder="1" applyAlignment="1">
      <alignment horizontal="center" vertical="center"/>
    </xf>
    <xf numFmtId="176" fontId="26" fillId="26" borderId="74" xfId="0" applyNumberFormat="1" applyFont="1" applyFill="1" applyBorder="1" applyAlignment="1">
      <alignment horizontal="center" vertical="center"/>
    </xf>
    <xf numFmtId="224" fontId="20" fillId="0" borderId="6" xfId="0" applyNumberFormat="1" applyFont="1" applyBorder="1" applyAlignment="1">
      <alignment horizontal="center" vertical="center"/>
    </xf>
    <xf numFmtId="224" fontId="20" fillId="0" borderId="7" xfId="0" applyNumberFormat="1" applyFont="1" applyBorder="1" applyAlignment="1">
      <alignment horizontal="center" vertical="center"/>
    </xf>
    <xf numFmtId="224" fontId="20" fillId="0" borderId="8" xfId="0" applyNumberFormat="1" applyFont="1" applyBorder="1" applyAlignment="1">
      <alignment horizontal="center" vertical="center"/>
    </xf>
    <xf numFmtId="176" fontId="20" fillId="26" borderId="72" xfId="0" applyNumberFormat="1" applyFont="1" applyFill="1" applyBorder="1" applyAlignment="1">
      <alignment horizontal="center" vertical="center"/>
    </xf>
    <xf numFmtId="0" fontId="16" fillId="0" borderId="73" xfId="0" applyFont="1" applyBorder="1" applyAlignment="1">
      <alignment horizontal="center" vertical="center"/>
    </xf>
    <xf numFmtId="176" fontId="20" fillId="26" borderId="73" xfId="0" applyNumberFormat="1" applyFont="1" applyFill="1" applyBorder="1" applyAlignment="1">
      <alignment horizontal="center" vertical="center"/>
    </xf>
    <xf numFmtId="176" fontId="20" fillId="26" borderId="9" xfId="0" applyNumberFormat="1" applyFont="1" applyFill="1" applyBorder="1" applyAlignment="1">
      <alignment horizontal="center" vertical="center"/>
    </xf>
    <xf numFmtId="0" fontId="20" fillId="0" borderId="72" xfId="0" applyFont="1" applyBorder="1" applyAlignment="1">
      <alignment horizontal="center" vertical="center"/>
    </xf>
    <xf numFmtId="0" fontId="20" fillId="0" borderId="72" xfId="0" applyFont="1" applyBorder="1" applyAlignment="1">
      <alignment horizontal="center" vertical="center" wrapText="1"/>
    </xf>
    <xf numFmtId="176" fontId="20" fillId="0" borderId="72" xfId="0" applyNumberFormat="1" applyFont="1" applyBorder="1" applyAlignment="1">
      <alignment horizontal="center" vertical="center" wrapText="1"/>
    </xf>
    <xf numFmtId="9" fontId="20" fillId="26" borderId="72" xfId="5" applyFont="1" applyFill="1" applyBorder="1" applyAlignment="1">
      <alignment horizontal="center" vertical="center"/>
    </xf>
    <xf numFmtId="176" fontId="16" fillId="26" borderId="72" xfId="0" applyNumberFormat="1" applyFont="1" applyFill="1" applyBorder="1" applyAlignment="1">
      <alignment horizontal="center" vertical="center"/>
    </xf>
    <xf numFmtId="187" fontId="20" fillId="0" borderId="72" xfId="180" applyFont="1" applyBorder="1" applyAlignment="1">
      <alignment horizontal="center" vertical="center" wrapText="1"/>
    </xf>
    <xf numFmtId="187" fontId="16" fillId="0" borderId="72" xfId="180" applyFont="1" applyBorder="1" applyAlignment="1">
      <alignment horizontal="center" vertical="center" wrapText="1"/>
    </xf>
    <xf numFmtId="187" fontId="20" fillId="0" borderId="73" xfId="180" applyFont="1" applyBorder="1" applyAlignment="1">
      <alignment horizontal="center" vertical="center"/>
    </xf>
    <xf numFmtId="187" fontId="20" fillId="0" borderId="74" xfId="180" applyFont="1" applyBorder="1" applyAlignment="1">
      <alignment horizontal="center" vertical="center"/>
    </xf>
    <xf numFmtId="0" fontId="20" fillId="0" borderId="4" xfId="207" applyFont="1" applyFill="1" applyBorder="1" applyAlignment="1">
      <alignment horizontal="center" vertical="center" wrapText="1"/>
    </xf>
    <xf numFmtId="0" fontId="20" fillId="0" borderId="5" xfId="207" applyFont="1" applyFill="1" applyBorder="1" applyAlignment="1">
      <alignment horizontal="center" vertical="center" wrapText="1"/>
    </xf>
    <xf numFmtId="187" fontId="20" fillId="0" borderId="7" xfId="180" applyFont="1" applyBorder="1" applyAlignment="1">
      <alignment horizontal="center" vertical="center" wrapText="1"/>
    </xf>
    <xf numFmtId="187" fontId="20" fillId="0" borderId="8" xfId="180" applyFont="1" applyBorder="1" applyAlignment="1">
      <alignment horizontal="center" vertical="center" wrapText="1"/>
    </xf>
    <xf numFmtId="187" fontId="19" fillId="0" borderId="0" xfId="180" applyFont="1" applyAlignment="1">
      <alignment horizontal="center" vertical="center" wrapText="1"/>
    </xf>
    <xf numFmtId="187" fontId="15" fillId="0" borderId="0" xfId="180" applyFont="1" applyAlignment="1">
      <alignment horizontal="center" vertical="center" wrapText="1"/>
    </xf>
    <xf numFmtId="0" fontId="20" fillId="0" borderId="7" xfId="164" applyFont="1" applyBorder="1" applyAlignment="1">
      <alignment horizontal="center" vertical="center" wrapText="1"/>
    </xf>
    <xf numFmtId="0" fontId="20" fillId="0" borderId="8" xfId="164" applyFont="1" applyBorder="1" applyAlignment="1">
      <alignment horizontal="center" vertical="center" wrapText="1"/>
    </xf>
    <xf numFmtId="0" fontId="20" fillId="0" borderId="72" xfId="164" applyFont="1" applyBorder="1" applyAlignment="1">
      <alignment horizontal="center" vertical="center" wrapText="1"/>
    </xf>
    <xf numFmtId="0" fontId="16" fillId="0" borderId="72" xfId="164" applyFont="1" applyBorder="1" applyAlignment="1">
      <alignment horizontal="center" vertical="center" wrapText="1"/>
    </xf>
    <xf numFmtId="0" fontId="20" fillId="0" borderId="73" xfId="164" applyFont="1" applyBorder="1" applyAlignment="1">
      <alignment horizontal="center" vertical="center"/>
    </xf>
    <xf numFmtId="0" fontId="20" fillId="0" borderId="74" xfId="164" applyFont="1" applyBorder="1" applyAlignment="1">
      <alignment horizontal="center" vertical="center"/>
    </xf>
    <xf numFmtId="0" fontId="20" fillId="0" borderId="72" xfId="208" applyFont="1" applyFill="1" applyBorder="1" applyAlignment="1">
      <alignment horizontal="center" vertical="center" wrapText="1"/>
    </xf>
    <xf numFmtId="0" fontId="19" fillId="0" borderId="0" xfId="164" applyFont="1" applyAlignment="1">
      <alignment horizontal="center" vertical="center" wrapText="1"/>
    </xf>
    <xf numFmtId="0" fontId="15" fillId="0" borderId="0" xfId="164" applyFont="1" applyAlignment="1">
      <alignment horizontal="center" vertical="center" wrapText="1"/>
    </xf>
    <xf numFmtId="0" fontId="27" fillId="0" borderId="72" xfId="164" applyFont="1" applyBorder="1" applyAlignment="1">
      <alignment horizontal="center" vertical="center" wrapText="1"/>
    </xf>
    <xf numFmtId="0" fontId="28" fillId="0" borderId="72" xfId="164" applyFont="1" applyBorder="1" applyAlignment="1">
      <alignment horizontal="center" vertical="center" wrapText="1"/>
    </xf>
    <xf numFmtId="0" fontId="20" fillId="0" borderId="72" xfId="208" applyFont="1" applyBorder="1" applyAlignment="1">
      <alignment horizontal="center" vertical="center" wrapText="1"/>
    </xf>
    <xf numFmtId="0" fontId="16" fillId="0" borderId="72" xfId="208" applyFont="1" applyBorder="1" applyAlignment="1">
      <alignment horizontal="center" vertical="center" wrapText="1"/>
    </xf>
    <xf numFmtId="0" fontId="20" fillId="0" borderId="4" xfId="208" applyFont="1" applyBorder="1" applyAlignment="1">
      <alignment horizontal="center" vertical="center" wrapText="1"/>
    </xf>
    <xf numFmtId="0" fontId="20" fillId="0" borderId="5" xfId="208" applyFont="1" applyBorder="1" applyAlignment="1">
      <alignment horizontal="center" vertical="center" wrapText="1"/>
    </xf>
    <xf numFmtId="0" fontId="20" fillId="16" borderId="4" xfId="207" applyFont="1" applyFill="1" applyBorder="1" applyAlignment="1">
      <alignment horizontal="center" vertical="center" wrapText="1"/>
    </xf>
    <xf numFmtId="0" fontId="20" fillId="16" borderId="5" xfId="207" applyFont="1" applyFill="1" applyBorder="1" applyAlignment="1">
      <alignment horizontal="center" vertical="center" wrapText="1"/>
    </xf>
    <xf numFmtId="0" fontId="20" fillId="0" borderId="4" xfId="0" applyFont="1" applyFill="1" applyBorder="1" applyAlignment="1">
      <alignment horizontal="center" vertical="center"/>
    </xf>
    <xf numFmtId="0" fontId="20" fillId="0" borderId="5" xfId="0" applyFont="1" applyFill="1" applyBorder="1" applyAlignment="1">
      <alignment horizontal="center" vertical="center"/>
    </xf>
    <xf numFmtId="0" fontId="20" fillId="0" borderId="4" xfId="0" applyFont="1" applyFill="1" applyBorder="1" applyAlignment="1">
      <alignment horizontal="center" vertical="center" wrapText="1"/>
    </xf>
    <xf numFmtId="0" fontId="20" fillId="0" borderId="5" xfId="0" applyFont="1" applyFill="1" applyBorder="1" applyAlignment="1">
      <alignment horizontal="center" vertical="center" wrapText="1"/>
    </xf>
    <xf numFmtId="226" fontId="20" fillId="32" borderId="72" xfId="232" applyFont="1" applyFill="1" applyBorder="1" applyAlignment="1">
      <alignment horizontal="center" vertical="center" wrapText="1"/>
    </xf>
    <xf numFmtId="198" fontId="20" fillId="27" borderId="72" xfId="231" applyNumberFormat="1" applyFont="1" applyFill="1" applyBorder="1" applyAlignment="1">
      <alignment horizontal="center" vertical="center" wrapText="1"/>
    </xf>
    <xf numFmtId="198" fontId="20" fillId="36" borderId="72" xfId="231" applyNumberFormat="1" applyFont="1" applyFill="1" applyBorder="1" applyAlignment="1">
      <alignment horizontal="center" vertical="center" wrapText="1"/>
    </xf>
    <xf numFmtId="14" fontId="20" fillId="0" borderId="72" xfId="0" applyNumberFormat="1" applyFont="1" applyBorder="1" applyAlignment="1">
      <alignment horizontal="center" vertical="center" wrapText="1"/>
    </xf>
    <xf numFmtId="14" fontId="16" fillId="0" borderId="72" xfId="0" applyNumberFormat="1" applyFont="1" applyBorder="1" applyAlignment="1">
      <alignment horizontal="center" vertical="center"/>
    </xf>
    <xf numFmtId="226" fontId="20" fillId="27" borderId="72" xfId="232" applyFont="1" applyFill="1" applyBorder="1" applyAlignment="1">
      <alignment horizontal="center" vertical="center" wrapText="1"/>
    </xf>
    <xf numFmtId="0" fontId="15" fillId="0" borderId="0" xfId="0" applyFont="1" applyAlignment="1">
      <alignment horizontal="center" vertical="center"/>
    </xf>
    <xf numFmtId="224" fontId="16" fillId="0" borderId="13" xfId="0" applyNumberFormat="1" applyFont="1" applyBorder="1" applyAlignment="1">
      <alignment horizontal="center" vertical="center"/>
    </xf>
    <xf numFmtId="0" fontId="20" fillId="0" borderId="4" xfId="0" applyNumberFormat="1" applyFont="1" applyBorder="1" applyAlignment="1">
      <alignment horizontal="center" vertical="center"/>
    </xf>
    <xf numFmtId="0" fontId="20" fillId="0" borderId="5" xfId="0" applyNumberFormat="1" applyFont="1" applyBorder="1" applyAlignment="1">
      <alignment horizontal="center" vertical="center"/>
    </xf>
    <xf numFmtId="0" fontId="20" fillId="0" borderId="4" xfId="0" applyFont="1" applyBorder="1" applyAlignment="1">
      <alignment horizontal="center" vertical="center" shrinkToFit="1"/>
    </xf>
    <xf numFmtId="0" fontId="20" fillId="0" borderId="5" xfId="0" applyFont="1" applyBorder="1" applyAlignment="1">
      <alignment horizontal="center" vertical="center" shrinkToFit="1"/>
    </xf>
    <xf numFmtId="0" fontId="19" fillId="0" borderId="0" xfId="0" applyFont="1" applyFill="1" applyAlignment="1">
      <alignment horizontal="center" vertical="center" wrapText="1"/>
    </xf>
    <xf numFmtId="0" fontId="15" fillId="0" borderId="0" xfId="0" applyFont="1" applyFill="1" applyAlignment="1">
      <alignment horizontal="center" vertical="center" wrapText="1"/>
    </xf>
    <xf numFmtId="176" fontId="25" fillId="0" borderId="72" xfId="3" applyNumberFormat="1" applyFont="1" applyFill="1" applyBorder="1" applyAlignment="1">
      <alignment horizontal="center" vertical="center" wrapText="1"/>
    </xf>
    <xf numFmtId="0" fontId="25" fillId="0" borderId="72" xfId="210" applyFont="1" applyFill="1" applyBorder="1" applyAlignment="1">
      <alignment horizontal="center" vertical="center" wrapText="1"/>
    </xf>
    <xf numFmtId="176" fontId="25" fillId="0" borderId="72" xfId="211" applyFont="1" applyFill="1" applyBorder="1" applyAlignment="1">
      <alignment horizontal="center" vertical="center"/>
    </xf>
    <xf numFmtId="0" fontId="25" fillId="0" borderId="72" xfId="210" applyFont="1" applyFill="1" applyBorder="1" applyAlignment="1">
      <alignment horizontal="center" vertical="center"/>
    </xf>
    <xf numFmtId="176" fontId="16" fillId="0" borderId="72" xfId="3" applyNumberFormat="1" applyFont="1" applyFill="1" applyBorder="1" applyAlignment="1">
      <alignment horizontal="center" vertical="center" wrapText="1"/>
    </xf>
    <xf numFmtId="0" fontId="16" fillId="0" borderId="72" xfId="0" applyFont="1" applyFill="1" applyBorder="1" applyAlignment="1">
      <alignment horizontal="center" vertical="center"/>
    </xf>
    <xf numFmtId="176" fontId="20" fillId="0" borderId="72" xfId="3" applyNumberFormat="1" applyFont="1" applyFill="1" applyBorder="1" applyAlignment="1">
      <alignment horizontal="center" vertical="center" wrapText="1"/>
    </xf>
    <xf numFmtId="176" fontId="20" fillId="0" borderId="72" xfId="3" applyNumberFormat="1" applyFont="1" applyFill="1" applyBorder="1" applyAlignment="1">
      <alignment horizontal="center" vertical="center"/>
    </xf>
    <xf numFmtId="176" fontId="16" fillId="0" borderId="72" xfId="3" applyNumberFormat="1" applyFont="1" applyFill="1" applyBorder="1" applyAlignment="1">
      <alignment horizontal="center" vertical="center"/>
    </xf>
    <xf numFmtId="176" fontId="24" fillId="0" borderId="72" xfId="3" applyNumberFormat="1" applyFont="1" applyFill="1" applyBorder="1" applyAlignment="1">
      <alignment horizontal="center" vertical="center" wrapText="1"/>
    </xf>
    <xf numFmtId="176" fontId="20" fillId="0" borderId="4" xfId="3" applyNumberFormat="1" applyFont="1" applyFill="1" applyBorder="1" applyAlignment="1">
      <alignment horizontal="center" vertical="center" wrapText="1"/>
    </xf>
    <xf numFmtId="176" fontId="16" fillId="0" borderId="5" xfId="3" applyNumberFormat="1" applyFont="1" applyFill="1" applyBorder="1" applyAlignment="1">
      <alignment horizontal="center" vertical="center" wrapText="1"/>
    </xf>
    <xf numFmtId="0" fontId="20" fillId="0" borderId="72" xfId="0" applyFont="1" applyFill="1" applyBorder="1" applyAlignment="1">
      <alignment horizontal="center" vertical="center" shrinkToFit="1"/>
    </xf>
    <xf numFmtId="0" fontId="16" fillId="0" borderId="72" xfId="0" applyFont="1" applyFill="1" applyBorder="1" applyAlignment="1">
      <alignment horizontal="center" vertical="center" shrinkToFit="1"/>
    </xf>
    <xf numFmtId="14" fontId="25" fillId="0" borderId="72" xfId="210" applyNumberFormat="1" applyFont="1" applyFill="1" applyBorder="1" applyAlignment="1">
      <alignment horizontal="center" vertical="center" wrapText="1"/>
    </xf>
    <xf numFmtId="0" fontId="16" fillId="0" borderId="73" xfId="0" applyFont="1" applyFill="1" applyBorder="1" applyAlignment="1">
      <alignment horizontal="center" vertical="center"/>
    </xf>
    <xf numFmtId="0" fontId="16" fillId="0" borderId="74" xfId="0" applyFont="1" applyFill="1" applyBorder="1" applyAlignment="1">
      <alignment horizontal="center" vertical="center"/>
    </xf>
    <xf numFmtId="0" fontId="16" fillId="0" borderId="3" xfId="0" applyFont="1" applyBorder="1" applyAlignment="1">
      <alignment horizontal="center" vertical="center"/>
    </xf>
    <xf numFmtId="0" fontId="19" fillId="0" borderId="0" xfId="0" applyFont="1" applyFill="1" applyAlignment="1" applyProtection="1">
      <alignment horizontal="center" vertical="center" wrapText="1"/>
      <protection hidden="1"/>
    </xf>
    <xf numFmtId="0" fontId="15" fillId="0" borderId="0" xfId="0" applyFont="1" applyFill="1" applyAlignment="1" applyProtection="1">
      <alignment horizontal="center" vertical="center" wrapText="1"/>
      <protection hidden="1"/>
    </xf>
    <xf numFmtId="0" fontId="148" fillId="0" borderId="72" xfId="0" applyNumberFormat="1" applyFont="1" applyFill="1" applyBorder="1" applyAlignment="1" applyProtection="1">
      <alignment horizontal="center" vertical="center" shrinkToFit="1"/>
      <protection hidden="1"/>
    </xf>
    <xf numFmtId="49" fontId="16" fillId="0" borderId="72" xfId="0" applyNumberFormat="1" applyFont="1" applyFill="1" applyBorder="1" applyAlignment="1" applyProtection="1">
      <alignment horizontal="center" vertical="center" shrinkToFit="1"/>
      <protection hidden="1"/>
    </xf>
    <xf numFmtId="0" fontId="20" fillId="0" borderId="72" xfId="0" applyFont="1" applyFill="1" applyBorder="1" applyAlignment="1">
      <alignment horizontal="center" vertical="center"/>
    </xf>
    <xf numFmtId="0" fontId="15" fillId="0" borderId="0" xfId="0" applyFont="1" applyAlignment="1" applyProtection="1">
      <alignment horizontal="center" vertical="center" wrapText="1"/>
      <protection hidden="1"/>
    </xf>
    <xf numFmtId="181" fontId="16" fillId="0" borderId="0" xfId="0" applyNumberFormat="1" applyFont="1" applyAlignment="1" applyProtection="1">
      <alignment horizontal="center" vertical="center"/>
      <protection hidden="1"/>
    </xf>
    <xf numFmtId="0" fontId="19" fillId="0" borderId="0" xfId="150" applyFont="1" applyAlignment="1">
      <alignment horizontal="center" vertical="center" wrapText="1"/>
    </xf>
    <xf numFmtId="0" fontId="31" fillId="0" borderId="0" xfId="150" applyFont="1" applyAlignment="1">
      <alignment horizontal="center" vertical="center" wrapText="1"/>
    </xf>
    <xf numFmtId="0" fontId="20" fillId="0" borderId="11" xfId="150" applyFont="1" applyBorder="1" applyAlignment="1">
      <alignment horizontal="right" vertical="center"/>
    </xf>
    <xf numFmtId="224" fontId="20" fillId="0" borderId="1" xfId="150" applyNumberFormat="1" applyFont="1" applyBorder="1" applyAlignment="1">
      <alignment horizontal="center" vertical="center"/>
    </xf>
    <xf numFmtId="224" fontId="16" fillId="0" borderId="1" xfId="150" applyNumberFormat="1" applyFont="1" applyBorder="1" applyAlignment="1">
      <alignment horizontal="center" vertical="center"/>
    </xf>
    <xf numFmtId="224" fontId="20" fillId="0" borderId="2" xfId="150" applyNumberFormat="1" applyFont="1" applyBorder="1" applyAlignment="1">
      <alignment horizontal="center" vertical="center"/>
    </xf>
    <xf numFmtId="224" fontId="16" fillId="0" borderId="3" xfId="150" applyNumberFormat="1" applyFont="1" applyBorder="1" applyAlignment="1">
      <alignment horizontal="center" vertical="center"/>
    </xf>
    <xf numFmtId="14" fontId="20" fillId="0" borderId="1" xfId="150" applyNumberFormat="1" applyFont="1" applyBorder="1" applyAlignment="1">
      <alignment horizontal="center" vertical="center" wrapText="1"/>
    </xf>
    <xf numFmtId="14" fontId="16" fillId="0" borderId="1" xfId="150" applyNumberFormat="1" applyFont="1" applyBorder="1" applyAlignment="1">
      <alignment horizontal="center" vertical="center"/>
    </xf>
    <xf numFmtId="0" fontId="20" fillId="0" borderId="4" xfId="103" applyFont="1" applyFill="1" applyBorder="1" applyAlignment="1">
      <alignment horizontal="center" vertical="center" wrapText="1"/>
    </xf>
    <xf numFmtId="0" fontId="16" fillId="0" borderId="5" xfId="103" applyFont="1" applyFill="1" applyBorder="1" applyAlignment="1">
      <alignment horizontal="center" vertical="center" wrapText="1"/>
    </xf>
    <xf numFmtId="0" fontId="20" fillId="0" borderId="1" xfId="150" applyFont="1" applyBorder="1" applyAlignment="1">
      <alignment horizontal="center" vertical="center" wrapText="1"/>
    </xf>
    <xf numFmtId="0" fontId="16" fillId="0" borderId="1" xfId="150" applyFont="1" applyBorder="1" applyAlignment="1">
      <alignment horizontal="center" vertical="center"/>
    </xf>
    <xf numFmtId="224" fontId="20" fillId="0" borderId="1" xfId="150" applyNumberFormat="1" applyFont="1" applyBorder="1" applyAlignment="1">
      <alignment horizontal="center" vertical="center" wrapText="1"/>
    </xf>
    <xf numFmtId="224" fontId="20" fillId="0" borderId="4" xfId="150" applyNumberFormat="1" applyFont="1" applyBorder="1" applyAlignment="1">
      <alignment horizontal="center" vertical="center" wrapText="1"/>
    </xf>
    <xf numFmtId="224" fontId="16" fillId="0" borderId="5" xfId="150" applyNumberFormat="1" applyFont="1" applyBorder="1" applyAlignment="1">
      <alignment horizontal="center" vertical="center" wrapText="1"/>
    </xf>
    <xf numFmtId="0" fontId="20" fillId="0" borderId="4" xfId="150" applyFont="1" applyBorder="1" applyAlignment="1">
      <alignment horizontal="center" vertical="center" wrapText="1"/>
    </xf>
    <xf numFmtId="0" fontId="20" fillId="0" borderId="5" xfId="150" applyFont="1" applyBorder="1" applyAlignment="1">
      <alignment horizontal="center" vertical="center" wrapText="1"/>
    </xf>
    <xf numFmtId="0" fontId="20" fillId="0" borderId="1" xfId="150" applyFont="1" applyBorder="1" applyAlignment="1">
      <alignment horizontal="center" vertical="center"/>
    </xf>
    <xf numFmtId="0" fontId="20" fillId="0" borderId="2" xfId="150" applyFont="1" applyBorder="1" applyAlignment="1">
      <alignment horizontal="center" vertical="center"/>
    </xf>
    <xf numFmtId="0" fontId="20" fillId="0" borderId="9" xfId="150" applyFont="1" applyBorder="1" applyAlignment="1">
      <alignment horizontal="center" vertical="center"/>
    </xf>
    <xf numFmtId="0" fontId="20" fillId="0" borderId="3" xfId="150" applyFont="1" applyBorder="1" applyAlignment="1">
      <alignment horizontal="center" vertical="center"/>
    </xf>
    <xf numFmtId="0" fontId="20" fillId="0" borderId="1" xfId="150" applyNumberFormat="1" applyFont="1" applyBorder="1" applyAlignment="1">
      <alignment horizontal="center" vertical="center"/>
    </xf>
    <xf numFmtId="0" fontId="16" fillId="0" borderId="1" xfId="150" applyNumberFormat="1" applyFont="1" applyBorder="1" applyAlignment="1">
      <alignment horizontal="center" vertical="center"/>
    </xf>
    <xf numFmtId="0" fontId="16" fillId="3" borderId="4" xfId="150" applyFont="1" applyFill="1" applyBorder="1" applyAlignment="1">
      <alignment horizontal="center" vertical="center"/>
    </xf>
    <xf numFmtId="0" fontId="16" fillId="3" borderId="5" xfId="150" applyFont="1" applyFill="1" applyBorder="1" applyAlignment="1">
      <alignment horizontal="center" vertical="center"/>
    </xf>
    <xf numFmtId="0" fontId="20" fillId="3" borderId="1" xfId="150" applyFont="1" applyFill="1" applyBorder="1" applyAlignment="1">
      <alignment horizontal="center" vertical="center"/>
    </xf>
    <xf numFmtId="0" fontId="16" fillId="3" borderId="1" xfId="150" applyFont="1" applyFill="1" applyBorder="1" applyAlignment="1">
      <alignment horizontal="center" vertical="center"/>
    </xf>
    <xf numFmtId="0" fontId="20" fillId="3" borderId="4" xfId="0" applyFont="1" applyFill="1" applyBorder="1" applyAlignment="1">
      <alignment horizontal="center" vertical="center" wrapText="1"/>
    </xf>
    <xf numFmtId="0" fontId="16" fillId="3" borderId="5" xfId="0" applyFont="1" applyFill="1" applyBorder="1" applyAlignment="1">
      <alignment horizontal="center" vertical="center" wrapText="1"/>
    </xf>
    <xf numFmtId="0" fontId="20" fillId="3" borderId="4" xfId="150" applyFont="1" applyFill="1" applyBorder="1" applyAlignment="1">
      <alignment horizontal="center" vertical="center" wrapText="1"/>
    </xf>
    <xf numFmtId="0" fontId="16" fillId="3" borderId="5" xfId="150" applyFont="1" applyFill="1" applyBorder="1" applyAlignment="1">
      <alignment horizontal="center" vertical="center" wrapText="1"/>
    </xf>
    <xf numFmtId="0" fontId="105" fillId="0" borderId="9" xfId="150" applyBorder="1" applyAlignment="1"/>
    <xf numFmtId="0" fontId="105" fillId="0" borderId="3" xfId="150" applyBorder="1" applyAlignment="1"/>
    <xf numFmtId="0" fontId="16" fillId="3" borderId="4" xfId="0" applyFont="1" applyFill="1" applyBorder="1" applyAlignment="1">
      <alignment horizontal="center" vertical="center" wrapText="1"/>
    </xf>
    <xf numFmtId="0" fontId="20" fillId="3" borderId="5" xfId="150" applyFont="1" applyFill="1" applyBorder="1" applyAlignment="1">
      <alignment horizontal="center" vertical="center" wrapText="1"/>
    </xf>
    <xf numFmtId="181" fontId="16" fillId="0" borderId="11" xfId="150" applyNumberFormat="1" applyFont="1" applyBorder="1" applyAlignment="1">
      <alignment horizontal="left" vertical="center"/>
    </xf>
    <xf numFmtId="0" fontId="20" fillId="4" borderId="1" xfId="150" applyFont="1" applyFill="1" applyBorder="1" applyAlignment="1">
      <alignment horizontal="center" vertical="center" wrapText="1"/>
    </xf>
    <xf numFmtId="0" fontId="16" fillId="4" borderId="1" xfId="150" applyFont="1" applyFill="1" applyBorder="1" applyAlignment="1">
      <alignment horizontal="center" vertical="center"/>
    </xf>
    <xf numFmtId="0" fontId="20" fillId="0" borderId="4" xfId="150" applyFont="1" applyBorder="1" applyAlignment="1">
      <alignment horizontal="center" vertical="center"/>
    </xf>
    <xf numFmtId="0" fontId="20" fillId="0" borderId="5" xfId="150" applyFont="1" applyBorder="1" applyAlignment="1">
      <alignment horizontal="center" vertical="center"/>
    </xf>
    <xf numFmtId="0" fontId="16" fillId="0" borderId="2" xfId="150" applyFont="1" applyBorder="1" applyAlignment="1">
      <alignment horizontal="center" vertical="center"/>
    </xf>
    <xf numFmtId="0" fontId="16" fillId="0" borderId="3" xfId="150" applyFont="1" applyBorder="1" applyAlignment="1">
      <alignment horizontal="center" vertical="center"/>
    </xf>
    <xf numFmtId="0" fontId="16" fillId="0" borderId="5" xfId="150" applyFont="1" applyBorder="1" applyAlignment="1">
      <alignment horizontal="center" vertical="center" wrapText="1"/>
    </xf>
    <xf numFmtId="0" fontId="20" fillId="0" borderId="6" xfId="150" applyFont="1" applyBorder="1" applyAlignment="1">
      <alignment horizontal="center" vertical="center" wrapText="1"/>
    </xf>
    <xf numFmtId="0" fontId="20" fillId="0" borderId="8" xfId="150" applyFont="1" applyBorder="1" applyAlignment="1">
      <alignment horizontal="center" vertical="center" wrapText="1"/>
    </xf>
    <xf numFmtId="0" fontId="20" fillId="0" borderId="10" xfId="150" applyFont="1" applyBorder="1" applyAlignment="1">
      <alignment horizontal="center" vertical="center" wrapText="1"/>
    </xf>
    <xf numFmtId="0" fontId="20" fillId="0" borderId="12" xfId="150" applyFont="1" applyBorder="1" applyAlignment="1">
      <alignment horizontal="center" vertical="center" wrapText="1"/>
    </xf>
    <xf numFmtId="0" fontId="20" fillId="0" borderId="2" xfId="150" applyFont="1" applyFill="1" applyBorder="1" applyAlignment="1">
      <alignment horizontal="left" vertical="center"/>
    </xf>
    <xf numFmtId="0" fontId="20" fillId="0" borderId="9" xfId="150" applyFont="1" applyFill="1" applyBorder="1" applyAlignment="1">
      <alignment horizontal="left" vertical="center"/>
    </xf>
    <xf numFmtId="0" fontId="20" fillId="0" borderId="3" xfId="150" applyFont="1" applyFill="1" applyBorder="1" applyAlignment="1">
      <alignment horizontal="left" vertical="center"/>
    </xf>
    <xf numFmtId="0" fontId="135" fillId="0" borderId="2" xfId="150" applyFont="1" applyFill="1" applyBorder="1" applyAlignment="1">
      <alignment horizontal="center" vertical="center"/>
    </xf>
    <xf numFmtId="0" fontId="20" fillId="0" borderId="9" xfId="150" applyFont="1" applyFill="1" applyBorder="1" applyAlignment="1">
      <alignment horizontal="center" vertical="center"/>
    </xf>
    <xf numFmtId="0" fontId="20" fillId="0" borderId="3" xfId="150" applyFont="1" applyFill="1" applyBorder="1" applyAlignment="1">
      <alignment horizontal="center" vertical="center"/>
    </xf>
    <xf numFmtId="0" fontId="20" fillId="0" borderId="2" xfId="150" applyFont="1" applyFill="1" applyBorder="1" applyAlignment="1">
      <alignment horizontal="center" vertical="center"/>
    </xf>
    <xf numFmtId="0" fontId="105" fillId="0" borderId="9" xfId="150" applyFill="1" applyBorder="1" applyAlignment="1"/>
    <xf numFmtId="0" fontId="105" fillId="0" borderId="3" xfId="150" applyFill="1" applyBorder="1" applyAlignment="1"/>
    <xf numFmtId="219" fontId="16" fillId="0" borderId="2" xfId="0" applyNumberFormat="1" applyFont="1" applyBorder="1" applyAlignment="1">
      <alignment horizontal="center" vertical="center"/>
    </xf>
    <xf numFmtId="219" fontId="16" fillId="0" borderId="3" xfId="0" applyNumberFormat="1" applyFont="1" applyBorder="1" applyAlignment="1">
      <alignment horizontal="center" vertical="center"/>
    </xf>
    <xf numFmtId="219" fontId="20" fillId="0" borderId="1" xfId="0" applyNumberFormat="1" applyFont="1" applyBorder="1" applyAlignment="1">
      <alignment horizontal="center" vertical="center"/>
    </xf>
    <xf numFmtId="219" fontId="16" fillId="0" borderId="1" xfId="0" applyNumberFormat="1" applyFont="1" applyBorder="1" applyAlignment="1">
      <alignment horizontal="center" vertical="center"/>
    </xf>
    <xf numFmtId="181" fontId="16" fillId="0" borderId="0" xfId="0" applyNumberFormat="1" applyFont="1" applyBorder="1" applyAlignment="1">
      <alignment horizontal="center" vertical="center"/>
    </xf>
    <xf numFmtId="0" fontId="16" fillId="0" borderId="0" xfId="0" applyNumberFormat="1" applyFont="1" applyBorder="1" applyAlignment="1">
      <alignment horizontal="center" vertical="center"/>
    </xf>
    <xf numFmtId="224" fontId="16" fillId="0" borderId="2" xfId="0" applyNumberFormat="1" applyFont="1" applyBorder="1" applyAlignment="1">
      <alignment horizontal="center" vertical="center"/>
    </xf>
    <xf numFmtId="224" fontId="16" fillId="0" borderId="3" xfId="0" applyNumberFormat="1" applyFont="1" applyBorder="1" applyAlignment="1">
      <alignment horizontal="center" vertical="center"/>
    </xf>
    <xf numFmtId="0" fontId="20" fillId="0" borderId="72" xfId="220" applyNumberFormat="1" applyFont="1" applyBorder="1" applyAlignment="1">
      <alignment horizontal="left"/>
    </xf>
    <xf numFmtId="0" fontId="16" fillId="0" borderId="72" xfId="220" applyNumberFormat="1" applyFont="1" applyBorder="1" applyAlignment="1">
      <alignment horizontal="left"/>
    </xf>
    <xf numFmtId="0" fontId="6" fillId="0" borderId="69" xfId="220" applyNumberFormat="1" applyFont="1" applyBorder="1" applyAlignment="1">
      <alignment horizontal="center"/>
    </xf>
    <xf numFmtId="0" fontId="6" fillId="0" borderId="0" xfId="220" applyNumberFormat="1" applyFont="1" applyAlignment="1">
      <alignment horizontal="center"/>
    </xf>
    <xf numFmtId="0" fontId="105" fillId="0" borderId="0" xfId="220" applyNumberFormat="1" applyAlignment="1">
      <alignment horizontal="center"/>
    </xf>
    <xf numFmtId="0" fontId="20" fillId="0" borderId="72" xfId="220" applyNumberFormat="1" applyFont="1" applyBorder="1" applyAlignment="1">
      <alignment horizontal="center" vertical="center"/>
    </xf>
    <xf numFmtId="0" fontId="16" fillId="0" borderId="72" xfId="220" applyNumberFormat="1" applyFont="1" applyBorder="1" applyAlignment="1">
      <alignment horizontal="center" vertical="center"/>
    </xf>
    <xf numFmtId="0" fontId="20" fillId="0" borderId="73" xfId="220" applyNumberFormat="1" applyFont="1" applyBorder="1" applyAlignment="1">
      <alignment horizontal="left" vertical="center"/>
    </xf>
    <xf numFmtId="0" fontId="20" fillId="0" borderId="74" xfId="220" applyNumberFormat="1" applyFont="1" applyBorder="1" applyAlignment="1">
      <alignment horizontal="left" vertical="center"/>
    </xf>
    <xf numFmtId="0" fontId="16" fillId="0" borderId="73" xfId="220" applyNumberFormat="1" applyFont="1" applyBorder="1" applyAlignment="1">
      <alignment horizontal="left" vertical="center"/>
    </xf>
    <xf numFmtId="0" fontId="16" fillId="0" borderId="74" xfId="220" applyNumberFormat="1" applyFont="1" applyBorder="1" applyAlignment="1">
      <alignment horizontal="left" vertical="center"/>
    </xf>
    <xf numFmtId="0" fontId="16" fillId="0" borderId="0" xfId="220" applyNumberFormat="1" applyFont="1" applyAlignment="1" applyProtection="1">
      <alignment horizontal="center" vertical="center"/>
      <protection locked="0"/>
    </xf>
    <xf numFmtId="224" fontId="16" fillId="0" borderId="0" xfId="220" applyNumberFormat="1" applyFont="1" applyAlignment="1" applyProtection="1">
      <alignment horizontal="center" vertical="center"/>
      <protection locked="0"/>
    </xf>
    <xf numFmtId="0" fontId="115" fillId="36" borderId="72" xfId="219" applyNumberFormat="1" applyFont="1" applyFill="1" applyBorder="1" applyAlignment="1">
      <alignment horizontal="center" vertical="center"/>
    </xf>
    <xf numFmtId="226" fontId="115" fillId="36" borderId="72" xfId="219" applyFont="1" applyFill="1" applyBorder="1" applyAlignment="1">
      <alignment horizontal="center" vertical="center"/>
    </xf>
    <xf numFmtId="0" fontId="114" fillId="37" borderId="4" xfId="219" applyNumberFormat="1" applyFont="1" applyFill="1" applyBorder="1" applyAlignment="1">
      <alignment horizontal="center" vertical="center"/>
    </xf>
    <xf numFmtId="0" fontId="114" fillId="37" borderId="5" xfId="219" applyNumberFormat="1" applyFont="1" applyFill="1" applyBorder="1" applyAlignment="1">
      <alignment horizontal="center" vertical="center"/>
    </xf>
    <xf numFmtId="0" fontId="114" fillId="37" borderId="4" xfId="219" applyNumberFormat="1" applyFont="1" applyFill="1" applyBorder="1" applyAlignment="1">
      <alignment horizontal="center" vertical="center" wrapText="1"/>
    </xf>
    <xf numFmtId="0" fontId="114" fillId="37" borderId="5" xfId="219" applyNumberFormat="1" applyFont="1" applyFill="1" applyBorder="1" applyAlignment="1">
      <alignment horizontal="center" vertical="center" wrapText="1"/>
    </xf>
    <xf numFmtId="226" fontId="114" fillId="37" borderId="9" xfId="219" applyFont="1" applyFill="1" applyBorder="1" applyAlignment="1">
      <alignment horizontal="center" vertical="center"/>
    </xf>
    <xf numFmtId="226" fontId="114" fillId="37" borderId="74" xfId="219" applyFont="1" applyFill="1" applyBorder="1" applyAlignment="1">
      <alignment horizontal="center" vertical="center"/>
    </xf>
    <xf numFmtId="224" fontId="20" fillId="0" borderId="86" xfId="220" applyNumberFormat="1" applyFont="1" applyBorder="1" applyAlignment="1" applyProtection="1">
      <alignment horizontal="center" vertical="center"/>
      <protection locked="0"/>
    </xf>
    <xf numFmtId="224" fontId="20" fillId="0" borderId="87" xfId="220" applyNumberFormat="1" applyFont="1" applyBorder="1" applyAlignment="1" applyProtection="1">
      <alignment horizontal="center" vertical="center"/>
      <protection locked="0"/>
    </xf>
    <xf numFmtId="224" fontId="20" fillId="0" borderId="95" xfId="220" applyNumberFormat="1" applyFont="1" applyBorder="1" applyAlignment="1" applyProtection="1">
      <alignment horizontal="center" vertical="center"/>
      <protection locked="0"/>
    </xf>
    <xf numFmtId="224" fontId="20" fillId="0" borderId="96" xfId="220" applyNumberFormat="1" applyFont="1" applyBorder="1" applyAlignment="1" applyProtection="1">
      <alignment horizontal="center" vertical="center"/>
      <protection locked="0"/>
    </xf>
    <xf numFmtId="224" fontId="20" fillId="0" borderId="88" xfId="220" applyNumberFormat="1" applyFont="1" applyBorder="1" applyAlignment="1" applyProtection="1">
      <alignment horizontal="center" vertical="center"/>
      <protection locked="0"/>
    </xf>
    <xf numFmtId="224" fontId="20" fillId="0" borderId="97" xfId="220" applyNumberFormat="1" applyFont="1" applyBorder="1" applyAlignment="1" applyProtection="1">
      <alignment horizontal="center" vertical="center"/>
      <protection locked="0"/>
    </xf>
    <xf numFmtId="224" fontId="20" fillId="0" borderId="84" xfId="220" applyNumberFormat="1" applyFont="1" applyBorder="1" applyAlignment="1" applyProtection="1">
      <alignment horizontal="center" vertical="center" wrapText="1"/>
      <protection locked="0"/>
    </xf>
    <xf numFmtId="224" fontId="20" fillId="32" borderId="84" xfId="220" applyNumberFormat="1" applyFont="1" applyFill="1" applyBorder="1" applyAlignment="1" applyProtection="1">
      <alignment horizontal="center" vertical="center" wrapText="1"/>
      <protection locked="0"/>
    </xf>
    <xf numFmtId="224" fontId="115" fillId="36" borderId="72" xfId="3" applyNumberFormat="1" applyFont="1" applyFill="1" applyBorder="1" applyAlignment="1">
      <alignment horizontal="center" vertical="center"/>
    </xf>
    <xf numFmtId="224" fontId="115" fillId="36" borderId="73" xfId="3" applyNumberFormat="1" applyFont="1" applyFill="1" applyBorder="1" applyAlignment="1">
      <alignment horizontal="center" vertical="center"/>
    </xf>
    <xf numFmtId="224" fontId="114" fillId="36" borderId="84" xfId="3" applyNumberFormat="1" applyFont="1" applyFill="1" applyBorder="1" applyAlignment="1">
      <alignment horizontal="center" vertical="center"/>
    </xf>
    <xf numFmtId="224" fontId="115" fillId="36" borderId="84" xfId="3" applyNumberFormat="1" applyFont="1" applyFill="1" applyBorder="1" applyAlignment="1">
      <alignment horizontal="center" vertical="center"/>
    </xf>
    <xf numFmtId="0" fontId="114" fillId="37" borderId="7" xfId="219" applyNumberFormat="1" applyFont="1" applyFill="1" applyBorder="1" applyAlignment="1">
      <alignment horizontal="center" vertical="center" wrapText="1"/>
    </xf>
    <xf numFmtId="0" fontId="114" fillId="37" borderId="8" xfId="219" applyNumberFormat="1" applyFont="1" applyFill="1" applyBorder="1" applyAlignment="1">
      <alignment horizontal="center" vertical="center" wrapText="1"/>
    </xf>
    <xf numFmtId="0" fontId="114" fillId="37" borderId="11" xfId="219" applyNumberFormat="1" applyFont="1" applyFill="1" applyBorder="1" applyAlignment="1">
      <alignment horizontal="center" vertical="center" wrapText="1"/>
    </xf>
    <xf numFmtId="0" fontId="114" fillId="37" borderId="12" xfId="219" applyNumberFormat="1" applyFont="1" applyFill="1" applyBorder="1" applyAlignment="1">
      <alignment horizontal="center" vertical="center" wrapText="1"/>
    </xf>
    <xf numFmtId="226" fontId="114" fillId="37" borderId="72" xfId="219" applyFont="1" applyFill="1" applyBorder="1" applyAlignment="1">
      <alignment horizontal="center" vertical="center" wrapText="1"/>
    </xf>
    <xf numFmtId="0" fontId="20" fillId="0" borderId="72" xfId="220" applyNumberFormat="1" applyFont="1" applyBorder="1" applyAlignment="1" applyProtection="1">
      <alignment horizontal="center" vertical="center"/>
      <protection locked="0"/>
    </xf>
    <xf numFmtId="224" fontId="20" fillId="0" borderId="72" xfId="220" applyNumberFormat="1" applyFont="1" applyBorder="1" applyAlignment="1" applyProtection="1">
      <alignment horizontal="center" vertical="center"/>
      <protection locked="0"/>
    </xf>
    <xf numFmtId="0" fontId="115" fillId="36" borderId="73" xfId="219" applyNumberFormat="1" applyFont="1" applyFill="1" applyBorder="1" applyAlignment="1">
      <alignment horizontal="center" vertical="center"/>
    </xf>
    <xf numFmtId="0" fontId="115" fillId="36" borderId="9" xfId="219" applyNumberFormat="1" applyFont="1" applyFill="1" applyBorder="1" applyAlignment="1">
      <alignment horizontal="center" vertical="center"/>
    </xf>
    <xf numFmtId="0" fontId="115" fillId="36" borderId="74" xfId="219" applyNumberFormat="1" applyFont="1" applyFill="1" applyBorder="1" applyAlignment="1">
      <alignment horizontal="center" vertical="center"/>
    </xf>
    <xf numFmtId="224" fontId="115" fillId="36" borderId="9" xfId="3" applyNumberFormat="1" applyFont="1" applyFill="1" applyBorder="1" applyAlignment="1">
      <alignment horizontal="center" vertical="center"/>
    </xf>
    <xf numFmtId="224" fontId="115" fillId="36" borderId="74" xfId="3" applyNumberFormat="1" applyFont="1" applyFill="1" applyBorder="1" applyAlignment="1">
      <alignment horizontal="center" vertical="center"/>
    </xf>
    <xf numFmtId="224" fontId="16" fillId="24" borderId="4" xfId="219" applyNumberFormat="1" applyFont="1" applyFill="1" applyBorder="1" applyAlignment="1">
      <alignment horizontal="center" vertical="center" wrapText="1"/>
    </xf>
    <xf numFmtId="224" fontId="16" fillId="24" borderId="5" xfId="219" applyNumberFormat="1" applyFont="1" applyFill="1" applyBorder="1" applyAlignment="1">
      <alignment horizontal="center" vertical="center" wrapText="1"/>
    </xf>
    <xf numFmtId="224" fontId="20" fillId="27" borderId="4" xfId="220" applyNumberFormat="1" applyFont="1" applyFill="1" applyBorder="1" applyAlignment="1" applyProtection="1">
      <alignment horizontal="center" vertical="center" wrapText="1"/>
      <protection locked="0"/>
    </xf>
    <xf numFmtId="224" fontId="20" fillId="27" borderId="5" xfId="220" applyNumberFormat="1" applyFont="1" applyFill="1" applyBorder="1" applyAlignment="1" applyProtection="1">
      <alignment horizontal="center" vertical="center" wrapText="1"/>
      <protection locked="0"/>
    </xf>
    <xf numFmtId="224" fontId="20" fillId="27" borderId="72" xfId="220" applyNumberFormat="1" applyFont="1" applyFill="1" applyBorder="1" applyAlignment="1">
      <alignment horizontal="center" vertical="center" wrapText="1"/>
    </xf>
    <xf numFmtId="224" fontId="16" fillId="27" borderId="72" xfId="220" applyNumberFormat="1" applyFont="1" applyFill="1" applyBorder="1" applyAlignment="1">
      <alignment horizontal="center" vertical="center" wrapText="1"/>
    </xf>
    <xf numFmtId="224" fontId="16" fillId="17" borderId="4" xfId="219" applyNumberFormat="1" applyFont="1" applyFill="1" applyBorder="1" applyAlignment="1">
      <alignment horizontal="center" vertical="center" wrapText="1"/>
    </xf>
    <xf numFmtId="224" fontId="16" fillId="17" borderId="5" xfId="219" applyNumberFormat="1" applyFont="1" applyFill="1" applyBorder="1" applyAlignment="1">
      <alignment horizontal="center" vertical="center" wrapText="1"/>
    </xf>
    <xf numFmtId="224" fontId="20" fillId="24" borderId="4" xfId="219" applyNumberFormat="1" applyFont="1" applyFill="1" applyBorder="1" applyAlignment="1">
      <alignment horizontal="center" vertical="center" wrapText="1"/>
    </xf>
    <xf numFmtId="224" fontId="20" fillId="24" borderId="5" xfId="219" applyNumberFormat="1" applyFont="1" applyFill="1" applyBorder="1" applyAlignment="1">
      <alignment horizontal="center" vertical="center" wrapText="1"/>
    </xf>
    <xf numFmtId="224" fontId="20" fillId="35" borderId="72" xfId="223" applyNumberFormat="1" applyFont="1" applyFill="1" applyBorder="1" applyAlignment="1" applyProtection="1">
      <alignment horizontal="center" vertical="center" wrapText="1"/>
      <protection locked="0"/>
    </xf>
    <xf numFmtId="224" fontId="20" fillId="32" borderId="83" xfId="219" applyNumberFormat="1" applyFont="1" applyFill="1" applyBorder="1" applyAlignment="1">
      <alignment horizontal="center" vertical="center" wrapText="1"/>
    </xf>
    <xf numFmtId="224" fontId="16" fillId="32" borderId="83" xfId="219" applyNumberFormat="1" applyFont="1" applyFill="1" applyBorder="1" applyAlignment="1">
      <alignment horizontal="center" vertical="center" wrapText="1"/>
    </xf>
    <xf numFmtId="224" fontId="16" fillId="32" borderId="84" xfId="219" applyNumberFormat="1" applyFont="1" applyFill="1" applyBorder="1" applyAlignment="1">
      <alignment horizontal="center" vertical="center" wrapText="1"/>
    </xf>
    <xf numFmtId="224" fontId="20" fillId="35" borderId="72" xfId="223" applyNumberFormat="1" applyFont="1" applyFill="1" applyBorder="1" applyAlignment="1" applyProtection="1">
      <alignment horizontal="center" vertical="center" wrapText="1"/>
    </xf>
    <xf numFmtId="224" fontId="20" fillId="35" borderId="4" xfId="223" applyNumberFormat="1" applyFont="1" applyFill="1" applyBorder="1" applyAlignment="1" applyProtection="1">
      <alignment horizontal="center" vertical="center" wrapText="1"/>
    </xf>
    <xf numFmtId="224" fontId="20" fillId="32" borderId="89" xfId="220" applyNumberFormat="1" applyFont="1" applyFill="1" applyBorder="1" applyAlignment="1" applyProtection="1">
      <alignment horizontal="center" vertical="center" wrapText="1"/>
      <protection locked="0"/>
    </xf>
    <xf numFmtId="224" fontId="20" fillId="32" borderId="98" xfId="220" applyNumberFormat="1" applyFont="1" applyFill="1" applyBorder="1" applyAlignment="1" applyProtection="1">
      <alignment horizontal="center" vertical="center" wrapText="1"/>
      <protection locked="0"/>
    </xf>
    <xf numFmtId="224" fontId="20" fillId="32" borderId="94" xfId="220" applyNumberFormat="1" applyFont="1" applyFill="1" applyBorder="1" applyAlignment="1" applyProtection="1">
      <alignment horizontal="center" vertical="center" wrapText="1"/>
      <protection locked="0"/>
    </xf>
    <xf numFmtId="226" fontId="115" fillId="36" borderId="9" xfId="219" applyFont="1" applyFill="1" applyBorder="1" applyAlignment="1">
      <alignment horizontal="center" vertical="center"/>
    </xf>
    <xf numFmtId="224" fontId="20" fillId="35" borderId="94" xfId="223" applyNumberFormat="1" applyFont="1" applyFill="1" applyBorder="1" applyAlignment="1" applyProtection="1">
      <alignment horizontal="center" vertical="center" wrapText="1"/>
      <protection locked="0"/>
    </xf>
    <xf numFmtId="224" fontId="20" fillId="35" borderId="95" xfId="223" applyNumberFormat="1" applyFont="1" applyFill="1" applyBorder="1" applyAlignment="1" applyProtection="1">
      <alignment horizontal="center" vertical="center" wrapText="1"/>
      <protection locked="0"/>
    </xf>
    <xf numFmtId="0" fontId="114" fillId="37" borderId="72" xfId="219" applyNumberFormat="1" applyFont="1" applyFill="1" applyBorder="1" applyAlignment="1">
      <alignment horizontal="center" vertical="center"/>
    </xf>
    <xf numFmtId="226" fontId="114" fillId="37" borderId="72" xfId="219" applyFont="1" applyFill="1" applyBorder="1" applyAlignment="1">
      <alignment horizontal="center" vertical="center"/>
    </xf>
    <xf numFmtId="224" fontId="20" fillId="35" borderId="6" xfId="223" applyNumberFormat="1" applyFont="1" applyFill="1" applyBorder="1" applyAlignment="1" applyProtection="1">
      <alignment horizontal="center" vertical="center" wrapText="1"/>
      <protection locked="0"/>
    </xf>
    <xf numFmtId="224" fontId="20" fillId="35" borderId="91" xfId="223" applyNumberFormat="1" applyFont="1" applyFill="1" applyBorder="1" applyAlignment="1" applyProtection="1">
      <alignment horizontal="center" vertical="center" wrapText="1"/>
      <protection locked="0"/>
    </xf>
    <xf numFmtId="224" fontId="20" fillId="35" borderId="7" xfId="223" applyNumberFormat="1" applyFont="1" applyFill="1" applyBorder="1" applyAlignment="1" applyProtection="1">
      <alignment horizontal="center" vertical="center" wrapText="1"/>
      <protection locked="0"/>
    </xf>
    <xf numFmtId="224" fontId="20" fillId="35" borderId="92" xfId="223" applyNumberFormat="1" applyFont="1" applyFill="1" applyBorder="1" applyAlignment="1" applyProtection="1">
      <alignment horizontal="center" vertical="center" wrapText="1"/>
      <protection locked="0"/>
    </xf>
    <xf numFmtId="10" fontId="20" fillId="35" borderId="93" xfId="5" applyNumberFormat="1" applyFont="1" applyFill="1" applyBorder="1" applyAlignment="1" applyProtection="1">
      <alignment horizontal="center" vertical="center" wrapText="1"/>
    </xf>
    <xf numFmtId="10" fontId="20" fillId="35" borderId="91" xfId="5" applyNumberFormat="1" applyFont="1" applyFill="1" applyBorder="1" applyAlignment="1" applyProtection="1">
      <alignment horizontal="center" vertical="center" wrapText="1"/>
    </xf>
    <xf numFmtId="0" fontId="114" fillId="37" borderId="6" xfId="219" applyNumberFormat="1" applyFont="1" applyFill="1" applyBorder="1" applyAlignment="1">
      <alignment horizontal="center" vertical="center" wrapText="1"/>
    </xf>
    <xf numFmtId="226" fontId="114" fillId="37" borderId="7" xfId="219" applyFont="1" applyFill="1" applyBorder="1" applyAlignment="1">
      <alignment horizontal="center" vertical="center" wrapText="1"/>
    </xf>
    <xf numFmtId="226" fontId="114" fillId="37" borderId="8" xfId="219" applyFont="1" applyFill="1" applyBorder="1" applyAlignment="1">
      <alignment horizontal="center" vertical="center" wrapText="1"/>
    </xf>
    <xf numFmtId="226" fontId="114" fillId="37" borderId="10" xfId="219" applyFont="1" applyFill="1" applyBorder="1" applyAlignment="1">
      <alignment horizontal="center" vertical="center" wrapText="1"/>
    </xf>
    <xf numFmtId="226" fontId="114" fillId="37" borderId="11" xfId="219" applyFont="1" applyFill="1" applyBorder="1" applyAlignment="1">
      <alignment horizontal="center" vertical="center" wrapText="1"/>
    </xf>
    <xf numFmtId="226" fontId="114" fillId="37" borderId="12" xfId="219" applyFont="1" applyFill="1" applyBorder="1" applyAlignment="1">
      <alignment horizontal="center" vertical="center" wrapText="1"/>
    </xf>
    <xf numFmtId="226" fontId="114" fillId="37" borderId="6" xfId="219" applyFont="1" applyFill="1" applyBorder="1" applyAlignment="1">
      <alignment horizontal="center" vertical="center" wrapText="1"/>
    </xf>
    <xf numFmtId="0" fontId="114" fillId="37" borderId="85" xfId="219" applyNumberFormat="1" applyFont="1" applyFill="1" applyBorder="1" applyAlignment="1">
      <alignment horizontal="center" vertical="center"/>
    </xf>
    <xf numFmtId="226" fontId="115" fillId="37" borderId="83" xfId="219" applyFont="1" applyFill="1" applyBorder="1" applyAlignment="1">
      <alignment horizontal="center" vertical="center"/>
    </xf>
    <xf numFmtId="226" fontId="115" fillId="37" borderId="85" xfId="219" applyFont="1" applyFill="1" applyBorder="1" applyAlignment="1">
      <alignment horizontal="center" vertical="center"/>
    </xf>
    <xf numFmtId="224" fontId="115" fillId="27" borderId="72" xfId="3" applyNumberFormat="1" applyFont="1" applyFill="1" applyBorder="1" applyAlignment="1">
      <alignment horizontal="center" vertical="center"/>
    </xf>
    <xf numFmtId="224" fontId="20" fillId="0" borderId="85" xfId="220" applyNumberFormat="1" applyFont="1" applyBorder="1" applyAlignment="1" applyProtection="1">
      <alignment horizontal="center" vertical="center"/>
      <protection locked="0"/>
    </xf>
    <xf numFmtId="224" fontId="20" fillId="0" borderId="84" xfId="220" applyNumberFormat="1" applyFont="1" applyBorder="1" applyAlignment="1" applyProtection="1">
      <alignment horizontal="center" vertical="center"/>
      <protection locked="0"/>
    </xf>
    <xf numFmtId="224" fontId="20" fillId="0" borderId="73" xfId="220" applyNumberFormat="1" applyFont="1" applyBorder="1" applyAlignment="1" applyProtection="1">
      <alignment horizontal="center" vertical="center" wrapText="1"/>
      <protection locked="0"/>
    </xf>
    <xf numFmtId="224" fontId="20" fillId="0" borderId="9" xfId="220" applyNumberFormat="1" applyFont="1" applyBorder="1" applyAlignment="1" applyProtection="1">
      <alignment horizontal="center" vertical="center" wrapText="1"/>
      <protection locked="0"/>
    </xf>
    <xf numFmtId="224" fontId="20" fillId="0" borderId="74" xfId="220" applyNumberFormat="1" applyFont="1" applyBorder="1" applyAlignment="1" applyProtection="1">
      <alignment horizontal="center" vertical="center" wrapText="1"/>
      <protection locked="0"/>
    </xf>
    <xf numFmtId="0" fontId="16" fillId="17" borderId="4" xfId="219" applyNumberFormat="1" applyFont="1" applyFill="1" applyBorder="1" applyAlignment="1">
      <alignment horizontal="center" vertical="center" wrapText="1"/>
    </xf>
    <xf numFmtId="0" fontId="16" fillId="17" borderId="5" xfId="219" applyNumberFormat="1" applyFont="1" applyFill="1" applyBorder="1" applyAlignment="1">
      <alignment horizontal="center" vertical="center" wrapText="1"/>
    </xf>
    <xf numFmtId="224" fontId="156" fillId="0" borderId="72" xfId="220" applyNumberFormat="1" applyFont="1" applyBorder="1" applyAlignment="1">
      <alignment horizontal="center" vertical="center" wrapText="1"/>
    </xf>
    <xf numFmtId="224" fontId="20" fillId="27" borderId="73" xfId="220" applyNumberFormat="1" applyFont="1" applyFill="1" applyBorder="1" applyAlignment="1">
      <alignment horizontal="center" vertical="center" shrinkToFit="1"/>
    </xf>
    <xf numFmtId="224" fontId="20" fillId="27" borderId="9" xfId="220" applyNumberFormat="1" applyFont="1" applyFill="1" applyBorder="1" applyAlignment="1">
      <alignment horizontal="center" vertical="center" shrinkToFit="1"/>
    </xf>
    <xf numFmtId="224" fontId="20" fillId="27" borderId="74" xfId="220" applyNumberFormat="1" applyFont="1" applyFill="1" applyBorder="1" applyAlignment="1">
      <alignment horizontal="center" vertical="center" shrinkToFit="1"/>
    </xf>
    <xf numFmtId="14" fontId="20" fillId="0" borderId="4" xfId="220" applyNumberFormat="1" applyFont="1" applyBorder="1" applyAlignment="1" applyProtection="1">
      <alignment horizontal="center" vertical="center" wrapText="1"/>
      <protection locked="0"/>
    </xf>
    <xf numFmtId="14" fontId="20" fillId="0" borderId="17" xfId="220" applyNumberFormat="1" applyFont="1" applyBorder="1" applyAlignment="1" applyProtection="1">
      <alignment horizontal="center" vertical="center" wrapText="1"/>
      <protection locked="0"/>
    </xf>
    <xf numFmtId="14" fontId="20" fillId="0" borderId="5" xfId="220" applyNumberFormat="1" applyFont="1" applyBorder="1" applyAlignment="1" applyProtection="1">
      <alignment horizontal="center" vertical="center" wrapText="1"/>
      <protection locked="0"/>
    </xf>
    <xf numFmtId="224" fontId="20" fillId="0" borderId="4" xfId="222" applyNumberFormat="1" applyFont="1" applyBorder="1" applyAlignment="1" applyProtection="1">
      <alignment horizontal="center" vertical="center" wrapText="1"/>
      <protection locked="0"/>
    </xf>
    <xf numFmtId="224" fontId="20" fillId="0" borderId="17" xfId="222" applyNumberFormat="1" applyFont="1" applyBorder="1" applyAlignment="1" applyProtection="1">
      <alignment horizontal="center" vertical="center" wrapText="1"/>
      <protection locked="0"/>
    </xf>
    <xf numFmtId="224" fontId="20" fillId="0" borderId="5" xfId="222" applyNumberFormat="1" applyFont="1" applyBorder="1" applyAlignment="1" applyProtection="1">
      <alignment horizontal="center" vertical="center" wrapText="1"/>
      <protection locked="0"/>
    </xf>
    <xf numFmtId="224" fontId="20" fillId="27" borderId="17" xfId="220" applyNumberFormat="1" applyFont="1" applyFill="1" applyBorder="1" applyAlignment="1" applyProtection="1">
      <alignment horizontal="center" vertical="center" wrapText="1"/>
      <protection locked="0"/>
    </xf>
    <xf numFmtId="224" fontId="20" fillId="0" borderId="4" xfId="220" applyNumberFormat="1" applyFont="1" applyBorder="1" applyAlignment="1" applyProtection="1">
      <alignment horizontal="center" vertical="center" wrapText="1"/>
      <protection locked="0"/>
    </xf>
    <xf numFmtId="224" fontId="20" fillId="0" borderId="5" xfId="220" applyNumberFormat="1" applyFont="1" applyBorder="1" applyAlignment="1" applyProtection="1">
      <alignment horizontal="center" vertical="center" wrapText="1"/>
      <protection locked="0"/>
    </xf>
    <xf numFmtId="224" fontId="20" fillId="32" borderId="82" xfId="220" applyNumberFormat="1" applyFont="1" applyFill="1" applyBorder="1" applyAlignment="1">
      <alignment horizontal="center" vertical="center" wrapText="1"/>
    </xf>
    <xf numFmtId="224" fontId="16" fillId="32" borderId="90" xfId="220" applyNumberFormat="1" applyFont="1" applyFill="1" applyBorder="1" applyAlignment="1">
      <alignment horizontal="center" vertical="center" wrapText="1"/>
    </xf>
    <xf numFmtId="224" fontId="16" fillId="32" borderId="99" xfId="220" applyNumberFormat="1" applyFont="1" applyFill="1" applyBorder="1" applyAlignment="1">
      <alignment horizontal="center" vertical="center" wrapText="1"/>
    </xf>
    <xf numFmtId="224" fontId="20" fillId="17" borderId="4" xfId="219" applyNumberFormat="1" applyFont="1" applyFill="1" applyBorder="1" applyAlignment="1">
      <alignment horizontal="center" vertical="center" wrapText="1"/>
    </xf>
    <xf numFmtId="224" fontId="20" fillId="17" borderId="5" xfId="219" applyNumberFormat="1" applyFont="1" applyFill="1" applyBorder="1" applyAlignment="1">
      <alignment horizontal="center" vertical="center" wrapText="1"/>
    </xf>
    <xf numFmtId="224" fontId="20" fillId="17" borderId="72" xfId="219" applyNumberFormat="1" applyFont="1" applyFill="1" applyBorder="1" applyAlignment="1">
      <alignment horizontal="center" vertical="center" wrapText="1"/>
    </xf>
    <xf numFmtId="224" fontId="16" fillId="17" borderId="72" xfId="219" applyNumberFormat="1" applyFont="1" applyFill="1" applyBorder="1" applyAlignment="1">
      <alignment horizontal="center" vertical="center" wrapText="1"/>
    </xf>
    <xf numFmtId="224" fontId="20" fillId="24" borderId="73" xfId="219" applyNumberFormat="1" applyFont="1" applyFill="1" applyBorder="1" applyAlignment="1">
      <alignment horizontal="center" vertical="center"/>
    </xf>
    <xf numFmtId="224" fontId="16" fillId="24" borderId="9" xfId="219" applyNumberFormat="1" applyFont="1" applyFill="1" applyBorder="1" applyAlignment="1">
      <alignment horizontal="center" vertical="center"/>
    </xf>
    <xf numFmtId="224" fontId="16" fillId="24" borderId="74" xfId="219" applyNumberFormat="1" applyFont="1" applyFill="1" applyBorder="1" applyAlignment="1">
      <alignment horizontal="center" vertical="center"/>
    </xf>
    <xf numFmtId="224" fontId="20" fillId="0" borderId="72" xfId="220" applyNumberFormat="1" applyFont="1" applyBorder="1" applyAlignment="1" applyProtection="1">
      <alignment horizontal="center" vertical="center" wrapText="1"/>
      <protection locked="0"/>
    </xf>
    <xf numFmtId="224" fontId="16" fillId="0" borderId="72" xfId="220" applyNumberFormat="1" applyFont="1" applyBorder="1" applyAlignment="1" applyProtection="1">
      <alignment horizontal="center" vertical="center"/>
      <protection locked="0"/>
    </xf>
    <xf numFmtId="224" fontId="159" fillId="34" borderId="0" xfId="220" applyNumberFormat="1" applyFont="1" applyFill="1" applyAlignment="1">
      <alignment horizontal="center" vertical="center"/>
    </xf>
    <xf numFmtId="224" fontId="159" fillId="34" borderId="11" xfId="220" applyNumberFormat="1" applyFont="1" applyFill="1" applyBorder="1" applyAlignment="1">
      <alignment horizontal="center" vertical="center"/>
    </xf>
    <xf numFmtId="224" fontId="160" fillId="17" borderId="0" xfId="220" applyNumberFormat="1" applyFont="1" applyFill="1" applyAlignment="1" applyProtection="1">
      <alignment horizontal="center" vertical="center"/>
      <protection locked="0"/>
    </xf>
    <xf numFmtId="224" fontId="161" fillId="24" borderId="0" xfId="220" applyNumberFormat="1" applyFont="1" applyFill="1" applyAlignment="1" applyProtection="1">
      <alignment horizontal="center" vertical="center"/>
      <protection locked="0"/>
    </xf>
    <xf numFmtId="0" fontId="20" fillId="0" borderId="4" xfId="220" applyNumberFormat="1" applyFont="1" applyBorder="1" applyAlignment="1" applyProtection="1">
      <alignment horizontal="center" vertical="center"/>
      <protection locked="0"/>
    </xf>
    <xf numFmtId="226" fontId="20" fillId="0" borderId="17" xfId="220" applyFont="1" applyBorder="1" applyAlignment="1" applyProtection="1">
      <alignment horizontal="center" vertical="center"/>
      <protection locked="0"/>
    </xf>
    <xf numFmtId="226" fontId="20" fillId="0" borderId="5" xfId="220" applyFont="1" applyBorder="1" applyAlignment="1" applyProtection="1">
      <alignment horizontal="center" vertical="center"/>
      <protection locked="0"/>
    </xf>
    <xf numFmtId="224" fontId="16" fillId="24" borderId="4" xfId="219" applyNumberFormat="1" applyFont="1" applyFill="1" applyBorder="1" applyAlignment="1">
      <alignment horizontal="center" vertical="center" shrinkToFit="1"/>
    </xf>
    <xf numFmtId="224" fontId="16" fillId="24" borderId="17" xfId="219" applyNumberFormat="1" applyFont="1" applyFill="1" applyBorder="1" applyAlignment="1">
      <alignment horizontal="center" vertical="center" shrinkToFit="1"/>
    </xf>
    <xf numFmtId="224" fontId="16" fillId="24" borderId="5" xfId="219" applyNumberFormat="1" applyFont="1" applyFill="1" applyBorder="1" applyAlignment="1">
      <alignment horizontal="center" vertical="center" shrinkToFit="1"/>
    </xf>
    <xf numFmtId="0" fontId="20" fillId="0" borderId="4" xfId="220" applyNumberFormat="1" applyFont="1" applyBorder="1" applyAlignment="1" applyProtection="1">
      <alignment horizontal="center" vertical="center" wrapText="1"/>
      <protection locked="0"/>
    </xf>
    <xf numFmtId="226" fontId="20" fillId="0" borderId="17" xfId="220" applyFont="1" applyBorder="1" applyAlignment="1" applyProtection="1">
      <alignment horizontal="center" vertical="center" wrapText="1"/>
      <protection locked="0"/>
    </xf>
    <xf numFmtId="226" fontId="20" fillId="0" borderId="5" xfId="220" applyFont="1" applyBorder="1" applyAlignment="1" applyProtection="1">
      <alignment horizontal="center" vertical="center" wrapText="1"/>
      <protection locked="0"/>
    </xf>
    <xf numFmtId="224" fontId="20" fillId="0" borderId="4" xfId="219" applyNumberFormat="1" applyFont="1" applyBorder="1" applyAlignment="1">
      <alignment horizontal="center" vertical="center" wrapText="1"/>
    </xf>
    <xf numFmtId="224" fontId="16" fillId="0" borderId="17" xfId="219" applyNumberFormat="1" applyFont="1" applyBorder="1" applyAlignment="1">
      <alignment horizontal="center" vertical="center" wrapText="1"/>
    </xf>
    <xf numFmtId="224" fontId="16" fillId="0" borderId="5" xfId="219" applyNumberFormat="1" applyFont="1" applyBorder="1" applyAlignment="1">
      <alignment horizontal="center" vertical="center" wrapText="1"/>
    </xf>
    <xf numFmtId="224" fontId="20" fillId="0" borderId="73" xfId="220" applyNumberFormat="1" applyFont="1" applyBorder="1" applyAlignment="1" applyProtection="1">
      <alignment horizontal="center" vertical="center"/>
      <protection locked="0"/>
    </xf>
    <xf numFmtId="224" fontId="20" fillId="0" borderId="9" xfId="220" applyNumberFormat="1" applyFont="1" applyBorder="1" applyAlignment="1" applyProtection="1">
      <alignment horizontal="center" vertical="center"/>
      <protection locked="0"/>
    </xf>
    <xf numFmtId="224" fontId="20" fillId="0" borderId="74" xfId="220" applyNumberFormat="1" applyFont="1" applyBorder="1" applyAlignment="1" applyProtection="1">
      <alignment horizontal="center" vertical="center"/>
      <protection locked="0"/>
    </xf>
    <xf numFmtId="0" fontId="20" fillId="0" borderId="72" xfId="220" applyNumberFormat="1" applyFont="1" applyBorder="1" applyAlignment="1" applyProtection="1">
      <alignment horizontal="center" vertical="center" wrapText="1"/>
      <protection locked="0"/>
    </xf>
    <xf numFmtId="226" fontId="20" fillId="0" borderId="72" xfId="220" applyFont="1" applyBorder="1" applyAlignment="1" applyProtection="1">
      <alignment horizontal="center" vertical="center" wrapText="1"/>
      <protection locked="0"/>
    </xf>
    <xf numFmtId="224" fontId="20" fillId="24" borderId="72" xfId="219" applyNumberFormat="1" applyFont="1" applyFill="1" applyBorder="1" applyAlignment="1">
      <alignment horizontal="center" vertical="center"/>
    </xf>
    <xf numFmtId="224" fontId="16" fillId="24" borderId="72" xfId="219" applyNumberFormat="1" applyFont="1" applyFill="1" applyBorder="1" applyAlignment="1">
      <alignment horizontal="center" vertical="center"/>
    </xf>
    <xf numFmtId="224" fontId="20" fillId="0" borderId="6" xfId="220" applyNumberFormat="1" applyFont="1" applyBorder="1" applyAlignment="1" applyProtection="1">
      <alignment horizontal="center" vertical="center"/>
      <protection locked="0"/>
    </xf>
    <xf numFmtId="224" fontId="20" fillId="0" borderId="7" xfId="220" applyNumberFormat="1" applyFont="1" applyBorder="1" applyAlignment="1" applyProtection="1">
      <alignment horizontal="center" vertical="center"/>
      <protection locked="0"/>
    </xf>
    <xf numFmtId="224" fontId="20" fillId="0" borderId="8" xfId="220" applyNumberFormat="1" applyFont="1" applyBorder="1" applyAlignment="1" applyProtection="1">
      <alignment horizontal="center" vertical="center"/>
      <protection locked="0"/>
    </xf>
    <xf numFmtId="224" fontId="20" fillId="0" borderId="17" xfId="220" applyNumberFormat="1" applyFont="1" applyBorder="1" applyAlignment="1" applyProtection="1">
      <alignment horizontal="center" vertical="center" wrapText="1"/>
      <protection locked="0"/>
    </xf>
    <xf numFmtId="0" fontId="16" fillId="0" borderId="11" xfId="0" applyFont="1" applyBorder="1" applyAlignment="1">
      <alignment horizontal="center" vertical="center"/>
    </xf>
    <xf numFmtId="14" fontId="20" fillId="0" borderId="1" xfId="0" applyNumberFormat="1" applyFont="1" applyBorder="1" applyAlignment="1">
      <alignment horizontal="center" vertical="center" wrapText="1"/>
    </xf>
    <xf numFmtId="14" fontId="16" fillId="0" borderId="1" xfId="0" applyNumberFormat="1" applyFont="1" applyBorder="1" applyAlignment="1">
      <alignment horizontal="center" vertical="center"/>
    </xf>
    <xf numFmtId="0" fontId="20" fillId="0" borderId="1" xfId="0" applyFont="1" applyBorder="1" applyAlignment="1">
      <alignment horizontal="center" vertical="center" wrapText="1"/>
    </xf>
    <xf numFmtId="0" fontId="20" fillId="4" borderId="1" xfId="149" applyFont="1" applyFill="1" applyBorder="1" applyAlignment="1">
      <alignment horizontal="center" vertical="center"/>
    </xf>
    <xf numFmtId="0" fontId="16" fillId="4" borderId="1" xfId="149" applyFont="1" applyFill="1" applyBorder="1" applyAlignment="1">
      <alignment horizontal="center" vertical="center"/>
    </xf>
    <xf numFmtId="224" fontId="20" fillId="0" borderId="1" xfId="0" applyNumberFormat="1" applyFont="1" applyBorder="1" applyAlignment="1">
      <alignment horizontal="center" vertical="center" wrapText="1"/>
    </xf>
    <xf numFmtId="224" fontId="20" fillId="0" borderId="1" xfId="144" applyNumberFormat="1" applyFont="1" applyBorder="1" applyAlignment="1">
      <alignment horizontal="center" vertical="center" wrapText="1"/>
    </xf>
    <xf numFmtId="224" fontId="16" fillId="0" borderId="1" xfId="144" applyNumberFormat="1" applyFont="1" applyBorder="1" applyAlignment="1">
      <alignment horizontal="center" vertical="center" wrapText="1"/>
    </xf>
    <xf numFmtId="224" fontId="16" fillId="0" borderId="2" xfId="144" applyNumberFormat="1" applyFont="1" applyBorder="1" applyAlignment="1">
      <alignment horizontal="center" vertical="center" wrapText="1"/>
    </xf>
    <xf numFmtId="224" fontId="16" fillId="0" borderId="3" xfId="144" applyNumberFormat="1" applyFont="1" applyBorder="1" applyAlignment="1">
      <alignment horizontal="center" vertical="center" wrapText="1"/>
    </xf>
    <xf numFmtId="0" fontId="20" fillId="0" borderId="9" xfId="0" applyFont="1" applyBorder="1" applyAlignment="1">
      <alignment horizontal="center" vertical="center"/>
    </xf>
    <xf numFmtId="0" fontId="20" fillId="0" borderId="4" xfId="167" applyFont="1" applyFill="1" applyBorder="1" applyAlignment="1">
      <alignment horizontal="center" vertical="center" wrapText="1"/>
    </xf>
    <xf numFmtId="0" fontId="20" fillId="0" borderId="5" xfId="167" applyFont="1" applyFill="1" applyBorder="1" applyAlignment="1">
      <alignment horizontal="center" vertical="center" wrapText="1"/>
    </xf>
    <xf numFmtId="0" fontId="19" fillId="0" borderId="0" xfId="0" applyFont="1" applyAlignment="1">
      <alignment horizontal="center" vertical="center"/>
    </xf>
    <xf numFmtId="0" fontId="20" fillId="0" borderId="4" xfId="166" applyNumberFormat="1" applyFont="1" applyFill="1" applyBorder="1" applyAlignment="1">
      <alignment horizontal="center" vertical="center" wrapText="1"/>
    </xf>
    <xf numFmtId="0" fontId="20" fillId="0" borderId="5" xfId="166" applyNumberFormat="1" applyFont="1" applyFill="1" applyBorder="1" applyAlignment="1">
      <alignment horizontal="center" vertical="center" wrapText="1"/>
    </xf>
    <xf numFmtId="0" fontId="20" fillId="0" borderId="4" xfId="166" applyFont="1" applyFill="1" applyBorder="1" applyAlignment="1">
      <alignment horizontal="center" vertical="center" wrapText="1"/>
    </xf>
    <xf numFmtId="0" fontId="20" fillId="0" borderId="5" xfId="166" applyFont="1" applyFill="1" applyBorder="1" applyAlignment="1">
      <alignment horizontal="center" vertical="center" wrapText="1"/>
    </xf>
    <xf numFmtId="0" fontId="20" fillId="14" borderId="4" xfId="166" applyFont="1" applyFill="1" applyBorder="1" applyAlignment="1">
      <alignment horizontal="center" vertical="center" wrapText="1"/>
    </xf>
    <xf numFmtId="0" fontId="20" fillId="14" borderId="5" xfId="166" applyFont="1" applyFill="1" applyBorder="1" applyAlignment="1">
      <alignment horizontal="center" vertical="center" wrapText="1"/>
    </xf>
    <xf numFmtId="0" fontId="20" fillId="14" borderId="4" xfId="167" applyFont="1" applyFill="1" applyBorder="1" applyAlignment="1">
      <alignment horizontal="center" vertical="center" wrapText="1"/>
    </xf>
    <xf numFmtId="0" fontId="20" fillId="14" borderId="5" xfId="167" applyFont="1" applyFill="1" applyBorder="1" applyAlignment="1">
      <alignment horizontal="center" vertical="center" wrapText="1"/>
    </xf>
    <xf numFmtId="0" fontId="114" fillId="14" borderId="4" xfId="167" applyFont="1" applyFill="1" applyBorder="1" applyAlignment="1">
      <alignment horizontal="center" vertical="center" wrapText="1"/>
    </xf>
    <xf numFmtId="0" fontId="114" fillId="14" borderId="5" xfId="167" applyFont="1" applyFill="1" applyBorder="1" applyAlignment="1">
      <alignment horizontal="center" vertical="center" wrapText="1"/>
    </xf>
    <xf numFmtId="0" fontId="20" fillId="0" borderId="1" xfId="166" applyFont="1" applyFill="1" applyBorder="1" applyAlignment="1">
      <alignment horizontal="center" vertical="center" wrapText="1"/>
    </xf>
    <xf numFmtId="0" fontId="16" fillId="0" borderId="1" xfId="166" applyFont="1" applyFill="1" applyBorder="1" applyAlignment="1">
      <alignment horizontal="center" vertical="center" wrapText="1"/>
    </xf>
    <xf numFmtId="0" fontId="114" fillId="14" borderId="1" xfId="167" applyFont="1" applyFill="1" applyBorder="1" applyAlignment="1">
      <alignment horizontal="center" vertical="center" wrapText="1"/>
    </xf>
    <xf numFmtId="0" fontId="20" fillId="14" borderId="1" xfId="168" applyFont="1" applyFill="1" applyBorder="1" applyAlignment="1">
      <alignment horizontal="center" vertical="center" wrapText="1"/>
    </xf>
    <xf numFmtId="224" fontId="20" fillId="0" borderId="6" xfId="166" applyNumberFormat="1" applyFont="1" applyFill="1" applyBorder="1" applyAlignment="1">
      <alignment horizontal="center" vertical="center"/>
    </xf>
    <xf numFmtId="224" fontId="20" fillId="0" borderId="8" xfId="166" applyNumberFormat="1" applyFont="1" applyFill="1" applyBorder="1" applyAlignment="1">
      <alignment horizontal="center" vertical="center"/>
    </xf>
    <xf numFmtId="0" fontId="20" fillId="14" borderId="2" xfId="167" applyFont="1" applyFill="1" applyBorder="1" applyAlignment="1">
      <alignment horizontal="center" vertical="center" shrinkToFit="1"/>
    </xf>
    <xf numFmtId="0" fontId="20" fillId="14" borderId="9" xfId="167" applyFont="1" applyFill="1" applyBorder="1" applyAlignment="1">
      <alignment horizontal="center" vertical="center" shrinkToFit="1"/>
    </xf>
    <xf numFmtId="0" fontId="20" fillId="14" borderId="3" xfId="167" applyFont="1" applyFill="1" applyBorder="1" applyAlignment="1">
      <alignment horizontal="center" vertical="center" shrinkToFit="1"/>
    </xf>
    <xf numFmtId="224" fontId="20" fillId="0" borderId="7" xfId="166" applyNumberFormat="1" applyFont="1" applyFill="1" applyBorder="1" applyAlignment="1">
      <alignment horizontal="center" vertical="center"/>
    </xf>
    <xf numFmtId="224" fontId="20" fillId="0" borderId="1" xfId="166" applyNumberFormat="1" applyFont="1" applyFill="1" applyBorder="1" applyAlignment="1">
      <alignment horizontal="center" vertical="center" wrapText="1"/>
    </xf>
    <xf numFmtId="224" fontId="16" fillId="0" borderId="1" xfId="166" applyNumberFormat="1" applyFont="1" applyFill="1" applyBorder="1" applyAlignment="1">
      <alignment horizontal="center" vertical="center" wrapText="1"/>
    </xf>
    <xf numFmtId="0" fontId="114" fillId="14" borderId="4" xfId="166" applyFont="1" applyFill="1" applyBorder="1" applyAlignment="1">
      <alignment horizontal="center" vertical="center" wrapText="1"/>
    </xf>
    <xf numFmtId="0" fontId="114" fillId="14" borderId="5" xfId="166" applyFont="1" applyFill="1" applyBorder="1" applyAlignment="1">
      <alignment horizontal="center" vertical="center" wrapText="1"/>
    </xf>
    <xf numFmtId="0" fontId="20" fillId="14" borderId="2" xfId="167" applyFont="1" applyFill="1" applyBorder="1" applyAlignment="1">
      <alignment horizontal="center" vertical="center" wrapText="1"/>
    </xf>
    <xf numFmtId="0" fontId="20" fillId="14" borderId="9" xfId="167" applyFont="1" applyFill="1" applyBorder="1" applyAlignment="1">
      <alignment horizontal="center" vertical="center" wrapText="1"/>
    </xf>
    <xf numFmtId="0" fontId="20" fillId="14" borderId="3" xfId="167" applyFont="1" applyFill="1" applyBorder="1" applyAlignment="1">
      <alignment horizontal="center" vertical="center" wrapText="1"/>
    </xf>
    <xf numFmtId="0" fontId="20" fillId="14" borderId="1" xfId="167" applyFont="1" applyFill="1" applyBorder="1" applyAlignment="1">
      <alignment horizontal="center" vertical="center" wrapText="1"/>
    </xf>
    <xf numFmtId="0" fontId="16" fillId="14" borderId="4" xfId="168" applyFont="1" applyFill="1" applyBorder="1" applyAlignment="1">
      <alignment horizontal="center" vertical="center" wrapText="1"/>
    </xf>
    <xf numFmtId="0" fontId="16" fillId="14" borderId="5" xfId="168" applyFont="1" applyFill="1" applyBorder="1" applyAlignment="1">
      <alignment horizontal="center" vertical="center" wrapText="1"/>
    </xf>
    <xf numFmtId="0" fontId="20" fillId="0" borderId="4" xfId="213" applyFont="1" applyBorder="1" applyAlignment="1">
      <alignment horizontal="center" vertical="center" wrapText="1"/>
    </xf>
    <xf numFmtId="0" fontId="16" fillId="0" borderId="5" xfId="213" applyFont="1" applyBorder="1" applyAlignment="1">
      <alignment horizontal="center" vertical="center" wrapText="1"/>
    </xf>
    <xf numFmtId="0" fontId="16" fillId="0" borderId="4" xfId="213" applyFont="1" applyBorder="1" applyAlignment="1">
      <alignment horizontal="center" vertical="center" wrapText="1"/>
    </xf>
    <xf numFmtId="0" fontId="15" fillId="0" borderId="0" xfId="213" applyFont="1" applyAlignment="1">
      <alignment horizontal="center" vertical="center" wrapText="1"/>
    </xf>
    <xf numFmtId="0" fontId="16" fillId="0" borderId="72" xfId="213" applyFont="1" applyBorder="1" applyAlignment="1">
      <alignment horizontal="center" vertical="center"/>
    </xf>
    <xf numFmtId="0" fontId="20" fillId="0" borderId="72" xfId="213" applyFont="1" applyBorder="1" applyAlignment="1">
      <alignment horizontal="center" vertical="center" wrapText="1"/>
    </xf>
    <xf numFmtId="0" fontId="20" fillId="0" borderId="5" xfId="213" applyFont="1" applyBorder="1" applyAlignment="1">
      <alignment horizontal="center" vertical="center" wrapText="1"/>
    </xf>
    <xf numFmtId="0" fontId="16" fillId="0" borderId="9" xfId="213" applyFont="1" applyBorder="1" applyAlignment="1">
      <alignment horizontal="center" vertical="center"/>
    </xf>
    <xf numFmtId="0" fontId="16" fillId="0" borderId="72" xfId="213" applyFont="1" applyBorder="1" applyAlignment="1">
      <alignment horizontal="center" vertical="center" wrapText="1"/>
    </xf>
    <xf numFmtId="0" fontId="16" fillId="0" borderId="73" xfId="167" applyFont="1" applyBorder="1" applyAlignment="1">
      <alignment horizontal="center" vertical="center" wrapText="1"/>
    </xf>
    <xf numFmtId="0" fontId="16" fillId="0" borderId="9" xfId="167" applyFont="1" applyBorder="1" applyAlignment="1">
      <alignment horizontal="center" vertical="center" wrapText="1"/>
    </xf>
    <xf numFmtId="0" fontId="16" fillId="0" borderId="74" xfId="167" applyFont="1" applyBorder="1" applyAlignment="1">
      <alignment horizontal="center" vertical="center" wrapText="1"/>
    </xf>
    <xf numFmtId="225" fontId="16" fillId="0" borderId="72" xfId="213" applyNumberFormat="1" applyFont="1" applyBorder="1" applyAlignment="1">
      <alignment horizontal="center" vertical="center" wrapText="1"/>
    </xf>
    <xf numFmtId="225" fontId="16" fillId="0" borderId="72" xfId="213" applyNumberFormat="1" applyFont="1" applyBorder="1" applyAlignment="1">
      <alignment horizontal="center" vertical="center"/>
    </xf>
    <xf numFmtId="0" fontId="20" fillId="14" borderId="1" xfId="164" applyFont="1" applyFill="1" applyBorder="1" applyAlignment="1">
      <alignment horizontal="center" vertical="center" wrapText="1"/>
    </xf>
    <xf numFmtId="0" fontId="16" fillId="14" borderId="1" xfId="164" applyFont="1" applyFill="1" applyBorder="1" applyAlignment="1">
      <alignment horizontal="center" vertical="center"/>
    </xf>
    <xf numFmtId="224" fontId="16" fillId="14" borderId="2" xfId="174" applyNumberFormat="1" applyFont="1" applyFill="1" applyBorder="1" applyAlignment="1">
      <alignment horizontal="center" vertical="center" wrapText="1"/>
    </xf>
    <xf numFmtId="224" fontId="16" fillId="14" borderId="3" xfId="174" applyNumberFormat="1" applyFont="1" applyFill="1" applyBorder="1" applyAlignment="1">
      <alignment horizontal="center" vertical="center" wrapText="1"/>
    </xf>
    <xf numFmtId="0" fontId="16" fillId="14" borderId="72" xfId="164" applyFont="1" applyFill="1" applyBorder="1" applyAlignment="1">
      <alignment horizontal="center" vertical="center"/>
    </xf>
    <xf numFmtId="0" fontId="19" fillId="14" borderId="0" xfId="164" applyFont="1" applyFill="1" applyAlignment="1">
      <alignment horizontal="center" vertical="center" wrapText="1"/>
    </xf>
    <xf numFmtId="0" fontId="15" fillId="14" borderId="0" xfId="164" applyFont="1" applyFill="1" applyAlignment="1">
      <alignment horizontal="center" vertical="center" wrapText="1"/>
    </xf>
    <xf numFmtId="0" fontId="20" fillId="14" borderId="0" xfId="164" applyFont="1" applyFill="1" applyAlignment="1">
      <alignment horizontal="left" vertical="center"/>
    </xf>
    <xf numFmtId="0" fontId="16" fillId="14" borderId="0" xfId="164" applyFont="1" applyFill="1" applyAlignment="1">
      <alignment horizontal="left" vertical="center"/>
    </xf>
    <xf numFmtId="0" fontId="20" fillId="14" borderId="1" xfId="164" applyNumberFormat="1" applyFont="1" applyFill="1" applyBorder="1" applyAlignment="1">
      <alignment horizontal="center" vertical="center"/>
    </xf>
    <xf numFmtId="0" fontId="16" fillId="14" borderId="1" xfId="164" applyNumberFormat="1" applyFont="1" applyFill="1" applyBorder="1" applyAlignment="1">
      <alignment horizontal="center" vertical="center"/>
    </xf>
    <xf numFmtId="0" fontId="16" fillId="14" borderId="1" xfId="164" applyFont="1" applyFill="1" applyBorder="1" applyAlignment="1">
      <alignment horizontal="center" vertical="center" wrapText="1"/>
    </xf>
    <xf numFmtId="0" fontId="26" fillId="14" borderId="1" xfId="164" applyFont="1" applyFill="1" applyBorder="1" applyAlignment="1">
      <alignment horizontal="center" vertical="center" wrapText="1"/>
    </xf>
    <xf numFmtId="187" fontId="20" fillId="14" borderId="1" xfId="173" applyFont="1" applyFill="1" applyBorder="1" applyAlignment="1">
      <alignment horizontal="center" vertical="center"/>
    </xf>
    <xf numFmtId="187" fontId="16" fillId="14" borderId="1" xfId="173" applyFont="1" applyFill="1" applyBorder="1" applyAlignment="1">
      <alignment horizontal="center" vertical="center"/>
    </xf>
    <xf numFmtId="0" fontId="20" fillId="14" borderId="1" xfId="164" applyFont="1" applyFill="1" applyBorder="1" applyAlignment="1">
      <alignment horizontal="center" vertical="center"/>
    </xf>
    <xf numFmtId="224" fontId="20" fillId="14" borderId="1" xfId="164" applyNumberFormat="1" applyFont="1" applyFill="1" applyBorder="1" applyAlignment="1">
      <alignment horizontal="center" vertical="center"/>
    </xf>
    <xf numFmtId="224" fontId="16" fillId="14" borderId="1" xfId="164" applyNumberFormat="1" applyFont="1" applyFill="1" applyBorder="1" applyAlignment="1">
      <alignment horizontal="center" vertical="center"/>
    </xf>
    <xf numFmtId="224" fontId="20" fillId="14" borderId="1" xfId="174" applyNumberFormat="1" applyFont="1" applyFill="1" applyBorder="1" applyAlignment="1">
      <alignment horizontal="center" vertical="center" wrapText="1"/>
    </xf>
    <xf numFmtId="224" fontId="16" fillId="14" borderId="1" xfId="174" applyNumberFormat="1" applyFont="1" applyFill="1" applyBorder="1" applyAlignment="1">
      <alignment horizontal="center" vertical="center" wrapText="1"/>
    </xf>
    <xf numFmtId="224" fontId="20" fillId="14" borderId="1" xfId="164" applyNumberFormat="1" applyFont="1" applyFill="1" applyBorder="1" applyAlignment="1">
      <alignment horizontal="center" vertical="center" wrapText="1"/>
    </xf>
    <xf numFmtId="0" fontId="20" fillId="14" borderId="4" xfId="164" applyFont="1" applyFill="1" applyBorder="1" applyAlignment="1">
      <alignment horizontal="center" vertical="center" wrapText="1"/>
    </xf>
    <xf numFmtId="0" fontId="20" fillId="14" borderId="5" xfId="164" applyFont="1" applyFill="1" applyBorder="1" applyAlignment="1">
      <alignment horizontal="center" vertical="center" wrapText="1"/>
    </xf>
    <xf numFmtId="0" fontId="16" fillId="14" borderId="4" xfId="164" applyFont="1" applyFill="1" applyBorder="1" applyAlignment="1">
      <alignment horizontal="center" vertical="center"/>
    </xf>
    <xf numFmtId="0" fontId="16" fillId="14" borderId="17" xfId="164" applyFont="1" applyFill="1" applyBorder="1" applyAlignment="1">
      <alignment horizontal="center" vertical="center"/>
    </xf>
    <xf numFmtId="0" fontId="16" fillId="14" borderId="5" xfId="164" applyFont="1" applyFill="1" applyBorder="1" applyAlignment="1">
      <alignment horizontal="center" vertical="center"/>
    </xf>
    <xf numFmtId="0" fontId="20" fillId="0" borderId="73" xfId="220" applyNumberFormat="1" applyFont="1" applyBorder="1" applyAlignment="1">
      <alignment horizontal="center" vertical="center"/>
    </xf>
    <xf numFmtId="224" fontId="20" fillId="0" borderId="9" xfId="220" applyNumberFormat="1" applyFont="1" applyBorder="1" applyAlignment="1">
      <alignment horizontal="center" vertical="center"/>
    </xf>
    <xf numFmtId="224" fontId="20" fillId="0" borderId="74" xfId="220" applyNumberFormat="1" applyFont="1" applyBorder="1" applyAlignment="1">
      <alignment horizontal="center" vertical="center"/>
    </xf>
    <xf numFmtId="181" fontId="20" fillId="36" borderId="4" xfId="227" applyNumberFormat="1" applyFont="1" applyFill="1" applyBorder="1" applyAlignment="1">
      <alignment horizontal="center" vertical="center" wrapText="1"/>
    </xf>
    <xf numFmtId="181" fontId="20" fillId="36" borderId="5" xfId="227" applyNumberFormat="1" applyFont="1" applyFill="1" applyBorder="1" applyAlignment="1">
      <alignment horizontal="center" vertical="center" wrapText="1"/>
    </xf>
    <xf numFmtId="198" fontId="20" fillId="36" borderId="72" xfId="227" applyNumberFormat="1" applyFont="1" applyFill="1" applyBorder="1" applyAlignment="1">
      <alignment horizontal="center" vertical="center" wrapText="1"/>
    </xf>
    <xf numFmtId="198" fontId="16" fillId="36" borderId="72" xfId="227" applyNumberFormat="1" applyFont="1" applyFill="1" applyBorder="1" applyAlignment="1">
      <alignment horizontal="center" vertical="center" wrapText="1"/>
    </xf>
    <xf numFmtId="224" fontId="20" fillId="0" borderId="85" xfId="220" applyNumberFormat="1" applyFont="1" applyBorder="1" applyAlignment="1">
      <alignment horizontal="center" vertical="center"/>
    </xf>
    <xf numFmtId="224" fontId="20" fillId="0" borderId="84" xfId="220" applyNumberFormat="1" applyFont="1" applyBorder="1" applyAlignment="1">
      <alignment horizontal="center" vertical="center"/>
    </xf>
    <xf numFmtId="198" fontId="16" fillId="32" borderId="83" xfId="227" applyNumberFormat="1" applyFont="1" applyFill="1" applyBorder="1" applyAlignment="1">
      <alignment horizontal="center" vertical="center" wrapText="1"/>
    </xf>
    <xf numFmtId="198" fontId="16" fillId="17" borderId="72" xfId="227" applyNumberFormat="1" applyFont="1" applyFill="1" applyBorder="1" applyAlignment="1">
      <alignment horizontal="center" vertical="center" wrapText="1"/>
    </xf>
    <xf numFmtId="0" fontId="20" fillId="32" borderId="72" xfId="227" applyNumberFormat="1" applyFont="1" applyFill="1" applyBorder="1" applyAlignment="1">
      <alignment horizontal="center" vertical="center" wrapText="1"/>
    </xf>
    <xf numFmtId="49" fontId="16" fillId="37" borderId="4" xfId="230" applyNumberFormat="1" applyFont="1" applyFill="1" applyBorder="1" applyAlignment="1">
      <alignment horizontal="center" vertical="center" wrapText="1" shrinkToFit="1"/>
    </xf>
    <xf numFmtId="49" fontId="16" fillId="37" borderId="5" xfId="230" applyNumberFormat="1" applyFont="1" applyFill="1" applyBorder="1" applyAlignment="1">
      <alignment horizontal="center" vertical="center" wrapText="1" shrinkToFit="1"/>
    </xf>
    <xf numFmtId="224" fontId="20" fillId="37" borderId="6" xfId="230" applyNumberFormat="1" applyFont="1" applyFill="1" applyBorder="1" applyAlignment="1">
      <alignment horizontal="center" vertical="center" wrapText="1"/>
    </xf>
    <xf numFmtId="224" fontId="16" fillId="37" borderId="8" xfId="230" applyNumberFormat="1" applyFont="1" applyFill="1" applyBorder="1" applyAlignment="1">
      <alignment horizontal="center" vertical="center" wrapText="1"/>
    </xf>
    <xf numFmtId="10" fontId="20" fillId="38" borderId="72" xfId="220" applyNumberFormat="1" applyFont="1" applyFill="1" applyBorder="1" applyAlignment="1">
      <alignment horizontal="center" vertical="center"/>
    </xf>
    <xf numFmtId="10" fontId="16" fillId="38" borderId="72" xfId="220" applyNumberFormat="1" applyFont="1" applyFill="1" applyBorder="1" applyAlignment="1">
      <alignment horizontal="center" vertical="center"/>
    </xf>
    <xf numFmtId="10" fontId="20" fillId="38" borderId="4" xfId="220" applyNumberFormat="1" applyFont="1" applyFill="1" applyBorder="1" applyAlignment="1">
      <alignment horizontal="center" vertical="center"/>
    </xf>
    <xf numFmtId="10" fontId="20" fillId="38" borderId="5" xfId="220" applyNumberFormat="1" applyFont="1" applyFill="1" applyBorder="1" applyAlignment="1">
      <alignment horizontal="center" vertical="center"/>
    </xf>
    <xf numFmtId="224" fontId="20" fillId="0" borderId="4" xfId="220" applyNumberFormat="1" applyFont="1" applyBorder="1" applyAlignment="1">
      <alignment horizontal="center" vertical="center" wrapText="1"/>
    </xf>
    <xf numFmtId="224" fontId="20" fillId="0" borderId="17" xfId="220" applyNumberFormat="1" applyFont="1" applyBorder="1" applyAlignment="1">
      <alignment horizontal="center" vertical="center" wrapText="1"/>
    </xf>
    <xf numFmtId="224" fontId="20" fillId="0" borderId="5" xfId="220" applyNumberFormat="1" applyFont="1" applyBorder="1" applyAlignment="1">
      <alignment horizontal="center" vertical="center" wrapText="1"/>
    </xf>
    <xf numFmtId="0" fontId="20" fillId="0" borderId="4" xfId="220" applyNumberFormat="1" applyFont="1" applyBorder="1" applyAlignment="1">
      <alignment horizontal="center" vertical="center" wrapText="1"/>
    </xf>
    <xf numFmtId="226" fontId="20" fillId="0" borderId="17" xfId="220" applyFont="1" applyBorder="1" applyAlignment="1">
      <alignment horizontal="center" vertical="center" wrapText="1"/>
    </xf>
    <xf numFmtId="226" fontId="20" fillId="0" borderId="5" xfId="220" applyFont="1" applyBorder="1" applyAlignment="1">
      <alignment horizontal="center" vertical="center" wrapText="1"/>
    </xf>
    <xf numFmtId="224" fontId="155" fillId="22" borderId="4" xfId="164" applyNumberFormat="1" applyFont="1" applyFill="1" applyBorder="1" applyAlignment="1" applyProtection="1">
      <alignment horizontal="center" vertical="center"/>
      <protection locked="0"/>
    </xf>
    <xf numFmtId="224" fontId="155" fillId="22" borderId="5" xfId="164" applyNumberFormat="1" applyFont="1" applyFill="1" applyBorder="1" applyAlignment="1" applyProtection="1">
      <alignment horizontal="center" vertical="center"/>
      <protection locked="0"/>
    </xf>
    <xf numFmtId="224" fontId="20" fillId="0" borderId="4" xfId="220" applyNumberFormat="1" applyFont="1" applyBorder="1" applyAlignment="1">
      <alignment horizontal="center" vertical="center"/>
    </xf>
    <xf numFmtId="224" fontId="20" fillId="0" borderId="5" xfId="220" applyNumberFormat="1" applyFont="1" applyBorder="1" applyAlignment="1">
      <alignment horizontal="center" vertical="center"/>
    </xf>
    <xf numFmtId="224" fontId="20" fillId="0" borderId="6" xfId="220" applyNumberFormat="1" applyFont="1" applyBorder="1" applyAlignment="1">
      <alignment horizontal="center" vertical="center" wrapText="1"/>
    </xf>
    <xf numFmtId="224" fontId="20" fillId="0" borderId="10" xfId="220" applyNumberFormat="1" applyFont="1" applyBorder="1" applyAlignment="1">
      <alignment horizontal="center" vertical="center" wrapText="1"/>
    </xf>
    <xf numFmtId="0" fontId="20" fillId="27" borderId="4" xfId="220" applyNumberFormat="1" applyFont="1" applyFill="1" applyBorder="1" applyAlignment="1">
      <alignment horizontal="center" vertical="center" wrapText="1"/>
    </xf>
    <xf numFmtId="226" fontId="20" fillId="27" borderId="5" xfId="220" applyFont="1" applyFill="1" applyBorder="1" applyAlignment="1">
      <alignment horizontal="center" vertical="center" wrapText="1"/>
    </xf>
    <xf numFmtId="0" fontId="20" fillId="27" borderId="72" xfId="220" applyNumberFormat="1" applyFont="1" applyFill="1" applyBorder="1" applyAlignment="1">
      <alignment horizontal="center" vertical="center" wrapText="1"/>
    </xf>
    <xf numFmtId="226" fontId="20" fillId="27" borderId="72" xfId="220" applyFont="1" applyFill="1" applyBorder="1" applyAlignment="1">
      <alignment horizontal="center" vertical="center" wrapText="1"/>
    </xf>
    <xf numFmtId="49" fontId="20" fillId="37" borderId="73" xfId="230" applyNumberFormat="1" applyFont="1" applyFill="1" applyBorder="1" applyAlignment="1">
      <alignment horizontal="center" vertical="center" wrapText="1" shrinkToFit="1"/>
    </xf>
    <xf numFmtId="49" fontId="20" fillId="37" borderId="9" xfId="230" applyNumberFormat="1" applyFont="1" applyFill="1" applyBorder="1" applyAlignment="1">
      <alignment horizontal="center" vertical="center" wrapText="1" shrinkToFit="1"/>
    </xf>
    <xf numFmtId="49" fontId="16" fillId="37" borderId="9" xfId="230" applyNumberFormat="1" applyFont="1" applyFill="1" applyBorder="1" applyAlignment="1">
      <alignment horizontal="center" vertical="center" wrapText="1" shrinkToFit="1"/>
    </xf>
    <xf numFmtId="49" fontId="16" fillId="37" borderId="74" xfId="230" applyNumberFormat="1" applyFont="1" applyFill="1" applyBorder="1" applyAlignment="1">
      <alignment horizontal="center" vertical="center" wrapText="1" shrinkToFit="1"/>
    </xf>
    <xf numFmtId="49" fontId="20" fillId="36" borderId="9" xfId="230" applyNumberFormat="1" applyFont="1" applyFill="1" applyBorder="1" applyAlignment="1">
      <alignment horizontal="center" vertical="center" wrapText="1" shrinkToFit="1"/>
    </xf>
    <xf numFmtId="224" fontId="16" fillId="0" borderId="85" xfId="229" applyNumberFormat="1" applyFont="1" applyBorder="1" applyAlignment="1">
      <alignment horizontal="center" vertical="center" wrapText="1"/>
    </xf>
    <xf numFmtId="224" fontId="16" fillId="0" borderId="84" xfId="229" applyNumberFormat="1" applyFont="1" applyBorder="1" applyAlignment="1">
      <alignment horizontal="center" vertical="center" wrapText="1"/>
    </xf>
    <xf numFmtId="224" fontId="16" fillId="0" borderId="72" xfId="220" applyNumberFormat="1" applyFont="1" applyBorder="1" applyAlignment="1">
      <alignment horizontal="center" vertical="center"/>
    </xf>
    <xf numFmtId="224" fontId="20" fillId="0" borderId="72" xfId="220" applyNumberFormat="1" applyFont="1" applyBorder="1" applyAlignment="1">
      <alignment horizontal="center" vertical="center"/>
    </xf>
    <xf numFmtId="188" fontId="20" fillId="0" borderId="4" xfId="220" applyNumberFormat="1" applyFont="1" applyBorder="1" applyAlignment="1">
      <alignment horizontal="center" vertical="center" wrapText="1"/>
    </xf>
    <xf numFmtId="188" fontId="16" fillId="0" borderId="17" xfId="220" applyNumberFormat="1" applyFont="1" applyBorder="1" applyAlignment="1">
      <alignment horizontal="center" vertical="center" wrapText="1"/>
    </xf>
    <xf numFmtId="188" fontId="16" fillId="0" borderId="5" xfId="220" applyNumberFormat="1" applyFont="1" applyBorder="1" applyAlignment="1">
      <alignment horizontal="center" vertical="center" wrapText="1"/>
    </xf>
    <xf numFmtId="49" fontId="20" fillId="37" borderId="4" xfId="230" applyNumberFormat="1" applyFont="1" applyFill="1" applyBorder="1" applyAlignment="1">
      <alignment horizontal="center" vertical="center" wrapText="1" shrinkToFit="1"/>
    </xf>
    <xf numFmtId="49" fontId="20" fillId="37" borderId="5" xfId="230" applyNumberFormat="1" applyFont="1" applyFill="1" applyBorder="1" applyAlignment="1">
      <alignment horizontal="center" vertical="center" wrapText="1" shrinkToFit="1"/>
    </xf>
    <xf numFmtId="224" fontId="20" fillId="36" borderId="72" xfId="225" applyNumberFormat="1" applyFill="1" applyBorder="1" applyAlignment="1">
      <alignment horizontal="center" vertical="center" wrapText="1"/>
    </xf>
    <xf numFmtId="181" fontId="20" fillId="36" borderId="72" xfId="227" applyNumberFormat="1" applyFont="1" applyFill="1" applyBorder="1" applyAlignment="1">
      <alignment horizontal="center" vertical="center" wrapText="1"/>
    </xf>
    <xf numFmtId="181" fontId="16" fillId="36" borderId="72" xfId="227" applyNumberFormat="1" applyFont="1" applyFill="1" applyBorder="1" applyAlignment="1">
      <alignment horizontal="center" vertical="center" wrapText="1"/>
    </xf>
    <xf numFmtId="224" fontId="20" fillId="0" borderId="84" xfId="220" applyNumberFormat="1" applyFont="1" applyBorder="1" applyAlignment="1">
      <alignment horizontal="center" vertical="center" wrapText="1"/>
    </xf>
    <xf numFmtId="224" fontId="20" fillId="0" borderId="101" xfId="220" applyNumberFormat="1" applyFont="1" applyBorder="1" applyAlignment="1">
      <alignment horizontal="center" vertical="center"/>
    </xf>
    <xf numFmtId="224" fontId="20" fillId="0" borderId="102" xfId="220" applyNumberFormat="1" applyFont="1" applyBorder="1" applyAlignment="1">
      <alignment horizontal="center" vertical="center"/>
    </xf>
    <xf numFmtId="0" fontId="16" fillId="0" borderId="0" xfId="227" applyNumberFormat="1" applyFont="1" applyAlignment="1">
      <alignment horizontal="center" vertical="center" wrapText="1"/>
    </xf>
    <xf numFmtId="226" fontId="16" fillId="0" borderId="0" xfId="227" applyFont="1" applyAlignment="1">
      <alignment horizontal="center" vertical="center" wrapText="1"/>
    </xf>
    <xf numFmtId="198" fontId="20" fillId="32" borderId="85" xfId="227" applyNumberFormat="1" applyFont="1" applyFill="1" applyBorder="1" applyAlignment="1">
      <alignment horizontal="center" vertical="center" wrapText="1"/>
    </xf>
    <xf numFmtId="198" fontId="16" fillId="32" borderId="84" xfId="227" applyNumberFormat="1" applyFont="1" applyFill="1" applyBorder="1" applyAlignment="1">
      <alignment horizontal="center" vertical="center" wrapText="1"/>
    </xf>
    <xf numFmtId="198" fontId="16" fillId="32" borderId="89" xfId="227" applyNumberFormat="1" applyFont="1" applyFill="1" applyBorder="1" applyAlignment="1">
      <alignment horizontal="center" vertical="center" wrapText="1"/>
    </xf>
    <xf numFmtId="10" fontId="20" fillId="27" borderId="4" xfId="220" applyNumberFormat="1" applyFont="1" applyFill="1" applyBorder="1" applyAlignment="1">
      <alignment horizontal="center" vertical="center" wrapText="1"/>
    </xf>
    <xf numFmtId="10" fontId="16" fillId="27" borderId="5" xfId="220" applyNumberFormat="1" applyFont="1" applyFill="1" applyBorder="1" applyAlignment="1">
      <alignment horizontal="center" vertical="center" wrapText="1"/>
    </xf>
    <xf numFmtId="10" fontId="20" fillId="27" borderId="5" xfId="220" applyNumberFormat="1" applyFont="1" applyFill="1" applyBorder="1" applyAlignment="1">
      <alignment horizontal="center" vertical="center" wrapText="1"/>
    </xf>
    <xf numFmtId="224" fontId="20" fillId="17" borderId="73" xfId="220" applyNumberFormat="1" applyFont="1" applyFill="1" applyBorder="1" applyAlignment="1">
      <alignment horizontal="center" vertical="center" wrapText="1"/>
    </xf>
    <xf numFmtId="224" fontId="20" fillId="17" borderId="9" xfId="220" applyNumberFormat="1" applyFont="1" applyFill="1" applyBorder="1" applyAlignment="1">
      <alignment horizontal="center" vertical="center" wrapText="1"/>
    </xf>
    <xf numFmtId="224" fontId="20" fillId="17" borderId="74" xfId="220" applyNumberFormat="1" applyFont="1" applyFill="1" applyBorder="1" applyAlignment="1">
      <alignment horizontal="center" vertical="center" wrapText="1"/>
    </xf>
    <xf numFmtId="198" fontId="20" fillId="0" borderId="85" xfId="227" applyNumberFormat="1" applyFont="1" applyBorder="1" applyAlignment="1">
      <alignment horizontal="center" vertical="center" wrapText="1"/>
    </xf>
    <xf numFmtId="198" fontId="16" fillId="0" borderId="85" xfId="227" applyNumberFormat="1" applyFont="1" applyBorder="1" applyAlignment="1">
      <alignment horizontal="center" vertical="center" wrapText="1"/>
    </xf>
    <xf numFmtId="224" fontId="155" fillId="22" borderId="73" xfId="164" applyNumberFormat="1" applyFont="1" applyFill="1" applyBorder="1" applyAlignment="1" applyProtection="1">
      <alignment horizontal="center" vertical="center"/>
      <protection locked="0"/>
    </xf>
    <xf numFmtId="224" fontId="155" fillId="22" borderId="74" xfId="164" applyNumberFormat="1" applyFont="1" applyFill="1" applyBorder="1" applyAlignment="1" applyProtection="1">
      <alignment horizontal="center" vertical="center"/>
      <protection locked="0"/>
    </xf>
    <xf numFmtId="0" fontId="20" fillId="0" borderId="73" xfId="220" applyNumberFormat="1" applyFont="1" applyBorder="1" applyAlignment="1">
      <alignment horizontal="center" vertical="center" wrapText="1"/>
    </xf>
    <xf numFmtId="226" fontId="20" fillId="0" borderId="9" xfId="220" applyFont="1" applyBorder="1" applyAlignment="1">
      <alignment horizontal="center" vertical="center" wrapText="1"/>
    </xf>
    <xf numFmtId="226" fontId="20" fillId="0" borderId="74" xfId="220" applyFont="1" applyBorder="1" applyAlignment="1">
      <alignment horizontal="center" vertical="center" wrapText="1"/>
    </xf>
    <xf numFmtId="10" fontId="20" fillId="38" borderId="6" xfId="220" applyNumberFormat="1" applyFont="1" applyFill="1" applyBorder="1" applyAlignment="1">
      <alignment horizontal="center" vertical="center"/>
    </xf>
    <xf numFmtId="10" fontId="20" fillId="38" borderId="7" xfId="220" applyNumberFormat="1" applyFont="1" applyFill="1" applyBorder="1" applyAlignment="1">
      <alignment horizontal="center" vertical="center"/>
    </xf>
    <xf numFmtId="10" fontId="20" fillId="38" borderId="8" xfId="220" applyNumberFormat="1" applyFont="1" applyFill="1" applyBorder="1" applyAlignment="1">
      <alignment horizontal="center" vertical="center"/>
    </xf>
    <xf numFmtId="10" fontId="20" fillId="38" borderId="73" xfId="220" applyNumberFormat="1" applyFont="1" applyFill="1" applyBorder="1" applyAlignment="1">
      <alignment horizontal="center" vertical="center"/>
    </xf>
    <xf numFmtId="10" fontId="20" fillId="38" borderId="74" xfId="220" applyNumberFormat="1" applyFont="1" applyFill="1" applyBorder="1" applyAlignment="1">
      <alignment horizontal="center" vertical="center"/>
    </xf>
    <xf numFmtId="181" fontId="16" fillId="0" borderId="72" xfId="220" applyNumberFormat="1" applyFont="1" applyBorder="1" applyAlignment="1">
      <alignment horizontal="center" vertical="center"/>
    </xf>
    <xf numFmtId="224" fontId="20" fillId="24" borderId="72" xfId="220" applyNumberFormat="1" applyFont="1" applyFill="1" applyBorder="1" applyAlignment="1">
      <alignment horizontal="center" vertical="center"/>
    </xf>
    <xf numFmtId="224" fontId="16" fillId="24" borderId="72" xfId="220" applyNumberFormat="1" applyFont="1" applyFill="1" applyBorder="1" applyAlignment="1">
      <alignment horizontal="center" vertical="center"/>
    </xf>
    <xf numFmtId="224" fontId="20" fillId="24" borderId="4" xfId="220" applyNumberFormat="1" applyFont="1" applyFill="1" applyBorder="1" applyAlignment="1">
      <alignment horizontal="center" vertical="center"/>
    </xf>
    <xf numFmtId="224" fontId="20" fillId="24" borderId="17" xfId="220" applyNumberFormat="1" applyFont="1" applyFill="1" applyBorder="1" applyAlignment="1">
      <alignment horizontal="center" vertical="center"/>
    </xf>
    <xf numFmtId="224" fontId="20" fillId="24" borderId="5" xfId="220" applyNumberFormat="1" applyFont="1" applyFill="1" applyBorder="1" applyAlignment="1">
      <alignment horizontal="center" vertical="center"/>
    </xf>
    <xf numFmtId="224" fontId="20" fillId="0" borderId="72" xfId="220" applyNumberFormat="1" applyFont="1" applyBorder="1" applyAlignment="1">
      <alignment horizontal="center" vertical="center" wrapText="1"/>
    </xf>
    <xf numFmtId="224" fontId="20" fillId="0" borderId="72" xfId="220" applyNumberFormat="1" applyFont="1" applyBorder="1" applyAlignment="1">
      <alignment horizontal="center" vertical="center" shrinkToFit="1"/>
    </xf>
    <xf numFmtId="224" fontId="16" fillId="0" borderId="72" xfId="220" applyNumberFormat="1" applyFont="1" applyBorder="1" applyAlignment="1">
      <alignment horizontal="center" vertical="center" shrinkToFit="1"/>
    </xf>
    <xf numFmtId="224" fontId="20" fillId="0" borderId="73" xfId="229" applyNumberFormat="1" applyFont="1" applyBorder="1" applyAlignment="1">
      <alignment horizontal="center" vertical="center" wrapText="1"/>
    </xf>
    <xf numFmtId="224" fontId="20" fillId="0" borderId="9" xfId="229" applyNumberFormat="1" applyFont="1" applyBorder="1" applyAlignment="1">
      <alignment horizontal="center" vertical="center" wrapText="1"/>
    </xf>
    <xf numFmtId="224" fontId="20" fillId="0" borderId="74" xfId="229" applyNumberFormat="1" applyFont="1" applyBorder="1" applyAlignment="1">
      <alignment horizontal="center" vertical="center" wrapText="1"/>
    </xf>
    <xf numFmtId="0" fontId="20" fillId="0" borderId="72" xfId="220" applyNumberFormat="1" applyFont="1" applyBorder="1" applyAlignment="1">
      <alignment horizontal="center" vertical="center" wrapText="1"/>
    </xf>
    <xf numFmtId="0" fontId="20" fillId="0" borderId="17" xfId="220" applyNumberFormat="1" applyFont="1" applyBorder="1" applyAlignment="1">
      <alignment horizontal="center" vertical="center" wrapText="1"/>
    </xf>
    <xf numFmtId="0" fontId="20" fillId="0" borderId="5" xfId="220" applyNumberFormat="1" applyFont="1" applyBorder="1" applyAlignment="1">
      <alignment horizontal="center" vertical="center" wrapText="1"/>
    </xf>
    <xf numFmtId="14" fontId="20" fillId="0" borderId="72" xfId="220" applyNumberFormat="1" applyFont="1" applyBorder="1" applyAlignment="1">
      <alignment horizontal="center" vertical="center" wrapText="1"/>
    </xf>
    <xf numFmtId="14" fontId="16" fillId="0" borderId="72" xfId="220" applyNumberFormat="1" applyFont="1" applyBorder="1" applyAlignment="1">
      <alignment horizontal="center" vertical="center"/>
    </xf>
    <xf numFmtId="176" fontId="16" fillId="0" borderId="72" xfId="220" applyNumberFormat="1" applyFont="1" applyBorder="1" applyAlignment="1">
      <alignment horizontal="center" vertical="center"/>
    </xf>
    <xf numFmtId="224" fontId="20" fillId="32" borderId="73" xfId="220" applyNumberFormat="1" applyFont="1" applyFill="1" applyBorder="1" applyAlignment="1">
      <alignment horizontal="center" vertical="center" wrapText="1"/>
    </xf>
    <xf numFmtId="224" fontId="20" fillId="32" borderId="9" xfId="220" applyNumberFormat="1" applyFont="1" applyFill="1" applyBorder="1" applyAlignment="1">
      <alignment horizontal="center" vertical="center" wrapText="1"/>
    </xf>
    <xf numFmtId="224" fontId="20" fillId="32" borderId="74" xfId="220" applyNumberFormat="1" applyFont="1" applyFill="1" applyBorder="1" applyAlignment="1">
      <alignment horizontal="center" vertical="center" wrapText="1"/>
    </xf>
    <xf numFmtId="198" fontId="20" fillId="36" borderId="9" xfId="231" applyNumberFormat="1" applyFont="1" applyFill="1" applyBorder="1" applyAlignment="1">
      <alignment horizontal="center" vertical="center" wrapText="1"/>
    </xf>
    <xf numFmtId="198" fontId="20" fillId="36" borderId="74" xfId="231" applyNumberFormat="1" applyFont="1" applyFill="1" applyBorder="1" applyAlignment="1">
      <alignment horizontal="center" vertical="center" wrapText="1"/>
    </xf>
    <xf numFmtId="224" fontId="20" fillId="0" borderId="73" xfId="220" applyNumberFormat="1" applyFont="1" applyBorder="1" applyAlignment="1">
      <alignment horizontal="center" vertical="center"/>
    </xf>
    <xf numFmtId="224" fontId="20" fillId="27" borderId="4" xfId="220" applyNumberFormat="1" applyFont="1" applyFill="1" applyBorder="1" applyAlignment="1">
      <alignment horizontal="center" vertical="center" wrapText="1"/>
    </xf>
    <xf numFmtId="224" fontId="20" fillId="27" borderId="5" xfId="220" applyNumberFormat="1" applyFont="1" applyFill="1" applyBorder="1" applyAlignment="1">
      <alignment horizontal="center" vertical="center" wrapText="1"/>
    </xf>
    <xf numFmtId="224" fontId="16" fillId="24" borderId="4" xfId="220" applyNumberFormat="1" applyFont="1" applyFill="1" applyBorder="1" applyAlignment="1">
      <alignment horizontal="center" vertical="center" wrapText="1"/>
    </xf>
    <xf numFmtId="224" fontId="16" fillId="24" borderId="5" xfId="220" applyNumberFormat="1" applyFont="1" applyFill="1" applyBorder="1" applyAlignment="1">
      <alignment horizontal="center" vertical="center" wrapText="1"/>
    </xf>
    <xf numFmtId="224" fontId="20" fillId="24" borderId="4" xfId="220" applyNumberFormat="1" applyFont="1" applyFill="1" applyBorder="1" applyAlignment="1">
      <alignment horizontal="center" vertical="center" wrapText="1"/>
    </xf>
    <xf numFmtId="224" fontId="20" fillId="0" borderId="4" xfId="229" applyNumberFormat="1" applyFont="1" applyBorder="1" applyAlignment="1">
      <alignment horizontal="center" vertical="center" wrapText="1"/>
    </xf>
    <xf numFmtId="224" fontId="20" fillId="0" borderId="5" xfId="229" applyNumberFormat="1" applyFont="1" applyBorder="1" applyAlignment="1">
      <alignment horizontal="center" vertical="center" wrapText="1"/>
    </xf>
    <xf numFmtId="224" fontId="16" fillId="0" borderId="73" xfId="229" applyNumberFormat="1" applyFont="1" applyBorder="1" applyAlignment="1">
      <alignment horizontal="center" vertical="center" wrapText="1"/>
    </xf>
    <xf numFmtId="224" fontId="16" fillId="0" borderId="9" xfId="229" applyNumberFormat="1" applyFont="1" applyBorder="1" applyAlignment="1">
      <alignment horizontal="center" vertical="center" wrapText="1"/>
    </xf>
    <xf numFmtId="224" fontId="16" fillId="0" borderId="74" xfId="229" applyNumberFormat="1" applyFont="1" applyBorder="1" applyAlignment="1">
      <alignment horizontal="center" vertical="center" wrapText="1"/>
    </xf>
    <xf numFmtId="224" fontId="16" fillId="0" borderId="4" xfId="220" applyNumberFormat="1" applyFont="1" applyBorder="1" applyAlignment="1">
      <alignment horizontal="center" vertical="center" wrapText="1"/>
    </xf>
    <xf numFmtId="224" fontId="16" fillId="0" borderId="5" xfId="220" applyNumberFormat="1" applyFont="1" applyBorder="1" applyAlignment="1">
      <alignment horizontal="center" vertical="center" wrapText="1"/>
    </xf>
    <xf numFmtId="226" fontId="20" fillId="0" borderId="4" xfId="232" applyFont="1" applyBorder="1" applyAlignment="1">
      <alignment horizontal="center" vertical="center" wrapText="1"/>
    </xf>
    <xf numFmtId="226" fontId="20" fillId="0" borderId="5" xfId="232" applyFont="1" applyBorder="1" applyAlignment="1">
      <alignment horizontal="center" vertical="center" wrapText="1"/>
    </xf>
    <xf numFmtId="226" fontId="20" fillId="32" borderId="73" xfId="232" applyFont="1" applyFill="1" applyBorder="1" applyAlignment="1">
      <alignment horizontal="center" vertical="center" wrapText="1"/>
    </xf>
    <xf numFmtId="226" fontId="20" fillId="32" borderId="9" xfId="232" applyFont="1" applyFill="1" applyBorder="1" applyAlignment="1">
      <alignment horizontal="center" vertical="center" wrapText="1"/>
    </xf>
    <xf numFmtId="226" fontId="20" fillId="32" borderId="74" xfId="232" applyFont="1" applyFill="1" applyBorder="1" applyAlignment="1">
      <alignment horizontal="center" vertical="center" wrapText="1"/>
    </xf>
    <xf numFmtId="224" fontId="20" fillId="27" borderId="72" xfId="3" applyNumberFormat="1" applyFont="1" applyFill="1" applyBorder="1" applyAlignment="1">
      <alignment horizontal="center" vertical="center" wrapText="1"/>
    </xf>
    <xf numFmtId="0" fontId="20" fillId="24" borderId="72" xfId="220" applyNumberFormat="1" applyFont="1" applyFill="1" applyBorder="1" applyAlignment="1">
      <alignment horizontal="center" vertical="center" wrapText="1"/>
    </xf>
    <xf numFmtId="0" fontId="16" fillId="24" borderId="72" xfId="220" applyNumberFormat="1" applyFont="1" applyFill="1" applyBorder="1" applyAlignment="1">
      <alignment horizontal="center" vertical="center"/>
    </xf>
    <xf numFmtId="224" fontId="20" fillId="24" borderId="5" xfId="220" applyNumberFormat="1" applyFont="1" applyFill="1" applyBorder="1" applyAlignment="1">
      <alignment horizontal="center" vertical="center" wrapText="1"/>
    </xf>
    <xf numFmtId="224" fontId="20" fillId="0" borderId="2" xfId="0" applyNumberFormat="1" applyFont="1" applyBorder="1" applyAlignment="1">
      <alignment horizontal="center" vertical="center" wrapText="1"/>
    </xf>
    <xf numFmtId="224" fontId="20" fillId="0" borderId="3" xfId="0" applyNumberFormat="1" applyFont="1" applyBorder="1" applyAlignment="1">
      <alignment horizontal="center" vertical="center" wrapText="1"/>
    </xf>
    <xf numFmtId="14" fontId="20" fillId="0" borderId="4" xfId="0" applyNumberFormat="1" applyFont="1" applyBorder="1" applyAlignment="1">
      <alignment horizontal="center" vertical="center" wrapText="1"/>
    </xf>
    <xf numFmtId="14" fontId="20" fillId="0" borderId="5" xfId="0" applyNumberFormat="1" applyFont="1" applyBorder="1" applyAlignment="1">
      <alignment horizontal="center" vertical="center" wrapText="1"/>
    </xf>
    <xf numFmtId="0" fontId="20" fillId="0" borderId="5" xfId="0" applyFont="1" applyBorder="1" applyAlignment="1">
      <alignment horizontal="center" vertical="center" wrapText="1"/>
    </xf>
    <xf numFmtId="224" fontId="20" fillId="0" borderId="4" xfId="0" applyNumberFormat="1" applyFont="1" applyBorder="1" applyAlignment="1">
      <alignment horizontal="center" vertical="center" wrapText="1"/>
    </xf>
    <xf numFmtId="224" fontId="20" fillId="0" borderId="5" xfId="0" applyNumberFormat="1" applyFont="1" applyBorder="1" applyAlignment="1">
      <alignment horizontal="center" vertical="center" wrapText="1"/>
    </xf>
    <xf numFmtId="0" fontId="20" fillId="0" borderId="4" xfId="0" applyNumberFormat="1" applyFont="1" applyBorder="1" applyAlignment="1">
      <alignment horizontal="center" vertical="center" wrapText="1"/>
    </xf>
    <xf numFmtId="0" fontId="20" fillId="0" borderId="5" xfId="0" applyNumberFormat="1" applyFont="1" applyBorder="1" applyAlignment="1">
      <alignment horizontal="center" vertical="center" wrapText="1"/>
    </xf>
    <xf numFmtId="0" fontId="16" fillId="0" borderId="0" xfId="0" applyFont="1" applyAlignment="1">
      <alignment horizontal="center" vertical="center"/>
    </xf>
    <xf numFmtId="224" fontId="20" fillId="0" borderId="6" xfId="0" applyNumberFormat="1" applyFont="1" applyBorder="1" applyAlignment="1">
      <alignment horizontal="center" vertical="center" wrapText="1"/>
    </xf>
    <xf numFmtId="224" fontId="20" fillId="0" borderId="7" xfId="0" applyNumberFormat="1" applyFont="1" applyBorder="1" applyAlignment="1">
      <alignment horizontal="center" vertical="center" wrapText="1"/>
    </xf>
    <xf numFmtId="224" fontId="20" fillId="0" borderId="8" xfId="0" applyNumberFormat="1" applyFont="1" applyBorder="1" applyAlignment="1">
      <alignment horizontal="center" vertical="center" wrapText="1"/>
    </xf>
    <xf numFmtId="211" fontId="16" fillId="0" borderId="72" xfId="0" applyNumberFormat="1" applyFont="1" applyFill="1" applyBorder="1" applyAlignment="1" applyProtection="1">
      <alignment horizontal="center" vertical="center"/>
      <protection hidden="1"/>
    </xf>
    <xf numFmtId="211" fontId="16" fillId="0" borderId="72" xfId="0" applyNumberFormat="1" applyFont="1" applyFill="1" applyBorder="1" applyAlignment="1" applyProtection="1">
      <alignment horizontal="center" vertical="center" shrinkToFit="1"/>
      <protection hidden="1"/>
    </xf>
    <xf numFmtId="0" fontId="20" fillId="0" borderId="72" xfId="0" applyFont="1" applyFill="1" applyBorder="1" applyAlignment="1" applyProtection="1">
      <alignment horizontal="center" vertical="center"/>
      <protection hidden="1"/>
    </xf>
    <xf numFmtId="0" fontId="16" fillId="0" borderId="72" xfId="0" applyFont="1" applyFill="1" applyBorder="1" applyAlignment="1" applyProtection="1">
      <alignment horizontal="center" vertical="center" shrinkToFit="1"/>
      <protection hidden="1"/>
    </xf>
    <xf numFmtId="0" fontId="20" fillId="0" borderId="72" xfId="0" applyFont="1" applyFill="1" applyBorder="1" applyAlignment="1" applyProtection="1">
      <alignment horizontal="center" vertical="center" wrapText="1"/>
      <protection hidden="1"/>
    </xf>
    <xf numFmtId="0" fontId="16" fillId="0" borderId="72" xfId="0" applyFont="1" applyFill="1" applyBorder="1" applyAlignment="1" applyProtection="1">
      <alignment horizontal="center" vertical="center" wrapText="1"/>
      <protection hidden="1"/>
    </xf>
    <xf numFmtId="0" fontId="20" fillId="0" borderId="4" xfId="0" applyFont="1" applyFill="1" applyBorder="1" applyAlignment="1" applyProtection="1">
      <alignment horizontal="center" vertical="center" wrapText="1"/>
      <protection hidden="1"/>
    </xf>
    <xf numFmtId="0" fontId="20" fillId="0" borderId="5" xfId="0" applyFont="1" applyFill="1" applyBorder="1" applyAlignment="1" applyProtection="1">
      <alignment horizontal="center" vertical="center" wrapText="1"/>
      <protection hidden="1"/>
    </xf>
    <xf numFmtId="0" fontId="16" fillId="0" borderId="72" xfId="0" applyFont="1" applyFill="1" applyBorder="1" applyAlignment="1" applyProtection="1">
      <alignment horizontal="center" vertical="center"/>
      <protection hidden="1"/>
    </xf>
    <xf numFmtId="0" fontId="16" fillId="0" borderId="73" xfId="0" applyFont="1" applyFill="1" applyBorder="1" applyAlignment="1" applyProtection="1">
      <alignment horizontal="center" vertical="center"/>
      <protection hidden="1"/>
    </xf>
    <xf numFmtId="0" fontId="16" fillId="0" borderId="9" xfId="0" applyFont="1" applyFill="1" applyBorder="1" applyAlignment="1" applyProtection="1">
      <alignment horizontal="center" vertical="center"/>
      <protection hidden="1"/>
    </xf>
    <xf numFmtId="0" fontId="16" fillId="0" borderId="74" xfId="0" applyFont="1" applyFill="1" applyBorder="1" applyAlignment="1" applyProtection="1">
      <alignment horizontal="center" vertical="center"/>
      <protection hidden="1"/>
    </xf>
    <xf numFmtId="0" fontId="20" fillId="0" borderId="73" xfId="0" applyFont="1" applyFill="1" applyBorder="1" applyAlignment="1" applyProtection="1">
      <alignment horizontal="center" vertical="center"/>
      <protection hidden="1"/>
    </xf>
    <xf numFmtId="224" fontId="20" fillId="0" borderId="4" xfId="164" applyNumberFormat="1" applyFont="1" applyBorder="1" applyAlignment="1">
      <alignment horizontal="center" vertical="center" wrapText="1"/>
    </xf>
    <xf numFmtId="224" fontId="20" fillId="0" borderId="5" xfId="164" applyNumberFormat="1" applyFont="1" applyBorder="1" applyAlignment="1">
      <alignment horizontal="center" vertical="center" wrapText="1"/>
    </xf>
    <xf numFmtId="224" fontId="20" fillId="0" borderId="72" xfId="164" applyNumberFormat="1" applyFont="1" applyBorder="1" applyAlignment="1">
      <alignment horizontal="center" vertical="center" wrapText="1"/>
    </xf>
    <xf numFmtId="224" fontId="20" fillId="0" borderId="4" xfId="164" applyNumberFormat="1" applyFont="1" applyBorder="1" applyAlignment="1">
      <alignment horizontal="center" vertical="center"/>
    </xf>
    <xf numFmtId="224" fontId="20" fillId="0" borderId="5" xfId="164" applyNumberFormat="1" applyFont="1" applyBorder="1" applyAlignment="1">
      <alignment horizontal="center" vertical="center"/>
    </xf>
    <xf numFmtId="224" fontId="20" fillId="0" borderId="9" xfId="164" applyNumberFormat="1" applyFont="1" applyBorder="1" applyAlignment="1">
      <alignment horizontal="center" vertical="center"/>
    </xf>
    <xf numFmtId="224" fontId="20" fillId="0" borderId="74" xfId="164" applyNumberFormat="1" applyFont="1" applyBorder="1" applyAlignment="1">
      <alignment horizontal="center" vertical="center"/>
    </xf>
    <xf numFmtId="224" fontId="20" fillId="24" borderId="73" xfId="164" applyNumberFormat="1" applyFont="1" applyFill="1" applyBorder="1" applyAlignment="1">
      <alignment horizontal="center" vertical="center"/>
    </xf>
    <xf numFmtId="224" fontId="20" fillId="24" borderId="74" xfId="164" applyNumberFormat="1" applyFont="1" applyFill="1" applyBorder="1" applyAlignment="1">
      <alignment horizontal="center" vertical="center"/>
    </xf>
    <xf numFmtId="0" fontId="20" fillId="0" borderId="4" xfId="164" applyFont="1" applyBorder="1" applyAlignment="1">
      <alignment horizontal="center" vertical="center" wrapText="1"/>
    </xf>
    <xf numFmtId="0" fontId="20" fillId="0" borderId="5" xfId="164" applyFont="1" applyBorder="1" applyAlignment="1">
      <alignment horizontal="center" vertical="center" wrapText="1"/>
    </xf>
    <xf numFmtId="0" fontId="20" fillId="17" borderId="4" xfId="164" applyFont="1" applyFill="1" applyBorder="1" applyAlignment="1">
      <alignment horizontal="center" vertical="center" wrapText="1"/>
    </xf>
    <xf numFmtId="0" fontId="20" fillId="17" borderId="5" xfId="164" applyFont="1" applyFill="1" applyBorder="1" applyAlignment="1">
      <alignment horizontal="center" vertical="center" wrapText="1"/>
    </xf>
    <xf numFmtId="14" fontId="20" fillId="24" borderId="4" xfId="164" applyNumberFormat="1" applyFont="1" applyFill="1" applyBorder="1" applyAlignment="1">
      <alignment horizontal="center" vertical="center" wrapText="1"/>
    </xf>
    <xf numFmtId="14" fontId="20" fillId="24" borderId="5" xfId="164" applyNumberFormat="1" applyFont="1" applyFill="1" applyBorder="1" applyAlignment="1">
      <alignment horizontal="center" vertical="center" wrapText="1"/>
    </xf>
    <xf numFmtId="224" fontId="20" fillId="24" borderId="4" xfId="164" applyNumberFormat="1" applyFont="1" applyFill="1" applyBorder="1" applyAlignment="1">
      <alignment horizontal="center" vertical="center" wrapText="1"/>
    </xf>
    <xf numFmtId="224" fontId="20" fillId="24" borderId="5" xfId="164" applyNumberFormat="1" applyFont="1" applyFill="1" applyBorder="1" applyAlignment="1">
      <alignment horizontal="center" vertical="center" wrapText="1"/>
    </xf>
    <xf numFmtId="0" fontId="20" fillId="24" borderId="4" xfId="164" applyFont="1" applyFill="1" applyBorder="1" applyAlignment="1">
      <alignment horizontal="center" vertical="center" shrinkToFit="1"/>
    </xf>
    <xf numFmtId="226" fontId="20" fillId="24" borderId="5" xfId="164" applyNumberFormat="1" applyFont="1" applyFill="1" applyBorder="1" applyAlignment="1">
      <alignment horizontal="center" vertical="center" shrinkToFit="1"/>
    </xf>
    <xf numFmtId="224" fontId="20" fillId="0" borderId="73" xfId="164" applyNumberFormat="1" applyFont="1" applyBorder="1" applyAlignment="1">
      <alignment horizontal="center" vertical="center" wrapText="1"/>
    </xf>
    <xf numFmtId="224" fontId="20" fillId="0" borderId="9" xfId="164" applyNumberFormat="1" applyFont="1" applyBorder="1" applyAlignment="1">
      <alignment horizontal="center" vertical="center" wrapText="1"/>
    </xf>
    <xf numFmtId="224" fontId="20" fillId="0" borderId="74" xfId="164" applyNumberFormat="1" applyFont="1" applyBorder="1" applyAlignment="1">
      <alignment horizontal="center" vertical="center" wrapText="1"/>
    </xf>
    <xf numFmtId="224" fontId="20" fillId="24" borderId="72" xfId="164" applyNumberFormat="1" applyFont="1" applyFill="1" applyBorder="1" applyAlignment="1">
      <alignment horizontal="center" vertical="center"/>
    </xf>
    <xf numFmtId="224" fontId="135" fillId="27" borderId="73" xfId="164" applyNumberFormat="1" applyFont="1" applyFill="1" applyBorder="1" applyAlignment="1">
      <alignment horizontal="center" vertical="center"/>
    </xf>
    <xf numFmtId="224" fontId="16" fillId="27" borderId="9" xfId="164" applyNumberFormat="1" applyFont="1" applyFill="1" applyBorder="1" applyAlignment="1">
      <alignment horizontal="center" vertical="center"/>
    </xf>
    <xf numFmtId="224" fontId="16" fillId="27" borderId="74" xfId="164" applyNumberFormat="1" applyFont="1" applyFill="1" applyBorder="1" applyAlignment="1">
      <alignment horizontal="center" vertical="center"/>
    </xf>
    <xf numFmtId="224" fontId="16" fillId="27" borderId="73" xfId="164" applyNumberFormat="1" applyFont="1" applyFill="1" applyBorder="1" applyAlignment="1">
      <alignment horizontal="center" vertical="center"/>
    </xf>
    <xf numFmtId="0" fontId="16" fillId="0" borderId="0" xfId="150" applyFont="1" applyAlignment="1">
      <alignment horizontal="right" vertical="center"/>
    </xf>
    <xf numFmtId="0" fontId="15" fillId="0" borderId="0" xfId="150" applyFont="1" applyAlignment="1">
      <alignment horizontal="center" vertical="center" wrapText="1"/>
    </xf>
    <xf numFmtId="176" fontId="16" fillId="0" borderId="4" xfId="164" applyNumberFormat="1" applyFont="1" applyBorder="1" applyAlignment="1">
      <alignment horizontal="center" vertical="center"/>
    </xf>
    <xf numFmtId="176" fontId="16" fillId="0" borderId="5" xfId="164" applyNumberFormat="1" applyFont="1" applyBorder="1" applyAlignment="1">
      <alignment horizontal="center" vertical="center"/>
    </xf>
    <xf numFmtId="211" fontId="16" fillId="0" borderId="72" xfId="0" applyNumberFormat="1" applyFont="1" applyFill="1" applyBorder="1" applyAlignment="1">
      <alignment horizontal="center" vertical="center"/>
    </xf>
    <xf numFmtId="0" fontId="16" fillId="0" borderId="72" xfId="0" applyFont="1" applyFill="1" applyBorder="1" applyAlignment="1">
      <alignment horizontal="center" vertical="center" wrapText="1"/>
    </xf>
    <xf numFmtId="176" fontId="25" fillId="0" borderId="72" xfId="211" applyFont="1" applyFill="1" applyBorder="1" applyAlignment="1">
      <alignment horizontal="center" vertical="center" wrapText="1"/>
    </xf>
    <xf numFmtId="176" fontId="24" fillId="0" borderId="72" xfId="211" applyFont="1" applyFill="1" applyBorder="1" applyAlignment="1">
      <alignment horizontal="center" vertical="center" wrapText="1"/>
    </xf>
    <xf numFmtId="0" fontId="20" fillId="0" borderId="72" xfId="0" applyFont="1" applyFill="1" applyBorder="1" applyAlignment="1" applyProtection="1">
      <alignment horizontal="center" vertical="center" shrinkToFit="1"/>
      <protection hidden="1"/>
    </xf>
    <xf numFmtId="0" fontId="105" fillId="0" borderId="72" xfId="0" applyFont="1" applyFill="1" applyBorder="1" applyAlignment="1" applyProtection="1">
      <alignment horizontal="center" vertical="center" shrinkToFit="1"/>
      <protection hidden="1"/>
    </xf>
    <xf numFmtId="14" fontId="20" fillId="0" borderId="1" xfId="0" applyNumberFormat="1" applyFont="1" applyBorder="1" applyAlignment="1">
      <alignment horizontal="center" vertical="center"/>
    </xf>
    <xf numFmtId="0" fontId="26" fillId="0" borderId="1" xfId="164" applyFont="1" applyBorder="1" applyAlignment="1">
      <alignment horizontal="center" vertical="center" wrapText="1"/>
    </xf>
    <xf numFmtId="0" fontId="108" fillId="0" borderId="1" xfId="164" applyFont="1" applyBorder="1" applyAlignment="1">
      <alignment horizontal="center" vertical="center"/>
    </xf>
    <xf numFmtId="0" fontId="26" fillId="0" borderId="1" xfId="164" applyFont="1" applyBorder="1" applyAlignment="1">
      <alignment horizontal="center" vertical="center"/>
    </xf>
    <xf numFmtId="0" fontId="5" fillId="0" borderId="0" xfId="164" applyFont="1" applyAlignment="1">
      <alignment horizontal="center"/>
    </xf>
    <xf numFmtId="176" fontId="28" fillId="0" borderId="0" xfId="3" applyFont="1" applyBorder="1" applyAlignment="1">
      <alignment horizontal="center" vertical="center"/>
    </xf>
    <xf numFmtId="0" fontId="9" fillId="0" borderId="1" xfId="0" applyFont="1" applyBorder="1" applyAlignment="1">
      <alignment horizontal="center" wrapText="1"/>
    </xf>
    <xf numFmtId="0" fontId="10" fillId="0" borderId="1" xfId="0" applyFont="1" applyBorder="1" applyAlignment="1">
      <alignment horizontal="center" wrapText="1"/>
    </xf>
  </cellXfs>
  <cellStyles count="233">
    <cellStyle name="_x000a_mouse.drv=lm" xfId="194" xr:uid="{00000000-0005-0000-0000-000000000000}"/>
    <cellStyle name="??" xfId="24" xr:uid="{00000000-0005-0000-0000-000001000000}"/>
    <cellStyle name="?? [0]" xfId="25" xr:uid="{00000000-0005-0000-0000-000002000000}"/>
    <cellStyle name="??_0N-HANDLING " xfId="13" xr:uid="{00000000-0005-0000-0000-000003000000}"/>
    <cellStyle name="?鹎%U龡&amp;H?_x0008__x001c__x001c_?_x0007__x0001__x0001_" xfId="27" xr:uid="{00000000-0005-0000-0000-000004000000}"/>
    <cellStyle name="?痃%S&amp;F?_x0008_?o_x0006__x0007__x0001__x0001_" xfId="204" xr:uid="{00000000-0005-0000-0000-000005000000}"/>
    <cellStyle name="@_text" xfId="15" xr:uid="{00000000-0005-0000-0000-000006000000}"/>
    <cellStyle name="_(中企华)审计评估联合申报明细表.V1" xfId="30" xr:uid="{00000000-0005-0000-0000-000007000000}"/>
    <cellStyle name="_CBRE明细表" xfId="29" xr:uid="{00000000-0005-0000-0000-000008000000}"/>
    <cellStyle name="_ET_STYLE_NoName_00_" xfId="9" xr:uid="{00000000-0005-0000-0000-000009000000}"/>
    <cellStyle name="_ET_STYLE_NoName_00__华阳煤业公司资产评估明细表20081020" xfId="165" xr:uid="{00000000-0005-0000-0000-00000A000000}"/>
    <cellStyle name="_ET_STYLE_NoName_00__华阳煤业公司资产评估明细表20081020 2" xfId="172" xr:uid="{00000000-0005-0000-0000-00000B000000}"/>
    <cellStyle name="_KPMG original version" xfId="26" xr:uid="{00000000-0005-0000-0000-00000C000000}"/>
    <cellStyle name="_KPMG original version_(中企华)审计评估联合申报明细表.V1" xfId="16" xr:uid="{00000000-0005-0000-0000-00000D000000}"/>
    <cellStyle name="_KPMG original version_附件1：审计评估联合申报明细表" xfId="23" xr:uid="{00000000-0005-0000-0000-00000E000000}"/>
    <cellStyle name="_long term loan - others 300504" xfId="17" xr:uid="{00000000-0005-0000-0000-00000F000000}"/>
    <cellStyle name="_long term loan - others 300504_(中企华)审计评估联合申报明细表.V1" xfId="12" xr:uid="{00000000-0005-0000-0000-000010000000}"/>
    <cellStyle name="_long term loan - others 300504_KPMG original version" xfId="31" xr:uid="{00000000-0005-0000-0000-000011000000}"/>
    <cellStyle name="_long term loan - others 300504_KPMG original version_(中企华)审计评估联合申报明细表.V1" xfId="22" xr:uid="{00000000-0005-0000-0000-000012000000}"/>
    <cellStyle name="_long term loan - others 300504_KPMG original version_附件1：审计评估联合申报明细表" xfId="21" xr:uid="{00000000-0005-0000-0000-000013000000}"/>
    <cellStyle name="_long term loan - others 300504_Shenhua PBC package 050530" xfId="32" xr:uid="{00000000-0005-0000-0000-000014000000}"/>
    <cellStyle name="_long term loan - others 300504_Shenhua PBC package 050530_(中企华)审计评估联合申报明细表.V1" xfId="34" xr:uid="{00000000-0005-0000-0000-000015000000}"/>
    <cellStyle name="_long term loan - others 300504_Shenhua PBC package 050530_附件1：审计评估联合申报明细表" xfId="35" xr:uid="{00000000-0005-0000-0000-000016000000}"/>
    <cellStyle name="_long term loan - others 300504_附件1：审计评估联合申报明细表" xfId="37" xr:uid="{00000000-0005-0000-0000-000017000000}"/>
    <cellStyle name="_long term loan - others 300504_审计调查表.V3" xfId="38" xr:uid="{00000000-0005-0000-0000-000018000000}"/>
    <cellStyle name="_Part III.200406.Loan and Liabilities details.(Site Name)" xfId="39" xr:uid="{00000000-0005-0000-0000-000019000000}"/>
    <cellStyle name="_Part III.200406.Loan and Liabilities details.(Site Name)_(中企华)审计评估联合申报明细表.V1" xfId="40" xr:uid="{00000000-0005-0000-0000-00001A000000}"/>
    <cellStyle name="_Part III.200406.Loan and Liabilities details.(Site Name)_KPMG original version" xfId="41" xr:uid="{00000000-0005-0000-0000-00001B000000}"/>
    <cellStyle name="_Part III.200406.Loan and Liabilities details.(Site Name)_KPMG original version_(中企华)审计评估联合申报明细表.V1" xfId="42" xr:uid="{00000000-0005-0000-0000-00001C000000}"/>
    <cellStyle name="_Part III.200406.Loan and Liabilities details.(Site Name)_KPMG original version_附件1：审计评估联合申报明细表" xfId="43" xr:uid="{00000000-0005-0000-0000-00001D000000}"/>
    <cellStyle name="_Part III.200406.Loan and Liabilities details.(Site Name)_Shenhua PBC package 050530" xfId="18" xr:uid="{00000000-0005-0000-0000-00001E000000}"/>
    <cellStyle name="_Part III.200406.Loan and Liabilities details.(Site Name)_Shenhua PBC package 050530_(中企华)审计评估联合申报明细表.V1" xfId="44" xr:uid="{00000000-0005-0000-0000-00001F000000}"/>
    <cellStyle name="_Part III.200406.Loan and Liabilities details.(Site Name)_Shenhua PBC package 050530_附件1：审计评估联合申报明细表" xfId="45" xr:uid="{00000000-0005-0000-0000-000020000000}"/>
    <cellStyle name="_Part III.200406.Loan and Liabilities details.(Site Name)_附件1：审计评估联合申报明细表" xfId="47" xr:uid="{00000000-0005-0000-0000-000021000000}"/>
    <cellStyle name="_Part III.200406.Loan and Liabilities details.(Site Name)_审计调查表.V3" xfId="48" xr:uid="{00000000-0005-0000-0000-000022000000}"/>
    <cellStyle name="_Shenhua PBC package 050530" xfId="50" xr:uid="{00000000-0005-0000-0000-000023000000}"/>
    <cellStyle name="_Shenhua PBC package 050530_(中企华)审计评估联合申报明细表.V1" xfId="51" xr:uid="{00000000-0005-0000-0000-000024000000}"/>
    <cellStyle name="_Shenhua PBC package 050530_附件1：审计评估联合申报明细表" xfId="52" xr:uid="{00000000-0005-0000-0000-000025000000}"/>
    <cellStyle name="_房屋建筑评估申报表" xfId="53" xr:uid="{00000000-0005-0000-0000-000026000000}"/>
    <cellStyle name="_附件1：审计评估联合申报明细表" xfId="54" xr:uid="{00000000-0005-0000-0000-000027000000}"/>
    <cellStyle name="_审计调查表.V3" xfId="55" xr:uid="{00000000-0005-0000-0000-000028000000}"/>
    <cellStyle name="_文函专递0211-施工企业调查表（附件）" xfId="56" xr:uid="{00000000-0005-0000-0000-000029000000}"/>
    <cellStyle name="{Comma [0]}" xfId="57" xr:uid="{00000000-0005-0000-0000-00002A000000}"/>
    <cellStyle name="{Comma}" xfId="59" xr:uid="{00000000-0005-0000-0000-00002B000000}"/>
    <cellStyle name="{Date}" xfId="60" xr:uid="{00000000-0005-0000-0000-00002C000000}"/>
    <cellStyle name="{Month}" xfId="61" xr:uid="{00000000-0005-0000-0000-00002D000000}"/>
    <cellStyle name="{Percent}" xfId="65" xr:uid="{00000000-0005-0000-0000-00002E000000}"/>
    <cellStyle name="{Thousand [0]}" xfId="62" xr:uid="{00000000-0005-0000-0000-00002F000000}"/>
    <cellStyle name="{Thousand}" xfId="36" xr:uid="{00000000-0005-0000-0000-000030000000}"/>
    <cellStyle name="{Z'0000(1 dec)}" xfId="66" xr:uid="{00000000-0005-0000-0000-000031000000}"/>
    <cellStyle name="{Z'0000(4 dec)}" xfId="67" xr:uid="{00000000-0005-0000-0000-000032000000}"/>
    <cellStyle name="0,0_x000d__x000a_NA_x000d__x000a_" xfId="11" xr:uid="{00000000-0005-0000-0000-000033000000}"/>
    <cellStyle name="args.style" xfId="2" xr:uid="{00000000-0005-0000-0000-000034000000}"/>
    <cellStyle name="Calc Currency (0)" xfId="68" xr:uid="{00000000-0005-0000-0000-000035000000}"/>
    <cellStyle name="category" xfId="69" xr:uid="{00000000-0005-0000-0000-000036000000}"/>
    <cellStyle name="ColLevel_1" xfId="71" xr:uid="{00000000-0005-0000-0000-000037000000}"/>
    <cellStyle name="Column Headings" xfId="73" xr:uid="{00000000-0005-0000-0000-000038000000}"/>
    <cellStyle name="Column$Headings" xfId="74" xr:uid="{00000000-0005-0000-0000-000039000000}"/>
    <cellStyle name="Column_Title" xfId="76" xr:uid="{00000000-0005-0000-0000-00003A000000}"/>
    <cellStyle name="Comma  - Style1" xfId="78" xr:uid="{00000000-0005-0000-0000-00003B000000}"/>
    <cellStyle name="Comma  - Style2" xfId="79" xr:uid="{00000000-0005-0000-0000-00003C000000}"/>
    <cellStyle name="Comma  - Style3" xfId="70" xr:uid="{00000000-0005-0000-0000-00003D000000}"/>
    <cellStyle name="Comma  - Style4" xfId="81" xr:uid="{00000000-0005-0000-0000-00003E000000}"/>
    <cellStyle name="Comma  - Style5" xfId="82" xr:uid="{00000000-0005-0000-0000-00003F000000}"/>
    <cellStyle name="Comma  - Style6" xfId="83" xr:uid="{00000000-0005-0000-0000-000040000000}"/>
    <cellStyle name="Comma  - Style7" xfId="84" xr:uid="{00000000-0005-0000-0000-000041000000}"/>
    <cellStyle name="Comma  - Style8" xfId="85" xr:uid="{00000000-0005-0000-0000-000042000000}"/>
    <cellStyle name="Comma [0]_laroux" xfId="86" xr:uid="{00000000-0005-0000-0000-000043000000}"/>
    <cellStyle name="Comma_02(2003.12.31 PBC package.040304)" xfId="87" xr:uid="{00000000-0005-0000-0000-000044000000}"/>
    <cellStyle name="comma-d" xfId="88" xr:uid="{00000000-0005-0000-0000-000045000000}"/>
    <cellStyle name="Copied" xfId="89" xr:uid="{00000000-0005-0000-0000-000046000000}"/>
    <cellStyle name="COST1" xfId="90" xr:uid="{00000000-0005-0000-0000-000047000000}"/>
    <cellStyle name="Currency [0]_353HHC" xfId="91" xr:uid="{00000000-0005-0000-0000-000048000000}"/>
    <cellStyle name="Currency_353HHC" xfId="93" xr:uid="{00000000-0005-0000-0000-000049000000}"/>
    <cellStyle name="Date" xfId="94" xr:uid="{00000000-0005-0000-0000-00004A000000}"/>
    <cellStyle name="Entered" xfId="6" xr:uid="{00000000-0005-0000-0000-00004B000000}"/>
    <cellStyle name="entry box" xfId="46" xr:uid="{00000000-0005-0000-0000-00004C000000}"/>
    <cellStyle name="Euro" xfId="95" xr:uid="{00000000-0005-0000-0000-00004D000000}"/>
    <cellStyle name="e鯪9Y_x000b_" xfId="97" xr:uid="{00000000-0005-0000-0000-00004E000000}"/>
    <cellStyle name="Format Number Column" xfId="98" xr:uid="{00000000-0005-0000-0000-00004F000000}"/>
    <cellStyle name="gcd" xfId="99" xr:uid="{00000000-0005-0000-0000-000050000000}"/>
    <cellStyle name="Grey" xfId="77" xr:uid="{00000000-0005-0000-0000-000051000000}"/>
    <cellStyle name="HEADER" xfId="100" xr:uid="{00000000-0005-0000-0000-000052000000}"/>
    <cellStyle name="Header1" xfId="102" xr:uid="{00000000-0005-0000-0000-000053000000}"/>
    <cellStyle name="Header2" xfId="104" xr:uid="{00000000-0005-0000-0000-000054000000}"/>
    <cellStyle name="Input [yellow]" xfId="105" xr:uid="{00000000-0005-0000-0000-000055000000}"/>
    <cellStyle name="Input Cells" xfId="106" xr:uid="{00000000-0005-0000-0000-000056000000}"/>
    <cellStyle name="InputArea" xfId="107" xr:uid="{00000000-0005-0000-0000-000057000000}"/>
    <cellStyle name="KPMG Heading 1" xfId="108" xr:uid="{00000000-0005-0000-0000-000058000000}"/>
    <cellStyle name="KPMG Heading 2" xfId="109" xr:uid="{00000000-0005-0000-0000-000059000000}"/>
    <cellStyle name="KPMG Heading 3" xfId="110" xr:uid="{00000000-0005-0000-0000-00005A000000}"/>
    <cellStyle name="KPMG Heading 4" xfId="111" xr:uid="{00000000-0005-0000-0000-00005B000000}"/>
    <cellStyle name="KPMG Normal" xfId="112" xr:uid="{00000000-0005-0000-0000-00005C000000}"/>
    <cellStyle name="KPMG Normal Text" xfId="113" xr:uid="{00000000-0005-0000-0000-00005D000000}"/>
    <cellStyle name="Lines Fill" xfId="72" xr:uid="{00000000-0005-0000-0000-00005E000000}"/>
    <cellStyle name="Linked Cells" xfId="114" xr:uid="{00000000-0005-0000-0000-00005F000000}"/>
    <cellStyle name="Milliers [0]_!!!GO" xfId="115" xr:uid="{00000000-0005-0000-0000-000060000000}"/>
    <cellStyle name="Milliers_!!!GO" xfId="80" xr:uid="{00000000-0005-0000-0000-000061000000}"/>
    <cellStyle name="Model" xfId="75" xr:uid="{00000000-0005-0000-0000-000062000000}"/>
    <cellStyle name="Monétaire [0]_!!!GO" xfId="117" xr:uid="{00000000-0005-0000-0000-000063000000}"/>
    <cellStyle name="Monétaire_!!!GO" xfId="92" xr:uid="{00000000-0005-0000-0000-000064000000}"/>
    <cellStyle name="New Times Roman" xfId="118" xr:uid="{00000000-0005-0000-0000-000065000000}"/>
    <cellStyle name="no dec" xfId="119" xr:uid="{00000000-0005-0000-0000-000066000000}"/>
    <cellStyle name="Normal - Style1" xfId="120" xr:uid="{00000000-0005-0000-0000-000067000000}"/>
    <cellStyle name="Normal - Style1 2" xfId="187" xr:uid="{00000000-0005-0000-0000-000068000000}"/>
    <cellStyle name="Normal 2" xfId="185" xr:uid="{00000000-0005-0000-0000-000069000000}"/>
    <cellStyle name="Normal 2 2" xfId="186" xr:uid="{00000000-0005-0000-0000-00006A000000}"/>
    <cellStyle name="Normal_0105第二套审计报表定稿" xfId="121" xr:uid="{00000000-0005-0000-0000-00006B000000}"/>
    <cellStyle name="Normal_Sheet1_Valuer report" xfId="122" xr:uid="{00000000-0005-0000-0000-00006C000000}"/>
    <cellStyle name="Normal_Sheet1_Valuer report 2" xfId="218" xr:uid="{AA129592-238D-4E61-B55E-0BB43BF23067}"/>
    <cellStyle name="Normal_廣朹廣電 shenjibaobiao 31.12.2000 (revised on 7.3.02)" xfId="123" xr:uid="{00000000-0005-0000-0000-00006D000000}"/>
    <cellStyle name="Normalny_Arkusz1" xfId="1" xr:uid="{00000000-0005-0000-0000-00006E000000}"/>
    <cellStyle name="Œ…‹æØ‚è [0.00]_Region Orders (2)" xfId="125" xr:uid="{00000000-0005-0000-0000-00006F000000}"/>
    <cellStyle name="Œ…‹æØ‚è_Region Orders (2)" xfId="126" xr:uid="{00000000-0005-0000-0000-000070000000}"/>
    <cellStyle name="per.style" xfId="63" xr:uid="{00000000-0005-0000-0000-000071000000}"/>
    <cellStyle name="Percent [2]" xfId="127" xr:uid="{00000000-0005-0000-0000-000072000000}"/>
    <cellStyle name="Percent_PICC package Sept2002 (V120021005)1" xfId="128" xr:uid="{00000000-0005-0000-0000-000073000000}"/>
    <cellStyle name="Prefilled" xfId="129" xr:uid="{00000000-0005-0000-0000-000074000000}"/>
    <cellStyle name="pricing" xfId="131" xr:uid="{00000000-0005-0000-0000-000075000000}"/>
    <cellStyle name="PSChar" xfId="19" xr:uid="{00000000-0005-0000-0000-000076000000}"/>
    <cellStyle name="RevList" xfId="132" xr:uid="{00000000-0005-0000-0000-000077000000}"/>
    <cellStyle name="RowLevel_1" xfId="133" xr:uid="{00000000-0005-0000-0000-000078000000}"/>
    <cellStyle name="Sheet Head" xfId="134" xr:uid="{00000000-0005-0000-0000-000079000000}"/>
    <cellStyle name="style" xfId="135" xr:uid="{00000000-0005-0000-0000-00007A000000}"/>
    <cellStyle name="style1" xfId="136" xr:uid="{00000000-0005-0000-0000-00007B000000}"/>
    <cellStyle name="style2" xfId="137" xr:uid="{00000000-0005-0000-0000-00007C000000}"/>
    <cellStyle name="subhead" xfId="138" xr:uid="{00000000-0005-0000-0000-00007D000000}"/>
    <cellStyle name="Subtotal" xfId="139" xr:uid="{00000000-0005-0000-0000-00007E000000}"/>
    <cellStyle name="百分比" xfId="5" builtinId="5"/>
    <cellStyle name="百分比 2" xfId="140" xr:uid="{00000000-0005-0000-0000-000080000000}"/>
    <cellStyle name="百分比 3" xfId="183" xr:uid="{00000000-0005-0000-0000-000081000000}"/>
    <cellStyle name="表格详细信息置于左侧" xfId="224" xr:uid="{9F325703-ED76-48CD-A534-25079D6057C9}"/>
    <cellStyle name="常规" xfId="0" builtinId="0"/>
    <cellStyle name="常规 10" xfId="199" xr:uid="{00000000-0005-0000-0000-000083000000}"/>
    <cellStyle name="常规 10 2" xfId="217" xr:uid="{E9282392-2436-46F4-9440-8CC8D0AE54E8}"/>
    <cellStyle name="常规 11" xfId="212" xr:uid="{D279E806-E454-4535-8982-5E955938F1E5}"/>
    <cellStyle name="常规 12" xfId="213" xr:uid="{E2BC0567-C33B-4739-8BC6-05763450A737}"/>
    <cellStyle name="常规 12 2" xfId="220" xr:uid="{5A907AE6-056A-4FDD-B45D-1207782F82BE}"/>
    <cellStyle name="常规 15" xfId="189" xr:uid="{00000000-0005-0000-0000-000084000000}"/>
    <cellStyle name="常规 15 2" xfId="188" xr:uid="{00000000-0005-0000-0000-000085000000}"/>
    <cellStyle name="常规 2" xfId="164" xr:uid="{00000000-0005-0000-0000-000086000000}"/>
    <cellStyle name="常规 2 2" xfId="141" xr:uid="{00000000-0005-0000-0000-000087000000}"/>
    <cellStyle name="常规 2 3" xfId="219" xr:uid="{007F41EC-E68A-4C46-83AD-45ABC18F5480}"/>
    <cellStyle name="常规 3" xfId="180" xr:uid="{00000000-0005-0000-0000-000088000000}"/>
    <cellStyle name="常规 3 2" xfId="201" xr:uid="{00000000-0005-0000-0000-000089000000}"/>
    <cellStyle name="常规 3 3" xfId="210" xr:uid="{CF053943-2778-4B20-838F-63E9F8FEA5F0}"/>
    <cellStyle name="常规 3 3 2" xfId="226" xr:uid="{752E3AB4-4F28-447E-96E7-F9D07541A084}"/>
    <cellStyle name="常规 4" xfId="176" xr:uid="{00000000-0005-0000-0000-00008A000000}"/>
    <cellStyle name="常规 5" xfId="171" xr:uid="{00000000-0005-0000-0000-00008B000000}"/>
    <cellStyle name="常规 6" xfId="177" xr:uid="{00000000-0005-0000-0000-00008C000000}"/>
    <cellStyle name="常规 7" xfId="178" xr:uid="{00000000-0005-0000-0000-00008D000000}"/>
    <cellStyle name="常规 8" xfId="190" xr:uid="{00000000-0005-0000-0000-00008E000000}"/>
    <cellStyle name="常规 8 2" xfId="205" xr:uid="{00000000-0005-0000-0000-00008F000000}"/>
    <cellStyle name="常规 9" xfId="195" xr:uid="{00000000-0005-0000-0000-000090000000}"/>
    <cellStyle name="常规 9 2" xfId="206" xr:uid="{00000000-0005-0000-0000-000091000000}"/>
    <cellStyle name="常规_03费县评估明细表" xfId="227" xr:uid="{913D2DAD-A817-486B-8E46-EDC5B9242360}"/>
    <cellStyle name="常规_03费县评估明细表 2" xfId="231" xr:uid="{04A61CF5-4B74-4808-AE88-A1001808FFCB}"/>
    <cellStyle name="常规_04四局集团经营资产明细表3.21" xfId="223" xr:uid="{DEFEE471-DBF4-4473-BEFC-5FC4E6AA12ED}"/>
    <cellStyle name="常规_Book1" xfId="143" xr:uid="{00000000-0005-0000-0000-000092000000}"/>
    <cellStyle name="常规_Sheet1" xfId="144" xr:uid="{00000000-0005-0000-0000-000093000000}"/>
    <cellStyle name="常规_Sheet1 2" xfId="167" xr:uid="{00000000-0005-0000-0000-000094000000}"/>
    <cellStyle name="常规_Sheet1 3" xfId="174" xr:uid="{00000000-0005-0000-0000-000095000000}"/>
    <cellStyle name="常规_Sheet1 4" xfId="229" xr:uid="{996E3595-300F-403E-8B0C-DE69F094E351}"/>
    <cellStyle name="常规_存货" xfId="145" xr:uid="{00000000-0005-0000-0000-000096000000}"/>
    <cellStyle name="常规_第一部分  资产评估申报表（成本法）-新" xfId="208" xr:uid="{00000000-0005-0000-0000-000097000000}"/>
    <cellStyle name="常规_附表一：电力收益法申报表 2" xfId="146" xr:uid="{00000000-0005-0000-0000-00009B000000}"/>
    <cellStyle name="常规_附件9-1：生产企业收益法申报表1031" xfId="58" xr:uid="{00000000-0005-0000-0000-00009C000000}"/>
    <cellStyle name="常规_高纯成本法评估明细表(高华长投)" xfId="232" xr:uid="{68EB1C90-FABA-4D4E-A719-9DD57B819AB0}"/>
    <cellStyle name="常规_固定类1217" xfId="225" xr:uid="{49D02C2D-0B9A-48BC-896B-E2187D7EFC97}"/>
    <cellStyle name="常规_基本情况" xfId="96" xr:uid="{00000000-0005-0000-0000-00009D000000}"/>
    <cellStyle name="常规_评估空白套表1" xfId="103" xr:uid="{00000000-0005-0000-0000-00009E000000}"/>
    <cellStyle name="常规_评估空白套表1 2" xfId="222" xr:uid="{72FEFD17-A4CD-42F4-9693-E1818E377DFF}"/>
    <cellStyle name="常规_评估明细表（申报）" xfId="33" xr:uid="{00000000-0005-0000-0000-00009F000000}"/>
    <cellStyle name="常规_评估明细表(湾里自来水)" xfId="197" xr:uid="{00000000-0005-0000-0000-0000A0000000}"/>
    <cellStyle name="常规_评估明细表太原12-11" xfId="147" xr:uid="{00000000-0005-0000-0000-0000A1000000}"/>
    <cellStyle name="常规_山西煤炭进出口集团左权鑫顺煤业有限公司资产评估表" xfId="170" xr:uid="{00000000-0005-0000-0000-0000A2000000}"/>
    <cellStyle name="常规_山阴县安荣乡煤矿井巷工程计算表（11-04-16）" xfId="169" xr:uid="{00000000-0005-0000-0000-0000A3000000}"/>
    <cellStyle name="常规_十矿井巷工程评估明细表" xfId="168" xr:uid="{00000000-0005-0000-0000-0000A4000000}"/>
    <cellStyle name="常规_收益法评估申报表-鲁信药业" xfId="148" xr:uid="{00000000-0005-0000-0000-0000A5000000}"/>
    <cellStyle name="常规_土建明细表—— 清河一矿（王红红）" xfId="166" xr:uid="{00000000-0005-0000-0000-0000A6000000}"/>
    <cellStyle name="常规_往来核对附表" xfId="116" xr:uid="{00000000-0005-0000-0000-0000A7000000}"/>
    <cellStyle name="常规_现金盘点表" xfId="216" xr:uid="{5594ACBA-CB25-4A2F-A190-2FA9E028E16B}"/>
    <cellStyle name="常规_中航油评估明细表" xfId="149" xr:uid="{00000000-0005-0000-0000-0000A8000000}"/>
    <cellStyle name="常规_中航油评估明细表 2" xfId="173" xr:uid="{00000000-0005-0000-0000-0000A9000000}"/>
    <cellStyle name="常规_中评协(2008)218号" xfId="150" xr:uid="{00000000-0005-0000-0000-0000AA000000}"/>
    <cellStyle name="常规_资产评估申报表--通用(有审计)-1" xfId="207" xr:uid="{00000000-0005-0000-0000-0000AB000000}"/>
    <cellStyle name="超链接" xfId="4" builtinId="8"/>
    <cellStyle name="超链接 2" xfId="209" xr:uid="{90EB8DE8-2A70-4D1F-9134-88C992BA9503}"/>
    <cellStyle name="超链接 2 2" xfId="221" xr:uid="{66EFCB2E-440A-4446-B5E0-9126FA111388}"/>
    <cellStyle name="超链接 3" xfId="191" xr:uid="{00000000-0005-0000-0000-0000AD000000}"/>
    <cellStyle name="分级显示行_1_4附件二凯旋评估表" xfId="151" xr:uid="{00000000-0005-0000-0000-0000AE000000}"/>
    <cellStyle name="公司标准表" xfId="152" xr:uid="{00000000-0005-0000-0000-0000AF000000}"/>
    <cellStyle name="霓付 [0]_97MBO" xfId="14" xr:uid="{00000000-0005-0000-0000-0000B0000000}"/>
    <cellStyle name="霓付_97MBO" xfId="153" xr:uid="{00000000-0005-0000-0000-0000B1000000}"/>
    <cellStyle name="烹拳 [0]_97MBO" xfId="28" xr:uid="{00000000-0005-0000-0000-0000B2000000}"/>
    <cellStyle name="烹拳_97MBO" xfId="154" xr:uid="{00000000-0005-0000-0000-0000B3000000}"/>
    <cellStyle name="普通_ 白土" xfId="155" xr:uid="{00000000-0005-0000-0000-0000B4000000}"/>
    <cellStyle name="普通_附19_minxi98114" xfId="142" xr:uid="{00000000-0005-0000-0000-0000B5000000}"/>
    <cellStyle name="千分位[0]_ 白土" xfId="156" xr:uid="{00000000-0005-0000-0000-0000B6000000}"/>
    <cellStyle name="千分位_ 白土" xfId="101" xr:uid="{00000000-0005-0000-0000-0000B7000000}"/>
    <cellStyle name="千位[0]_ 应交税金审定表" xfId="157" xr:uid="{00000000-0005-0000-0000-0000B8000000}"/>
    <cellStyle name="千位_ 应交税金审定表" xfId="20" xr:uid="{00000000-0005-0000-0000-0000B9000000}"/>
    <cellStyle name="千位分隔" xfId="3" builtinId="3" customBuiltin="1"/>
    <cellStyle name="千位分隔 10" xfId="8" xr:uid="{00000000-0005-0000-0000-0000BB000000}"/>
    <cellStyle name="千位分隔 16" xfId="193" xr:uid="{00000000-0005-0000-0000-0000BC000000}"/>
    <cellStyle name="千位分隔 16 2" xfId="215" xr:uid="{65A35556-4C7C-4885-BC32-25353D03502F}"/>
    <cellStyle name="千位分隔 2" xfId="49" xr:uid="{00000000-0005-0000-0000-0000BD000000}"/>
    <cellStyle name="千位分隔 2 2" xfId="211" xr:uid="{66C3FEE0-386E-47DF-96DD-CA004DCE2CAA}"/>
    <cellStyle name="千位分隔 2 2 2" xfId="184" xr:uid="{00000000-0005-0000-0000-0000BE000000}"/>
    <cellStyle name="千位分隔 2 3" xfId="192" xr:uid="{00000000-0005-0000-0000-0000BF000000}"/>
    <cellStyle name="千位分隔 2 4" xfId="230" xr:uid="{F6398743-86C9-4B49-8002-DC5735E289BF}"/>
    <cellStyle name="千位分隔 3" xfId="175" xr:uid="{00000000-0005-0000-0000-0000C0000000}"/>
    <cellStyle name="千位分隔 3 2" xfId="7" xr:uid="{00000000-0005-0000-0000-0000C1000000}"/>
    <cellStyle name="千位分隔 3 3" xfId="214" xr:uid="{7AB3866F-EDA7-4153-8131-59338A435AB3}"/>
    <cellStyle name="千位分隔 4" xfId="179" xr:uid="{00000000-0005-0000-0000-0000C2000000}"/>
    <cellStyle name="千位分隔 5" xfId="196" xr:uid="{00000000-0005-0000-0000-0000C3000000}"/>
    <cellStyle name="千位分隔 5 2" xfId="202" xr:uid="{00000000-0005-0000-0000-0000C4000000}"/>
    <cellStyle name="千位分隔 5 2 2" xfId="182" xr:uid="{00000000-0005-0000-0000-0000C5000000}"/>
    <cellStyle name="千位分隔 5 3" xfId="181" xr:uid="{00000000-0005-0000-0000-0000C6000000}"/>
    <cellStyle name="千位分隔 6" xfId="198" xr:uid="{00000000-0005-0000-0000-0000C7000000}"/>
    <cellStyle name="千位分隔 7" xfId="200" xr:uid="{00000000-0005-0000-0000-0000C8000000}"/>
    <cellStyle name="钎霖_laroux" xfId="64" xr:uid="{00000000-0005-0000-0000-0000C9000000}"/>
    <cellStyle name="样式 1" xfId="130" xr:uid="{00000000-0005-0000-0000-0000CA000000}"/>
    <cellStyle name="样式 1 2" xfId="158" xr:uid="{00000000-0005-0000-0000-0000CB000000}"/>
    <cellStyle name="样式 1 3" xfId="228" xr:uid="{BFAA0866-D010-49FC-96C7-0F314EB14B39}"/>
    <cellStyle name="一般_NEGS" xfId="10" xr:uid="{00000000-0005-0000-0000-0000CC000000}"/>
    <cellStyle name="着色 1 2" xfId="203" xr:uid="{00000000-0005-0000-0000-0000CD000000}"/>
    <cellStyle name="资产" xfId="159" xr:uid="{00000000-0005-0000-0000-0000CE000000}"/>
    <cellStyle name="콤마 [0]_BOILER-CO1" xfId="160" xr:uid="{00000000-0005-0000-0000-0000CF000000}"/>
    <cellStyle name="콤마_BOILER-CO1" xfId="161" xr:uid="{00000000-0005-0000-0000-0000D0000000}"/>
    <cellStyle name="통화 [0]_BOILER-CO1" xfId="124" xr:uid="{00000000-0005-0000-0000-0000D1000000}"/>
    <cellStyle name="통화_BOILER-CO1" xfId="162" xr:uid="{00000000-0005-0000-0000-0000D2000000}"/>
    <cellStyle name="표준_0N-HANDLING " xfId="163" xr:uid="{00000000-0005-0000-0000-0000D3000000}"/>
  </cellStyles>
  <dxfs count="19">
    <dxf>
      <font>
        <strike/>
        <color theme="1" tint="0.34998626667073579"/>
      </font>
      <fill>
        <patternFill>
          <bgColor theme="0" tint="-4.9989318521683403E-2"/>
        </patternFill>
      </fill>
    </dxf>
    <dxf>
      <font>
        <color theme="1"/>
      </font>
      <fill>
        <patternFill>
          <bgColor theme="9" tint="0.79998168889431442"/>
        </patternFill>
      </fill>
    </dxf>
    <dxf>
      <font>
        <color rgb="FFFFFFFF"/>
      </font>
    </dxf>
    <dxf>
      <font>
        <strike/>
        <color theme="1" tint="0.34998626667073579"/>
      </font>
      <fill>
        <patternFill>
          <bgColor theme="0" tint="-4.9989318521683403E-2"/>
        </patternFill>
      </fill>
    </dxf>
    <dxf>
      <font>
        <color theme="1"/>
      </font>
      <fill>
        <patternFill>
          <bgColor theme="9" tint="0.79998168889431442"/>
        </patternFill>
      </fill>
    </dxf>
    <dxf>
      <font>
        <color rgb="FFFFFFFF"/>
      </font>
    </dxf>
    <dxf>
      <fill>
        <patternFill>
          <bgColor theme="9" tint="0.39994506668294322"/>
        </patternFill>
      </fill>
    </dxf>
    <dxf>
      <fill>
        <patternFill>
          <bgColor theme="9" tint="0.39994506668294322"/>
        </patternFill>
      </fill>
    </dxf>
    <dxf>
      <fill>
        <patternFill>
          <bgColor theme="9" tint="0.59996337778862885"/>
        </patternFill>
      </fill>
    </dxf>
    <dxf>
      <fill>
        <patternFill>
          <bgColor theme="7" tint="0.59996337778862885"/>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patternType="solid">
          <bgColor theme="9" tint="0.39991454817346722"/>
        </patternFill>
      </fill>
    </dxf>
    <dxf>
      <fill>
        <patternFill patternType="solid">
          <bgColor theme="9" tint="0.39991454817346722"/>
        </patternFill>
      </fill>
    </dxf>
    <dxf>
      <fill>
        <patternFill patternType="solid">
          <bgColor theme="9" tint="0.59996337778862885"/>
        </patternFill>
      </fill>
    </dxf>
    <dxf>
      <fill>
        <patternFill patternType="solid">
          <bgColor theme="7" tint="0.59996337778862885"/>
        </patternFill>
      </fill>
    </dxf>
    <dxf>
      <fill>
        <patternFill>
          <bgColor theme="9" tint="0.39994506668294322"/>
        </patternFill>
      </fill>
    </dxf>
    <dxf>
      <fill>
        <patternFill>
          <bgColor theme="5"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7" Type="http://schemas.openxmlformats.org/officeDocument/2006/relationships/worksheet" Target="worksheets/sheet117.xml"/><Relationship Id="rId21" Type="http://schemas.openxmlformats.org/officeDocument/2006/relationships/worksheet" Target="worksheets/sheet21.xml"/><Relationship Id="rId42" Type="http://schemas.openxmlformats.org/officeDocument/2006/relationships/worksheet" Target="worksheets/sheet42.xml"/><Relationship Id="rId63" Type="http://schemas.openxmlformats.org/officeDocument/2006/relationships/worksheet" Target="worksheets/sheet63.xml"/><Relationship Id="rId84" Type="http://schemas.openxmlformats.org/officeDocument/2006/relationships/worksheet" Target="worksheets/sheet84.xml"/><Relationship Id="rId16" Type="http://schemas.openxmlformats.org/officeDocument/2006/relationships/worksheet" Target="worksheets/sheet16.xml"/><Relationship Id="rId107" Type="http://schemas.openxmlformats.org/officeDocument/2006/relationships/worksheet" Target="worksheets/sheet107.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102" Type="http://schemas.openxmlformats.org/officeDocument/2006/relationships/worksheet" Target="worksheets/sheet102.xml"/><Relationship Id="rId123" Type="http://schemas.openxmlformats.org/officeDocument/2006/relationships/worksheet" Target="worksheets/sheet123.xml"/><Relationship Id="rId128" Type="http://schemas.openxmlformats.org/officeDocument/2006/relationships/worksheet" Target="worksheets/sheet128.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113" Type="http://schemas.openxmlformats.org/officeDocument/2006/relationships/worksheet" Target="worksheets/sheet113.xml"/><Relationship Id="rId118" Type="http://schemas.openxmlformats.org/officeDocument/2006/relationships/worksheet" Target="worksheets/sheet118.xml"/><Relationship Id="rId134" Type="http://schemas.openxmlformats.org/officeDocument/2006/relationships/styles" Target="styles.xml"/><Relationship Id="rId80" Type="http://schemas.openxmlformats.org/officeDocument/2006/relationships/worksheet" Target="worksheets/sheet80.xml"/><Relationship Id="rId85" Type="http://schemas.openxmlformats.org/officeDocument/2006/relationships/worksheet" Target="worksheets/sheet85.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59" Type="http://schemas.openxmlformats.org/officeDocument/2006/relationships/worksheet" Target="worksheets/sheet59.xml"/><Relationship Id="rId103" Type="http://schemas.openxmlformats.org/officeDocument/2006/relationships/worksheet" Target="worksheets/sheet103.xml"/><Relationship Id="rId108" Type="http://schemas.openxmlformats.org/officeDocument/2006/relationships/worksheet" Target="worksheets/sheet108.xml"/><Relationship Id="rId124" Type="http://schemas.openxmlformats.org/officeDocument/2006/relationships/worksheet" Target="worksheets/sheet124.xml"/><Relationship Id="rId129" Type="http://schemas.openxmlformats.org/officeDocument/2006/relationships/worksheet" Target="worksheets/sheet129.xml"/><Relationship Id="rId54" Type="http://schemas.openxmlformats.org/officeDocument/2006/relationships/worksheet" Target="worksheets/sheet54.xml"/><Relationship Id="rId70" Type="http://schemas.openxmlformats.org/officeDocument/2006/relationships/worksheet" Target="worksheets/sheet70.xml"/><Relationship Id="rId75" Type="http://schemas.openxmlformats.org/officeDocument/2006/relationships/worksheet" Target="worksheets/sheet75.xml"/><Relationship Id="rId91" Type="http://schemas.openxmlformats.org/officeDocument/2006/relationships/worksheet" Target="worksheets/sheet91.xml"/><Relationship Id="rId96" Type="http://schemas.openxmlformats.org/officeDocument/2006/relationships/worksheet" Target="worksheets/sheet96.xml"/><Relationship Id="rId1" Type="http://schemas.openxmlformats.org/officeDocument/2006/relationships/worksheet" Target="worksheets/sheet1.xml"/><Relationship Id="rId6" Type="http://schemas.openxmlformats.org/officeDocument/2006/relationships/worksheet" Target="worksheets/sheet6.xml"/><Relationship Id="rId23" Type="http://schemas.openxmlformats.org/officeDocument/2006/relationships/worksheet" Target="worksheets/sheet23.xml"/><Relationship Id="rId28" Type="http://schemas.openxmlformats.org/officeDocument/2006/relationships/worksheet" Target="worksheets/sheet28.xml"/><Relationship Id="rId49" Type="http://schemas.openxmlformats.org/officeDocument/2006/relationships/worksheet" Target="worksheets/sheet49.xml"/><Relationship Id="rId114" Type="http://schemas.openxmlformats.org/officeDocument/2006/relationships/worksheet" Target="worksheets/sheet114.xml"/><Relationship Id="rId119" Type="http://schemas.openxmlformats.org/officeDocument/2006/relationships/worksheet" Target="worksheets/sheet119.xml"/><Relationship Id="rId44" Type="http://schemas.openxmlformats.org/officeDocument/2006/relationships/worksheet" Target="worksheets/sheet44.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81.xml"/><Relationship Id="rId86" Type="http://schemas.openxmlformats.org/officeDocument/2006/relationships/worksheet" Target="worksheets/sheet86.xml"/><Relationship Id="rId130" Type="http://schemas.openxmlformats.org/officeDocument/2006/relationships/externalLink" Target="externalLinks/externalLink1.xml"/><Relationship Id="rId135" Type="http://schemas.openxmlformats.org/officeDocument/2006/relationships/sharedStrings" Target="sharedStrings.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9" Type="http://schemas.openxmlformats.org/officeDocument/2006/relationships/worksheet" Target="worksheets/sheet10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worksheet" Target="worksheets/sheet104.xml"/><Relationship Id="rId120" Type="http://schemas.openxmlformats.org/officeDocument/2006/relationships/worksheet" Target="worksheets/sheet120.xml"/><Relationship Id="rId125" Type="http://schemas.openxmlformats.org/officeDocument/2006/relationships/worksheet" Target="worksheets/sheet125.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110" Type="http://schemas.openxmlformats.org/officeDocument/2006/relationships/worksheet" Target="worksheets/sheet110.xml"/><Relationship Id="rId115" Type="http://schemas.openxmlformats.org/officeDocument/2006/relationships/worksheet" Target="worksheets/sheet115.xml"/><Relationship Id="rId131" Type="http://schemas.openxmlformats.org/officeDocument/2006/relationships/externalLink" Target="externalLinks/externalLink2.xml"/><Relationship Id="rId136" Type="http://schemas.openxmlformats.org/officeDocument/2006/relationships/calcChain" Target="calcChain.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worksheet" Target="worksheets/sheet105.xml"/><Relationship Id="rId126" Type="http://schemas.openxmlformats.org/officeDocument/2006/relationships/worksheet" Target="worksheets/sheet126.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worksheet" Target="worksheets/sheet98.xml"/><Relationship Id="rId121" Type="http://schemas.openxmlformats.org/officeDocument/2006/relationships/worksheet" Target="worksheets/sheet121.xml"/><Relationship Id="rId3" Type="http://schemas.openxmlformats.org/officeDocument/2006/relationships/worksheet" Target="worksheets/sheet3.xml"/><Relationship Id="rId25" Type="http://schemas.openxmlformats.org/officeDocument/2006/relationships/worksheet" Target="worksheets/sheet25.xml"/><Relationship Id="rId46" Type="http://schemas.openxmlformats.org/officeDocument/2006/relationships/worksheet" Target="worksheets/sheet46.xml"/><Relationship Id="rId67" Type="http://schemas.openxmlformats.org/officeDocument/2006/relationships/worksheet" Target="worksheets/sheet67.xml"/><Relationship Id="rId116" Type="http://schemas.openxmlformats.org/officeDocument/2006/relationships/worksheet" Target="worksheets/sheet116.xml"/><Relationship Id="rId20" Type="http://schemas.openxmlformats.org/officeDocument/2006/relationships/worksheet" Target="worksheets/sheet20.xml"/><Relationship Id="rId41" Type="http://schemas.openxmlformats.org/officeDocument/2006/relationships/worksheet" Target="worksheets/sheet41.xml"/><Relationship Id="rId62" Type="http://schemas.openxmlformats.org/officeDocument/2006/relationships/worksheet" Target="worksheets/sheet62.xml"/><Relationship Id="rId83" Type="http://schemas.openxmlformats.org/officeDocument/2006/relationships/worksheet" Target="worksheets/sheet83.xml"/><Relationship Id="rId88" Type="http://schemas.openxmlformats.org/officeDocument/2006/relationships/worksheet" Target="worksheets/sheet88.xml"/><Relationship Id="rId111" Type="http://schemas.openxmlformats.org/officeDocument/2006/relationships/worksheet" Target="worksheets/sheet111.xml"/><Relationship Id="rId132" Type="http://schemas.openxmlformats.org/officeDocument/2006/relationships/externalLink" Target="externalLinks/externalLink3.xml"/><Relationship Id="rId15" Type="http://schemas.openxmlformats.org/officeDocument/2006/relationships/worksheet" Target="worksheets/sheet15.xml"/><Relationship Id="rId36" Type="http://schemas.openxmlformats.org/officeDocument/2006/relationships/worksheet" Target="worksheets/sheet36.xml"/><Relationship Id="rId57" Type="http://schemas.openxmlformats.org/officeDocument/2006/relationships/worksheet" Target="worksheets/sheet57.xml"/><Relationship Id="rId106" Type="http://schemas.openxmlformats.org/officeDocument/2006/relationships/worksheet" Target="worksheets/sheet106.xml"/><Relationship Id="rId127" Type="http://schemas.openxmlformats.org/officeDocument/2006/relationships/worksheet" Target="worksheets/sheet127.xml"/><Relationship Id="rId10" Type="http://schemas.openxmlformats.org/officeDocument/2006/relationships/worksheet" Target="worksheets/sheet10.xml"/><Relationship Id="rId31" Type="http://schemas.openxmlformats.org/officeDocument/2006/relationships/worksheet" Target="worksheets/sheet31.xml"/><Relationship Id="rId52" Type="http://schemas.openxmlformats.org/officeDocument/2006/relationships/worksheet" Target="worksheets/sheet52.xml"/><Relationship Id="rId73" Type="http://schemas.openxmlformats.org/officeDocument/2006/relationships/worksheet" Target="worksheets/sheet73.xml"/><Relationship Id="rId78" Type="http://schemas.openxmlformats.org/officeDocument/2006/relationships/worksheet" Target="worksheets/sheet78.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122" Type="http://schemas.openxmlformats.org/officeDocument/2006/relationships/worksheet" Target="worksheets/sheet122.xml"/><Relationship Id="rId4" Type="http://schemas.openxmlformats.org/officeDocument/2006/relationships/worksheet" Target="worksheets/sheet4.xml"/><Relationship Id="rId9" Type="http://schemas.openxmlformats.org/officeDocument/2006/relationships/worksheet" Target="worksheets/sheet9.xml"/><Relationship Id="rId26" Type="http://schemas.openxmlformats.org/officeDocument/2006/relationships/worksheet" Target="worksheets/sheet26.xml"/><Relationship Id="rId47" Type="http://schemas.openxmlformats.org/officeDocument/2006/relationships/worksheet" Target="worksheets/sheet47.xml"/><Relationship Id="rId68" Type="http://schemas.openxmlformats.org/officeDocument/2006/relationships/worksheet" Target="worksheets/sheet68.xml"/><Relationship Id="rId89" Type="http://schemas.openxmlformats.org/officeDocument/2006/relationships/worksheet" Target="worksheets/sheet89.xml"/><Relationship Id="rId112" Type="http://schemas.openxmlformats.org/officeDocument/2006/relationships/worksheet" Target="worksheets/sheet112.xml"/><Relationship Id="rId133" Type="http://schemas.openxmlformats.org/officeDocument/2006/relationships/theme" Target="theme/theme1.xml"/></Relationships>
</file>

<file path=xl/ctrlProps/ctrlProp1.xml><?xml version="1.0" encoding="utf-8"?>
<formControlPr xmlns="http://schemas.microsoft.com/office/spreadsheetml/2009/9/main" objectType="Drop" dropStyle="combo" dx="22" sel="0" val="0"/>
</file>

<file path=xl/ctrlProps/ctrlProp2.xml><?xml version="1.0" encoding="utf-8"?>
<formControlPr xmlns="http://schemas.microsoft.com/office/spreadsheetml/2009/9/main" objectType="Drop" dropStyle="combo" dx="22" sel="0" val="0"/>
</file>

<file path=xl/ctrlProps/ctrlProp3.xml><?xml version="1.0" encoding="utf-8"?>
<formControlPr xmlns="http://schemas.microsoft.com/office/spreadsheetml/2009/9/main" objectType="Drop" dropStyle="combo" dx="22" sel="0" val="0"/>
</file>

<file path=xl/ctrlProps/ctrlProp4.xml><?xml version="1.0" encoding="utf-8"?>
<formControlPr xmlns="http://schemas.microsoft.com/office/spreadsheetml/2009/9/main" objectType="Drop" dropStyle="combo" dx="22" sel="0" val="0"/>
</file>

<file path=xl/drawings/_rels/drawing1.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hyperlink" Target="http://www.china-value.com/" TargetMode="External"/></Relationships>
</file>

<file path=xl/drawings/_rels/drawing4.xml.rels><?xml version="1.0" encoding="UTF-8" standalone="yes"?>
<Relationships xmlns="http://schemas.openxmlformats.org/package/2006/relationships"><Relationship Id="rId3" Type="http://schemas.openxmlformats.org/officeDocument/2006/relationships/image" Target="../media/image6.png"/><Relationship Id="rId2" Type="http://schemas.openxmlformats.org/officeDocument/2006/relationships/image" Target="../media/image5.png"/><Relationship Id="rId1" Type="http://schemas.openxmlformats.org/officeDocument/2006/relationships/image" Target="../media/image4.png"/><Relationship Id="rId5" Type="http://schemas.openxmlformats.org/officeDocument/2006/relationships/image" Target="../media/image8.png"/><Relationship Id="rId4" Type="http://schemas.openxmlformats.org/officeDocument/2006/relationships/image" Target="../media/image7.png"/></Relationships>
</file>

<file path=xl/drawings/_rels/drawing6.xml.rels><?xml version="1.0" encoding="UTF-8" standalone="yes"?>
<Relationships xmlns="http://schemas.openxmlformats.org/package/2006/relationships"><Relationship Id="rId1" Type="http://schemas.openxmlformats.org/officeDocument/2006/relationships/image" Target="../media/image9.png"/></Relationships>
</file>

<file path=xl/drawings/_rels/drawing7.xml.rels><?xml version="1.0" encoding="UTF-8" standalone="yes"?>
<Relationships xmlns="http://schemas.openxmlformats.org/package/2006/relationships"><Relationship Id="rId1" Type="http://schemas.openxmlformats.org/officeDocument/2006/relationships/image" Target="../media/image10.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3</xdr:col>
      <xdr:colOff>314325</xdr:colOff>
      <xdr:row>38</xdr:row>
      <xdr:rowOff>142875</xdr:rowOff>
    </xdr:from>
    <xdr:to>
      <xdr:col>12</xdr:col>
      <xdr:colOff>770880</xdr:colOff>
      <xdr:row>39</xdr:row>
      <xdr:rowOff>68628</xdr:rowOff>
    </xdr:to>
    <xdr:pic>
      <xdr:nvPicPr>
        <xdr:cNvPr id="4" name="Picture 4">
          <a:hlinkClick xmlns:r="http://schemas.openxmlformats.org/officeDocument/2006/relationships" r:id="rId1"/>
          <a:extLst>
            <a:ext uri="{FF2B5EF4-FFF2-40B4-BE49-F238E27FC236}">
              <a16:creationId xmlns:a16="http://schemas.microsoft.com/office/drawing/2014/main" id="{00000000-0008-0000-0000-000004000000}"/>
            </a:ext>
          </a:extLst>
        </xdr:cNvPr>
        <xdr:cNvPicPr>
          <a:picLocks noChangeAspect="1" noChangeArrowheads="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962025" y="7686675"/>
          <a:ext cx="3580755" cy="36390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922020</xdr:colOff>
      <xdr:row>8</xdr:row>
      <xdr:rowOff>129540</xdr:rowOff>
    </xdr:from>
    <xdr:to>
      <xdr:col>4</xdr:col>
      <xdr:colOff>15240</xdr:colOff>
      <xdr:row>8</xdr:row>
      <xdr:rowOff>152400</xdr:rowOff>
    </xdr:to>
    <xdr:sp macro="" textlink="">
      <xdr:nvSpPr>
        <xdr:cNvPr id="143520" name="Line 1">
          <a:extLst>
            <a:ext uri="{FF2B5EF4-FFF2-40B4-BE49-F238E27FC236}">
              <a16:creationId xmlns:a16="http://schemas.microsoft.com/office/drawing/2014/main" id="{00000000-0008-0000-0100-0000A0300200}"/>
            </a:ext>
          </a:extLst>
        </xdr:cNvPr>
        <xdr:cNvSpPr/>
      </xdr:nvSpPr>
      <xdr:spPr>
        <a:xfrm>
          <a:off x="3261360" y="1767840"/>
          <a:ext cx="472440" cy="22860"/>
        </a:xfrm>
        <a:prstGeom prst="line">
          <a:avLst/>
        </a:prstGeom>
        <a:ln w="9525" cap="flat" cmpd="sng">
          <a:solidFill>
            <a:srgbClr val="000000"/>
          </a:solidFill>
          <a:prstDash val="solid"/>
          <a:round/>
          <a:headEnd type="none" w="med" len="med"/>
          <a:tailEnd type="none" w="med" len="med"/>
        </a:ln>
      </xdr:spPr>
    </xdr:sp>
    <xdr:clientData/>
  </xdr:twoCellAnchor>
  <xdr:twoCellAnchor>
    <xdr:from>
      <xdr:col>3</xdr:col>
      <xdr:colOff>1104900</xdr:colOff>
      <xdr:row>8</xdr:row>
      <xdr:rowOff>129540</xdr:rowOff>
    </xdr:from>
    <xdr:to>
      <xdr:col>3</xdr:col>
      <xdr:colOff>1112520</xdr:colOff>
      <xdr:row>10</xdr:row>
      <xdr:rowOff>129540</xdr:rowOff>
    </xdr:to>
    <xdr:sp macro="" textlink="">
      <xdr:nvSpPr>
        <xdr:cNvPr id="143521" name="Line 2">
          <a:extLst>
            <a:ext uri="{FF2B5EF4-FFF2-40B4-BE49-F238E27FC236}">
              <a16:creationId xmlns:a16="http://schemas.microsoft.com/office/drawing/2014/main" id="{00000000-0008-0000-0100-0000A1300200}"/>
            </a:ext>
          </a:extLst>
        </xdr:cNvPr>
        <xdr:cNvSpPr/>
      </xdr:nvSpPr>
      <xdr:spPr>
        <a:xfrm flipH="1">
          <a:off x="3444240" y="1767840"/>
          <a:ext cx="7620" cy="400050"/>
        </a:xfrm>
        <a:prstGeom prst="line">
          <a:avLst/>
        </a:prstGeom>
        <a:ln w="9525" cap="flat" cmpd="sng">
          <a:solidFill>
            <a:srgbClr val="000000"/>
          </a:solidFill>
          <a:prstDash val="solid"/>
          <a:round/>
          <a:headEnd type="none" w="med" len="med"/>
          <a:tailEnd type="none" w="med" len="med"/>
        </a:ln>
      </xdr:spPr>
    </xdr:sp>
    <xdr:clientData/>
  </xdr:twoCellAnchor>
  <xdr:twoCellAnchor>
    <xdr:from>
      <xdr:col>3</xdr:col>
      <xdr:colOff>1379220</xdr:colOff>
      <xdr:row>9</xdr:row>
      <xdr:rowOff>99060</xdr:rowOff>
    </xdr:from>
    <xdr:to>
      <xdr:col>4</xdr:col>
      <xdr:colOff>7620</xdr:colOff>
      <xdr:row>9</xdr:row>
      <xdr:rowOff>114300</xdr:rowOff>
    </xdr:to>
    <xdr:sp macro="" textlink="">
      <xdr:nvSpPr>
        <xdr:cNvPr id="143522" name="Line 3">
          <a:extLst>
            <a:ext uri="{FF2B5EF4-FFF2-40B4-BE49-F238E27FC236}">
              <a16:creationId xmlns:a16="http://schemas.microsoft.com/office/drawing/2014/main" id="{00000000-0008-0000-0100-0000A2300200}"/>
            </a:ext>
          </a:extLst>
        </xdr:cNvPr>
        <xdr:cNvSpPr/>
      </xdr:nvSpPr>
      <xdr:spPr>
        <a:xfrm flipV="1">
          <a:off x="3718560" y="1937385"/>
          <a:ext cx="7620" cy="15240"/>
        </a:xfrm>
        <a:prstGeom prst="line">
          <a:avLst/>
        </a:prstGeom>
        <a:ln w="9525" cap="flat" cmpd="sng">
          <a:solidFill>
            <a:srgbClr val="000000"/>
          </a:solidFill>
          <a:prstDash val="solid"/>
          <a:round/>
          <a:headEnd type="none" w="med" len="med"/>
          <a:tailEnd type="none" w="med" len="med"/>
        </a:ln>
      </xdr:spPr>
    </xdr:sp>
    <xdr:clientData/>
  </xdr:twoCellAnchor>
  <xdr:twoCellAnchor>
    <xdr:from>
      <xdr:col>3</xdr:col>
      <xdr:colOff>571500</xdr:colOff>
      <xdr:row>5</xdr:row>
      <xdr:rowOff>114300</xdr:rowOff>
    </xdr:from>
    <xdr:to>
      <xdr:col>4</xdr:col>
      <xdr:colOff>15240</xdr:colOff>
      <xdr:row>5</xdr:row>
      <xdr:rowOff>121920</xdr:rowOff>
    </xdr:to>
    <xdr:sp macro="" textlink="">
      <xdr:nvSpPr>
        <xdr:cNvPr id="143523" name="Line 4">
          <a:extLst>
            <a:ext uri="{FF2B5EF4-FFF2-40B4-BE49-F238E27FC236}">
              <a16:creationId xmlns:a16="http://schemas.microsoft.com/office/drawing/2014/main" id="{00000000-0008-0000-0100-0000A3300200}"/>
            </a:ext>
          </a:extLst>
        </xdr:cNvPr>
        <xdr:cNvSpPr/>
      </xdr:nvSpPr>
      <xdr:spPr>
        <a:xfrm>
          <a:off x="2910840" y="1152525"/>
          <a:ext cx="822960" cy="7620"/>
        </a:xfrm>
        <a:prstGeom prst="line">
          <a:avLst/>
        </a:prstGeom>
        <a:ln w="9525" cap="flat" cmpd="sng">
          <a:solidFill>
            <a:srgbClr val="000000"/>
          </a:solidFill>
          <a:prstDash val="solid"/>
          <a:round/>
          <a:headEnd type="none" w="med" len="med"/>
          <a:tailEnd type="none" w="med" len="med"/>
        </a:ln>
      </xdr:spPr>
    </xdr:sp>
    <xdr:clientData/>
  </xdr:twoCellAnchor>
  <xdr:twoCellAnchor>
    <xdr:from>
      <xdr:col>3</xdr:col>
      <xdr:colOff>815340</xdr:colOff>
      <xdr:row>5</xdr:row>
      <xdr:rowOff>114300</xdr:rowOff>
    </xdr:from>
    <xdr:to>
      <xdr:col>3</xdr:col>
      <xdr:colOff>838200</xdr:colOff>
      <xdr:row>7</xdr:row>
      <xdr:rowOff>99060</xdr:rowOff>
    </xdr:to>
    <xdr:sp macro="" textlink="">
      <xdr:nvSpPr>
        <xdr:cNvPr id="143524" name="Line 6">
          <a:extLst>
            <a:ext uri="{FF2B5EF4-FFF2-40B4-BE49-F238E27FC236}">
              <a16:creationId xmlns:a16="http://schemas.microsoft.com/office/drawing/2014/main" id="{00000000-0008-0000-0100-0000A4300200}"/>
            </a:ext>
          </a:extLst>
        </xdr:cNvPr>
        <xdr:cNvSpPr/>
      </xdr:nvSpPr>
      <xdr:spPr>
        <a:xfrm>
          <a:off x="3154680" y="1152525"/>
          <a:ext cx="22860" cy="384810"/>
        </a:xfrm>
        <a:prstGeom prst="line">
          <a:avLst/>
        </a:prstGeom>
        <a:ln w="9525" cap="flat" cmpd="sng">
          <a:solidFill>
            <a:srgbClr val="000000"/>
          </a:solidFill>
          <a:prstDash val="solid"/>
          <a:round/>
          <a:headEnd type="none" w="med" len="med"/>
          <a:tailEnd type="none" w="med" len="med"/>
        </a:ln>
      </xdr:spPr>
    </xdr:sp>
    <xdr:clientData/>
  </xdr:twoCellAnchor>
  <xdr:twoCellAnchor>
    <xdr:from>
      <xdr:col>3</xdr:col>
      <xdr:colOff>815340</xdr:colOff>
      <xdr:row>6</xdr:row>
      <xdr:rowOff>83820</xdr:rowOff>
    </xdr:from>
    <xdr:to>
      <xdr:col>4</xdr:col>
      <xdr:colOff>7620</xdr:colOff>
      <xdr:row>6</xdr:row>
      <xdr:rowOff>91440</xdr:rowOff>
    </xdr:to>
    <xdr:sp macro="" textlink="">
      <xdr:nvSpPr>
        <xdr:cNvPr id="143525" name="Line 7">
          <a:extLst>
            <a:ext uri="{FF2B5EF4-FFF2-40B4-BE49-F238E27FC236}">
              <a16:creationId xmlns:a16="http://schemas.microsoft.com/office/drawing/2014/main" id="{00000000-0008-0000-0100-0000A5300200}"/>
            </a:ext>
          </a:extLst>
        </xdr:cNvPr>
        <xdr:cNvSpPr/>
      </xdr:nvSpPr>
      <xdr:spPr>
        <a:xfrm>
          <a:off x="3154680" y="1322070"/>
          <a:ext cx="571500" cy="7620"/>
        </a:xfrm>
        <a:prstGeom prst="line">
          <a:avLst/>
        </a:prstGeom>
        <a:ln w="9525" cap="flat" cmpd="sng">
          <a:solidFill>
            <a:srgbClr val="000000"/>
          </a:solidFill>
          <a:prstDash val="solid"/>
          <a:round/>
          <a:headEnd type="none" w="med" len="med"/>
          <a:tailEnd type="none" w="med" len="med"/>
        </a:ln>
      </xdr:spPr>
    </xdr:sp>
    <xdr:clientData/>
  </xdr:twoCellAnchor>
  <xdr:twoCellAnchor>
    <xdr:from>
      <xdr:col>3</xdr:col>
      <xdr:colOff>815340</xdr:colOff>
      <xdr:row>7</xdr:row>
      <xdr:rowOff>83820</xdr:rowOff>
    </xdr:from>
    <xdr:to>
      <xdr:col>4</xdr:col>
      <xdr:colOff>0</xdr:colOff>
      <xdr:row>7</xdr:row>
      <xdr:rowOff>91440</xdr:rowOff>
    </xdr:to>
    <xdr:sp macro="" textlink="">
      <xdr:nvSpPr>
        <xdr:cNvPr id="143526" name="Line 8">
          <a:extLst>
            <a:ext uri="{FF2B5EF4-FFF2-40B4-BE49-F238E27FC236}">
              <a16:creationId xmlns:a16="http://schemas.microsoft.com/office/drawing/2014/main" id="{00000000-0008-0000-0100-0000A6300200}"/>
            </a:ext>
          </a:extLst>
        </xdr:cNvPr>
        <xdr:cNvSpPr/>
      </xdr:nvSpPr>
      <xdr:spPr>
        <a:xfrm>
          <a:off x="3154680" y="1522095"/>
          <a:ext cx="563880" cy="7620"/>
        </a:xfrm>
        <a:prstGeom prst="line">
          <a:avLst/>
        </a:prstGeom>
        <a:ln w="9525" cap="flat" cmpd="sng">
          <a:solidFill>
            <a:srgbClr val="000000"/>
          </a:solidFill>
          <a:prstDash val="solid"/>
          <a:round/>
          <a:headEnd type="none" w="med" len="med"/>
          <a:tailEnd type="none" w="med" len="med"/>
        </a:ln>
      </xdr:spPr>
    </xdr:sp>
    <xdr:clientData/>
  </xdr:twoCellAnchor>
  <xdr:twoCellAnchor>
    <xdr:from>
      <xdr:col>3</xdr:col>
      <xdr:colOff>1257300</xdr:colOff>
      <xdr:row>17</xdr:row>
      <xdr:rowOff>121920</xdr:rowOff>
    </xdr:from>
    <xdr:to>
      <xdr:col>3</xdr:col>
      <xdr:colOff>1264920</xdr:colOff>
      <xdr:row>24</xdr:row>
      <xdr:rowOff>129540</xdr:rowOff>
    </xdr:to>
    <xdr:sp macro="" textlink="">
      <xdr:nvSpPr>
        <xdr:cNvPr id="143527" name="Line 10">
          <a:extLst>
            <a:ext uri="{FF2B5EF4-FFF2-40B4-BE49-F238E27FC236}">
              <a16:creationId xmlns:a16="http://schemas.microsoft.com/office/drawing/2014/main" id="{00000000-0008-0000-0100-0000A7300200}"/>
            </a:ext>
          </a:extLst>
        </xdr:cNvPr>
        <xdr:cNvSpPr/>
      </xdr:nvSpPr>
      <xdr:spPr>
        <a:xfrm>
          <a:off x="3596640" y="3560445"/>
          <a:ext cx="7620" cy="1407795"/>
        </a:xfrm>
        <a:prstGeom prst="line">
          <a:avLst/>
        </a:prstGeom>
        <a:ln w="9525" cap="flat" cmpd="sng">
          <a:solidFill>
            <a:srgbClr val="000000"/>
          </a:solidFill>
          <a:prstDash val="solid"/>
          <a:round/>
          <a:headEnd type="none" w="med" len="med"/>
          <a:tailEnd type="none" w="med" len="med"/>
        </a:ln>
      </xdr:spPr>
    </xdr:sp>
    <xdr:clientData/>
  </xdr:twoCellAnchor>
  <xdr:twoCellAnchor>
    <xdr:from>
      <xdr:col>3</xdr:col>
      <xdr:colOff>1257300</xdr:colOff>
      <xdr:row>23</xdr:row>
      <xdr:rowOff>114300</xdr:rowOff>
    </xdr:from>
    <xdr:to>
      <xdr:col>4</xdr:col>
      <xdr:colOff>0</xdr:colOff>
      <xdr:row>23</xdr:row>
      <xdr:rowOff>121920</xdr:rowOff>
    </xdr:to>
    <xdr:sp macro="" textlink="">
      <xdr:nvSpPr>
        <xdr:cNvPr id="143528" name="Line 15">
          <a:extLst>
            <a:ext uri="{FF2B5EF4-FFF2-40B4-BE49-F238E27FC236}">
              <a16:creationId xmlns:a16="http://schemas.microsoft.com/office/drawing/2014/main" id="{00000000-0008-0000-0100-0000A8300200}"/>
            </a:ext>
          </a:extLst>
        </xdr:cNvPr>
        <xdr:cNvSpPr/>
      </xdr:nvSpPr>
      <xdr:spPr>
        <a:xfrm>
          <a:off x="3596640" y="4752975"/>
          <a:ext cx="121920" cy="7620"/>
        </a:xfrm>
        <a:prstGeom prst="line">
          <a:avLst/>
        </a:prstGeom>
        <a:ln w="9525" cap="flat" cmpd="sng">
          <a:solidFill>
            <a:srgbClr val="000000"/>
          </a:solidFill>
          <a:prstDash val="solid"/>
          <a:round/>
          <a:headEnd type="none" w="med" len="med"/>
          <a:tailEnd type="none" w="med" len="med"/>
        </a:ln>
      </xdr:spPr>
    </xdr:sp>
    <xdr:clientData/>
  </xdr:twoCellAnchor>
  <xdr:twoCellAnchor>
    <xdr:from>
      <xdr:col>3</xdr:col>
      <xdr:colOff>1264920</xdr:colOff>
      <xdr:row>18</xdr:row>
      <xdr:rowOff>99060</xdr:rowOff>
    </xdr:from>
    <xdr:to>
      <xdr:col>4</xdr:col>
      <xdr:colOff>15240</xdr:colOff>
      <xdr:row>18</xdr:row>
      <xdr:rowOff>114300</xdr:rowOff>
    </xdr:to>
    <xdr:sp macro="" textlink="">
      <xdr:nvSpPr>
        <xdr:cNvPr id="143529" name="Line 16">
          <a:extLst>
            <a:ext uri="{FF2B5EF4-FFF2-40B4-BE49-F238E27FC236}">
              <a16:creationId xmlns:a16="http://schemas.microsoft.com/office/drawing/2014/main" id="{00000000-0008-0000-0100-0000A9300200}"/>
            </a:ext>
          </a:extLst>
        </xdr:cNvPr>
        <xdr:cNvSpPr/>
      </xdr:nvSpPr>
      <xdr:spPr>
        <a:xfrm>
          <a:off x="3604260" y="3737610"/>
          <a:ext cx="129540" cy="15240"/>
        </a:xfrm>
        <a:prstGeom prst="line">
          <a:avLst/>
        </a:prstGeom>
        <a:ln w="9525" cap="flat" cmpd="sng">
          <a:solidFill>
            <a:srgbClr val="000000"/>
          </a:solidFill>
          <a:prstDash val="solid"/>
          <a:round/>
          <a:headEnd type="none" w="med" len="med"/>
          <a:tailEnd type="none" w="med" len="med"/>
        </a:ln>
      </xdr:spPr>
    </xdr:sp>
    <xdr:clientData/>
  </xdr:twoCellAnchor>
  <xdr:twoCellAnchor>
    <xdr:from>
      <xdr:col>3</xdr:col>
      <xdr:colOff>320040</xdr:colOff>
      <xdr:row>17</xdr:row>
      <xdr:rowOff>114300</xdr:rowOff>
    </xdr:from>
    <xdr:to>
      <xdr:col>4</xdr:col>
      <xdr:colOff>0</xdr:colOff>
      <xdr:row>17</xdr:row>
      <xdr:rowOff>121920</xdr:rowOff>
    </xdr:to>
    <xdr:sp macro="" textlink="">
      <xdr:nvSpPr>
        <xdr:cNvPr id="143530" name="Line 17">
          <a:extLst>
            <a:ext uri="{FF2B5EF4-FFF2-40B4-BE49-F238E27FC236}">
              <a16:creationId xmlns:a16="http://schemas.microsoft.com/office/drawing/2014/main" id="{00000000-0008-0000-0100-0000AA300200}"/>
            </a:ext>
          </a:extLst>
        </xdr:cNvPr>
        <xdr:cNvSpPr/>
      </xdr:nvSpPr>
      <xdr:spPr>
        <a:xfrm>
          <a:off x="2659380" y="3552825"/>
          <a:ext cx="1059180" cy="7620"/>
        </a:xfrm>
        <a:prstGeom prst="line">
          <a:avLst/>
        </a:prstGeom>
        <a:ln w="9525" cap="flat" cmpd="sng">
          <a:solidFill>
            <a:srgbClr val="000000"/>
          </a:solidFill>
          <a:prstDash val="solid"/>
          <a:round/>
          <a:headEnd type="none" w="med" len="med"/>
          <a:tailEnd type="none" w="med" len="med"/>
        </a:ln>
      </xdr:spPr>
    </xdr:sp>
    <xdr:clientData/>
  </xdr:twoCellAnchor>
  <xdr:twoCellAnchor>
    <xdr:from>
      <xdr:col>3</xdr:col>
      <xdr:colOff>1257300</xdr:colOff>
      <xdr:row>23</xdr:row>
      <xdr:rowOff>114300</xdr:rowOff>
    </xdr:from>
    <xdr:to>
      <xdr:col>4</xdr:col>
      <xdr:colOff>7620</xdr:colOff>
      <xdr:row>23</xdr:row>
      <xdr:rowOff>121920</xdr:rowOff>
    </xdr:to>
    <xdr:sp macro="" textlink="">
      <xdr:nvSpPr>
        <xdr:cNvPr id="143531" name="Line 18">
          <a:extLst>
            <a:ext uri="{FF2B5EF4-FFF2-40B4-BE49-F238E27FC236}">
              <a16:creationId xmlns:a16="http://schemas.microsoft.com/office/drawing/2014/main" id="{00000000-0008-0000-0100-0000AB300200}"/>
            </a:ext>
          </a:extLst>
        </xdr:cNvPr>
        <xdr:cNvSpPr/>
      </xdr:nvSpPr>
      <xdr:spPr>
        <a:xfrm>
          <a:off x="3596640" y="4752975"/>
          <a:ext cx="129540" cy="7620"/>
        </a:xfrm>
        <a:prstGeom prst="line">
          <a:avLst/>
        </a:prstGeom>
        <a:ln w="9525" cap="flat" cmpd="sng">
          <a:solidFill>
            <a:srgbClr val="000000"/>
          </a:solidFill>
          <a:prstDash val="solid"/>
          <a:round/>
          <a:headEnd type="none" w="med" len="med"/>
          <a:tailEnd type="none" w="med" len="med"/>
        </a:ln>
      </xdr:spPr>
    </xdr:sp>
    <xdr:clientData/>
  </xdr:twoCellAnchor>
  <xdr:twoCellAnchor>
    <xdr:from>
      <xdr:col>3</xdr:col>
      <xdr:colOff>1257300</xdr:colOff>
      <xdr:row>24</xdr:row>
      <xdr:rowOff>129540</xdr:rowOff>
    </xdr:from>
    <xdr:to>
      <xdr:col>4</xdr:col>
      <xdr:colOff>15240</xdr:colOff>
      <xdr:row>24</xdr:row>
      <xdr:rowOff>152400</xdr:rowOff>
    </xdr:to>
    <xdr:sp macro="" textlink="">
      <xdr:nvSpPr>
        <xdr:cNvPr id="143532" name="Line 19">
          <a:extLst>
            <a:ext uri="{FF2B5EF4-FFF2-40B4-BE49-F238E27FC236}">
              <a16:creationId xmlns:a16="http://schemas.microsoft.com/office/drawing/2014/main" id="{00000000-0008-0000-0100-0000AC300200}"/>
            </a:ext>
          </a:extLst>
        </xdr:cNvPr>
        <xdr:cNvSpPr/>
      </xdr:nvSpPr>
      <xdr:spPr>
        <a:xfrm>
          <a:off x="3596640" y="4968240"/>
          <a:ext cx="137160" cy="22860"/>
        </a:xfrm>
        <a:prstGeom prst="line">
          <a:avLst/>
        </a:prstGeom>
        <a:ln w="9525" cap="flat" cmpd="sng">
          <a:solidFill>
            <a:srgbClr val="000000"/>
          </a:solidFill>
          <a:prstDash val="solid"/>
          <a:round/>
          <a:headEnd type="none" w="med" len="med"/>
          <a:tailEnd type="none" w="med" len="med"/>
        </a:ln>
      </xdr:spPr>
    </xdr:sp>
    <xdr:clientData/>
  </xdr:twoCellAnchor>
  <xdr:twoCellAnchor>
    <xdr:from>
      <xdr:col>2</xdr:col>
      <xdr:colOff>541020</xdr:colOff>
      <xdr:row>27</xdr:row>
      <xdr:rowOff>121920</xdr:rowOff>
    </xdr:from>
    <xdr:to>
      <xdr:col>3</xdr:col>
      <xdr:colOff>15240</xdr:colOff>
      <xdr:row>27</xdr:row>
      <xdr:rowOff>129540</xdr:rowOff>
    </xdr:to>
    <xdr:sp macro="" textlink="">
      <xdr:nvSpPr>
        <xdr:cNvPr id="143533" name="Line 23">
          <a:extLst>
            <a:ext uri="{FF2B5EF4-FFF2-40B4-BE49-F238E27FC236}">
              <a16:creationId xmlns:a16="http://schemas.microsoft.com/office/drawing/2014/main" id="{00000000-0008-0000-0100-0000AD300200}"/>
            </a:ext>
          </a:extLst>
        </xdr:cNvPr>
        <xdr:cNvSpPr/>
      </xdr:nvSpPr>
      <xdr:spPr>
        <a:xfrm>
          <a:off x="1684020" y="5560695"/>
          <a:ext cx="670560" cy="7620"/>
        </a:xfrm>
        <a:prstGeom prst="line">
          <a:avLst/>
        </a:prstGeom>
        <a:ln w="9525" cap="flat" cmpd="sng">
          <a:solidFill>
            <a:srgbClr val="000000"/>
          </a:solidFill>
          <a:prstDash val="solid"/>
          <a:round/>
          <a:headEnd type="none" w="med" len="med"/>
          <a:tailEnd type="none" w="med" len="med"/>
        </a:ln>
      </xdr:spPr>
    </xdr:sp>
    <xdr:clientData/>
  </xdr:twoCellAnchor>
  <xdr:twoCellAnchor>
    <xdr:from>
      <xdr:col>2</xdr:col>
      <xdr:colOff>838200</xdr:colOff>
      <xdr:row>27</xdr:row>
      <xdr:rowOff>121920</xdr:rowOff>
    </xdr:from>
    <xdr:to>
      <xdr:col>2</xdr:col>
      <xdr:colOff>853440</xdr:colOff>
      <xdr:row>33</xdr:row>
      <xdr:rowOff>91440</xdr:rowOff>
    </xdr:to>
    <xdr:sp macro="" textlink="">
      <xdr:nvSpPr>
        <xdr:cNvPr id="143534" name="Line 24">
          <a:extLst>
            <a:ext uri="{FF2B5EF4-FFF2-40B4-BE49-F238E27FC236}">
              <a16:creationId xmlns:a16="http://schemas.microsoft.com/office/drawing/2014/main" id="{00000000-0008-0000-0100-0000AE300200}"/>
            </a:ext>
          </a:extLst>
        </xdr:cNvPr>
        <xdr:cNvSpPr/>
      </xdr:nvSpPr>
      <xdr:spPr>
        <a:xfrm>
          <a:off x="1981200" y="5560695"/>
          <a:ext cx="15240" cy="1131570"/>
        </a:xfrm>
        <a:prstGeom prst="line">
          <a:avLst/>
        </a:prstGeom>
        <a:ln w="9525" cap="flat" cmpd="sng">
          <a:solidFill>
            <a:srgbClr val="000000"/>
          </a:solidFill>
          <a:prstDash val="solid"/>
          <a:round/>
          <a:headEnd type="none" w="med" len="med"/>
          <a:tailEnd type="none" w="med" len="med"/>
        </a:ln>
      </xdr:spPr>
    </xdr:sp>
    <xdr:clientData/>
  </xdr:twoCellAnchor>
  <xdr:twoCellAnchor>
    <xdr:from>
      <xdr:col>3</xdr:col>
      <xdr:colOff>518160</xdr:colOff>
      <xdr:row>34</xdr:row>
      <xdr:rowOff>121920</xdr:rowOff>
    </xdr:from>
    <xdr:to>
      <xdr:col>4</xdr:col>
      <xdr:colOff>15240</xdr:colOff>
      <xdr:row>34</xdr:row>
      <xdr:rowOff>129540</xdr:rowOff>
    </xdr:to>
    <xdr:sp macro="" textlink="">
      <xdr:nvSpPr>
        <xdr:cNvPr id="143535" name="Line 27">
          <a:extLst>
            <a:ext uri="{FF2B5EF4-FFF2-40B4-BE49-F238E27FC236}">
              <a16:creationId xmlns:a16="http://schemas.microsoft.com/office/drawing/2014/main" id="{00000000-0008-0000-0100-0000AF300200}"/>
            </a:ext>
          </a:extLst>
        </xdr:cNvPr>
        <xdr:cNvSpPr/>
      </xdr:nvSpPr>
      <xdr:spPr>
        <a:xfrm>
          <a:off x="2857500" y="6903720"/>
          <a:ext cx="876300" cy="7620"/>
        </a:xfrm>
        <a:prstGeom prst="line">
          <a:avLst/>
        </a:prstGeom>
        <a:ln w="9525" cap="flat" cmpd="sng">
          <a:solidFill>
            <a:srgbClr val="000000"/>
          </a:solidFill>
          <a:prstDash val="solid"/>
          <a:round/>
          <a:headEnd type="none" w="med" len="med"/>
          <a:tailEnd type="none" w="med" len="med"/>
        </a:ln>
      </xdr:spPr>
    </xdr:sp>
    <xdr:clientData/>
  </xdr:twoCellAnchor>
  <xdr:twoCellAnchor>
    <xdr:from>
      <xdr:col>2</xdr:col>
      <xdr:colOff>876300</xdr:colOff>
      <xdr:row>34</xdr:row>
      <xdr:rowOff>114300</xdr:rowOff>
    </xdr:from>
    <xdr:to>
      <xdr:col>2</xdr:col>
      <xdr:colOff>883920</xdr:colOff>
      <xdr:row>46</xdr:row>
      <xdr:rowOff>99060</xdr:rowOff>
    </xdr:to>
    <xdr:sp macro="" textlink="">
      <xdr:nvSpPr>
        <xdr:cNvPr id="143536" name="Line 28">
          <a:extLst>
            <a:ext uri="{FF2B5EF4-FFF2-40B4-BE49-F238E27FC236}">
              <a16:creationId xmlns:a16="http://schemas.microsoft.com/office/drawing/2014/main" id="{00000000-0008-0000-0100-0000B0300200}"/>
            </a:ext>
          </a:extLst>
        </xdr:cNvPr>
        <xdr:cNvSpPr/>
      </xdr:nvSpPr>
      <xdr:spPr>
        <a:xfrm>
          <a:off x="2019300" y="6896100"/>
          <a:ext cx="7620" cy="2385060"/>
        </a:xfrm>
        <a:prstGeom prst="line">
          <a:avLst/>
        </a:prstGeom>
        <a:ln w="9525" cap="flat" cmpd="sng">
          <a:solidFill>
            <a:srgbClr val="000000"/>
          </a:solidFill>
          <a:prstDash val="solid"/>
          <a:round/>
          <a:headEnd type="none" w="med" len="med"/>
          <a:tailEnd type="none" w="med" len="med"/>
        </a:ln>
      </xdr:spPr>
    </xdr:sp>
    <xdr:clientData/>
  </xdr:twoCellAnchor>
  <xdr:twoCellAnchor>
    <xdr:from>
      <xdr:col>2</xdr:col>
      <xdr:colOff>876300</xdr:colOff>
      <xdr:row>41</xdr:row>
      <xdr:rowOff>99060</xdr:rowOff>
    </xdr:from>
    <xdr:to>
      <xdr:col>2</xdr:col>
      <xdr:colOff>1120140</xdr:colOff>
      <xdr:row>41</xdr:row>
      <xdr:rowOff>114300</xdr:rowOff>
    </xdr:to>
    <xdr:sp macro="" textlink="">
      <xdr:nvSpPr>
        <xdr:cNvPr id="143537" name="Line 29">
          <a:extLst>
            <a:ext uri="{FF2B5EF4-FFF2-40B4-BE49-F238E27FC236}">
              <a16:creationId xmlns:a16="http://schemas.microsoft.com/office/drawing/2014/main" id="{00000000-0008-0000-0100-0000B1300200}"/>
            </a:ext>
          </a:extLst>
        </xdr:cNvPr>
        <xdr:cNvSpPr/>
      </xdr:nvSpPr>
      <xdr:spPr>
        <a:xfrm>
          <a:off x="2019300" y="8281035"/>
          <a:ext cx="243840" cy="15240"/>
        </a:xfrm>
        <a:prstGeom prst="line">
          <a:avLst/>
        </a:prstGeom>
        <a:ln w="9525" cap="flat" cmpd="sng">
          <a:solidFill>
            <a:srgbClr val="000000"/>
          </a:solidFill>
          <a:prstDash val="solid"/>
          <a:round/>
          <a:headEnd type="none" w="med" len="med"/>
          <a:tailEnd type="none" w="med" len="med"/>
        </a:ln>
      </xdr:spPr>
    </xdr:sp>
    <xdr:clientData/>
  </xdr:twoCellAnchor>
  <xdr:twoCellAnchor>
    <xdr:from>
      <xdr:col>2</xdr:col>
      <xdr:colOff>876300</xdr:colOff>
      <xdr:row>43</xdr:row>
      <xdr:rowOff>99060</xdr:rowOff>
    </xdr:from>
    <xdr:to>
      <xdr:col>3</xdr:col>
      <xdr:colOff>0</xdr:colOff>
      <xdr:row>43</xdr:row>
      <xdr:rowOff>114300</xdr:rowOff>
    </xdr:to>
    <xdr:sp macro="" textlink="">
      <xdr:nvSpPr>
        <xdr:cNvPr id="143538" name="Line 35">
          <a:extLst>
            <a:ext uri="{FF2B5EF4-FFF2-40B4-BE49-F238E27FC236}">
              <a16:creationId xmlns:a16="http://schemas.microsoft.com/office/drawing/2014/main" id="{00000000-0008-0000-0100-0000B2300200}"/>
            </a:ext>
          </a:extLst>
        </xdr:cNvPr>
        <xdr:cNvSpPr/>
      </xdr:nvSpPr>
      <xdr:spPr>
        <a:xfrm>
          <a:off x="2019300" y="8681085"/>
          <a:ext cx="320040" cy="15240"/>
        </a:xfrm>
        <a:prstGeom prst="line">
          <a:avLst/>
        </a:prstGeom>
        <a:ln w="9525" cap="flat" cmpd="sng">
          <a:solidFill>
            <a:srgbClr val="000000"/>
          </a:solidFill>
          <a:prstDash val="solid"/>
          <a:round/>
          <a:headEnd type="none" w="med" len="med"/>
          <a:tailEnd type="none" w="med" len="med"/>
        </a:ln>
      </xdr:spPr>
    </xdr:sp>
    <xdr:clientData/>
  </xdr:twoCellAnchor>
  <xdr:twoCellAnchor>
    <xdr:from>
      <xdr:col>3</xdr:col>
      <xdr:colOff>541020</xdr:colOff>
      <xdr:row>41</xdr:row>
      <xdr:rowOff>114300</xdr:rowOff>
    </xdr:from>
    <xdr:to>
      <xdr:col>4</xdr:col>
      <xdr:colOff>38100</xdr:colOff>
      <xdr:row>41</xdr:row>
      <xdr:rowOff>121920</xdr:rowOff>
    </xdr:to>
    <xdr:sp macro="" textlink="">
      <xdr:nvSpPr>
        <xdr:cNvPr id="143539" name="Line 36">
          <a:extLst>
            <a:ext uri="{FF2B5EF4-FFF2-40B4-BE49-F238E27FC236}">
              <a16:creationId xmlns:a16="http://schemas.microsoft.com/office/drawing/2014/main" id="{00000000-0008-0000-0100-0000B3300200}"/>
            </a:ext>
          </a:extLst>
        </xdr:cNvPr>
        <xdr:cNvSpPr/>
      </xdr:nvSpPr>
      <xdr:spPr>
        <a:xfrm>
          <a:off x="2880360" y="8296275"/>
          <a:ext cx="876300" cy="7620"/>
        </a:xfrm>
        <a:prstGeom prst="line">
          <a:avLst/>
        </a:prstGeom>
        <a:ln w="9525" cap="flat" cmpd="sng">
          <a:solidFill>
            <a:srgbClr val="000000"/>
          </a:solidFill>
          <a:prstDash val="solid"/>
          <a:round/>
          <a:headEnd type="none" w="med" len="med"/>
          <a:tailEnd type="none" w="med" len="med"/>
        </a:ln>
      </xdr:spPr>
    </xdr:sp>
    <xdr:clientData/>
  </xdr:twoCellAnchor>
  <xdr:twoCellAnchor>
    <xdr:from>
      <xdr:col>3</xdr:col>
      <xdr:colOff>1127760</xdr:colOff>
      <xdr:row>42</xdr:row>
      <xdr:rowOff>83820</xdr:rowOff>
    </xdr:from>
    <xdr:to>
      <xdr:col>4</xdr:col>
      <xdr:colOff>15240</xdr:colOff>
      <xdr:row>42</xdr:row>
      <xdr:rowOff>91440</xdr:rowOff>
    </xdr:to>
    <xdr:sp macro="" textlink="">
      <xdr:nvSpPr>
        <xdr:cNvPr id="143540" name="Line 37">
          <a:extLst>
            <a:ext uri="{FF2B5EF4-FFF2-40B4-BE49-F238E27FC236}">
              <a16:creationId xmlns:a16="http://schemas.microsoft.com/office/drawing/2014/main" id="{00000000-0008-0000-0100-0000B4300200}"/>
            </a:ext>
          </a:extLst>
        </xdr:cNvPr>
        <xdr:cNvSpPr/>
      </xdr:nvSpPr>
      <xdr:spPr>
        <a:xfrm>
          <a:off x="3467100" y="8465820"/>
          <a:ext cx="266700" cy="7620"/>
        </a:xfrm>
        <a:prstGeom prst="line">
          <a:avLst/>
        </a:prstGeom>
        <a:ln w="9525" cap="flat" cmpd="sng">
          <a:solidFill>
            <a:srgbClr val="000000"/>
          </a:solidFill>
          <a:prstDash val="solid"/>
          <a:round/>
          <a:headEnd type="none" w="med" len="med"/>
          <a:tailEnd type="none" w="med" len="med"/>
        </a:ln>
      </xdr:spPr>
    </xdr:sp>
    <xdr:clientData/>
  </xdr:twoCellAnchor>
  <xdr:twoCellAnchor>
    <xdr:from>
      <xdr:col>2</xdr:col>
      <xdr:colOff>876300</xdr:colOff>
      <xdr:row>44</xdr:row>
      <xdr:rowOff>83820</xdr:rowOff>
    </xdr:from>
    <xdr:to>
      <xdr:col>3</xdr:col>
      <xdr:colOff>0</xdr:colOff>
      <xdr:row>44</xdr:row>
      <xdr:rowOff>91440</xdr:rowOff>
    </xdr:to>
    <xdr:sp macro="" textlink="">
      <xdr:nvSpPr>
        <xdr:cNvPr id="143541" name="Line 39">
          <a:extLst>
            <a:ext uri="{FF2B5EF4-FFF2-40B4-BE49-F238E27FC236}">
              <a16:creationId xmlns:a16="http://schemas.microsoft.com/office/drawing/2014/main" id="{00000000-0008-0000-0100-0000B5300200}"/>
            </a:ext>
          </a:extLst>
        </xdr:cNvPr>
        <xdr:cNvSpPr/>
      </xdr:nvSpPr>
      <xdr:spPr>
        <a:xfrm>
          <a:off x="2019300" y="8865870"/>
          <a:ext cx="320040" cy="7620"/>
        </a:xfrm>
        <a:prstGeom prst="line">
          <a:avLst/>
        </a:prstGeom>
        <a:ln w="9525" cap="flat" cmpd="sng">
          <a:solidFill>
            <a:srgbClr val="000000"/>
          </a:solidFill>
          <a:prstDash val="solid"/>
          <a:round/>
          <a:headEnd type="none" w="med" len="med"/>
          <a:tailEnd type="none" w="med" len="med"/>
        </a:ln>
      </xdr:spPr>
    </xdr:sp>
    <xdr:clientData/>
  </xdr:twoCellAnchor>
  <xdr:twoCellAnchor>
    <xdr:from>
      <xdr:col>2</xdr:col>
      <xdr:colOff>876300</xdr:colOff>
      <xdr:row>45</xdr:row>
      <xdr:rowOff>83820</xdr:rowOff>
    </xdr:from>
    <xdr:to>
      <xdr:col>3</xdr:col>
      <xdr:colOff>7620</xdr:colOff>
      <xdr:row>45</xdr:row>
      <xdr:rowOff>91440</xdr:rowOff>
    </xdr:to>
    <xdr:sp macro="" textlink="">
      <xdr:nvSpPr>
        <xdr:cNvPr id="143542" name="Line 40">
          <a:extLst>
            <a:ext uri="{FF2B5EF4-FFF2-40B4-BE49-F238E27FC236}">
              <a16:creationId xmlns:a16="http://schemas.microsoft.com/office/drawing/2014/main" id="{00000000-0008-0000-0100-0000B6300200}"/>
            </a:ext>
          </a:extLst>
        </xdr:cNvPr>
        <xdr:cNvSpPr/>
      </xdr:nvSpPr>
      <xdr:spPr>
        <a:xfrm>
          <a:off x="2019300" y="9065895"/>
          <a:ext cx="327660" cy="7620"/>
        </a:xfrm>
        <a:prstGeom prst="line">
          <a:avLst/>
        </a:prstGeom>
        <a:ln w="9525" cap="flat" cmpd="sng">
          <a:solidFill>
            <a:srgbClr val="000000"/>
          </a:solidFill>
          <a:prstDash val="solid"/>
          <a:round/>
          <a:headEnd type="none" w="med" len="med"/>
          <a:tailEnd type="none" w="med" len="med"/>
        </a:ln>
      </xdr:spPr>
    </xdr:sp>
    <xdr:clientData/>
  </xdr:twoCellAnchor>
  <xdr:twoCellAnchor>
    <xdr:from>
      <xdr:col>2</xdr:col>
      <xdr:colOff>510540</xdr:colOff>
      <xdr:row>5</xdr:row>
      <xdr:rowOff>99060</xdr:rowOff>
    </xdr:from>
    <xdr:to>
      <xdr:col>2</xdr:col>
      <xdr:colOff>1104900</xdr:colOff>
      <xdr:row>5</xdr:row>
      <xdr:rowOff>114300</xdr:rowOff>
    </xdr:to>
    <xdr:sp macro="" textlink="">
      <xdr:nvSpPr>
        <xdr:cNvPr id="143543" name="Line 42">
          <a:extLst>
            <a:ext uri="{FF2B5EF4-FFF2-40B4-BE49-F238E27FC236}">
              <a16:creationId xmlns:a16="http://schemas.microsoft.com/office/drawing/2014/main" id="{00000000-0008-0000-0100-0000B7300200}"/>
            </a:ext>
          </a:extLst>
        </xdr:cNvPr>
        <xdr:cNvSpPr/>
      </xdr:nvSpPr>
      <xdr:spPr>
        <a:xfrm>
          <a:off x="1653540" y="1137285"/>
          <a:ext cx="594360" cy="15240"/>
        </a:xfrm>
        <a:prstGeom prst="line">
          <a:avLst/>
        </a:prstGeom>
        <a:ln w="9525" cap="flat" cmpd="sng">
          <a:solidFill>
            <a:srgbClr val="000000"/>
          </a:solidFill>
          <a:prstDash val="solid"/>
          <a:round/>
          <a:headEnd type="none" w="med" len="med"/>
          <a:tailEnd type="none" w="med" len="med"/>
        </a:ln>
      </xdr:spPr>
    </xdr:sp>
    <xdr:clientData/>
  </xdr:twoCellAnchor>
  <xdr:twoCellAnchor>
    <xdr:from>
      <xdr:col>2</xdr:col>
      <xdr:colOff>853440</xdr:colOff>
      <xdr:row>5</xdr:row>
      <xdr:rowOff>121920</xdr:rowOff>
    </xdr:from>
    <xdr:to>
      <xdr:col>2</xdr:col>
      <xdr:colOff>876300</xdr:colOff>
      <xdr:row>26</xdr:row>
      <xdr:rowOff>99060</xdr:rowOff>
    </xdr:to>
    <xdr:sp macro="" textlink="">
      <xdr:nvSpPr>
        <xdr:cNvPr id="143544" name="Line 43">
          <a:extLst>
            <a:ext uri="{FF2B5EF4-FFF2-40B4-BE49-F238E27FC236}">
              <a16:creationId xmlns:a16="http://schemas.microsoft.com/office/drawing/2014/main" id="{00000000-0008-0000-0100-0000B8300200}"/>
            </a:ext>
          </a:extLst>
        </xdr:cNvPr>
        <xdr:cNvSpPr/>
      </xdr:nvSpPr>
      <xdr:spPr>
        <a:xfrm>
          <a:off x="1996440" y="1160145"/>
          <a:ext cx="22860" cy="4177665"/>
        </a:xfrm>
        <a:prstGeom prst="line">
          <a:avLst/>
        </a:prstGeom>
        <a:ln w="9525" cap="flat" cmpd="sng">
          <a:solidFill>
            <a:srgbClr val="000000"/>
          </a:solidFill>
          <a:prstDash val="solid"/>
          <a:round/>
          <a:headEnd type="none" w="med" len="med"/>
          <a:tailEnd type="none" w="med" len="med"/>
        </a:ln>
      </xdr:spPr>
    </xdr:sp>
    <xdr:clientData/>
  </xdr:twoCellAnchor>
  <xdr:twoCellAnchor>
    <xdr:from>
      <xdr:col>3</xdr:col>
      <xdr:colOff>1112520</xdr:colOff>
      <xdr:row>10</xdr:row>
      <xdr:rowOff>121920</xdr:rowOff>
    </xdr:from>
    <xdr:to>
      <xdr:col>3</xdr:col>
      <xdr:colOff>1356360</xdr:colOff>
      <xdr:row>10</xdr:row>
      <xdr:rowOff>129540</xdr:rowOff>
    </xdr:to>
    <xdr:sp macro="" textlink="">
      <xdr:nvSpPr>
        <xdr:cNvPr id="143545" name="Line 46">
          <a:extLst>
            <a:ext uri="{FF2B5EF4-FFF2-40B4-BE49-F238E27FC236}">
              <a16:creationId xmlns:a16="http://schemas.microsoft.com/office/drawing/2014/main" id="{00000000-0008-0000-0100-0000B9300200}"/>
            </a:ext>
          </a:extLst>
        </xdr:cNvPr>
        <xdr:cNvSpPr/>
      </xdr:nvSpPr>
      <xdr:spPr>
        <a:xfrm>
          <a:off x="3451860" y="2160270"/>
          <a:ext cx="243840" cy="7620"/>
        </a:xfrm>
        <a:prstGeom prst="line">
          <a:avLst/>
        </a:prstGeom>
        <a:ln w="9525" cap="flat" cmpd="sng">
          <a:solidFill>
            <a:srgbClr val="000000"/>
          </a:solidFill>
          <a:prstDash val="solid"/>
          <a:round/>
          <a:headEnd type="none" w="med" len="med"/>
          <a:tailEnd type="none" w="med" len="med"/>
        </a:ln>
      </xdr:spPr>
    </xdr:sp>
    <xdr:clientData/>
  </xdr:twoCellAnchor>
  <xdr:twoCellAnchor>
    <xdr:from>
      <xdr:col>3</xdr:col>
      <xdr:colOff>1112520</xdr:colOff>
      <xdr:row>9</xdr:row>
      <xdr:rowOff>114300</xdr:rowOff>
    </xdr:from>
    <xdr:to>
      <xdr:col>3</xdr:col>
      <xdr:colOff>1356360</xdr:colOff>
      <xdr:row>9</xdr:row>
      <xdr:rowOff>121920</xdr:rowOff>
    </xdr:to>
    <xdr:sp macro="" textlink="">
      <xdr:nvSpPr>
        <xdr:cNvPr id="143546" name="Line 47">
          <a:extLst>
            <a:ext uri="{FF2B5EF4-FFF2-40B4-BE49-F238E27FC236}">
              <a16:creationId xmlns:a16="http://schemas.microsoft.com/office/drawing/2014/main" id="{00000000-0008-0000-0100-0000BA300200}"/>
            </a:ext>
          </a:extLst>
        </xdr:cNvPr>
        <xdr:cNvSpPr/>
      </xdr:nvSpPr>
      <xdr:spPr>
        <a:xfrm>
          <a:off x="3451860" y="1952625"/>
          <a:ext cx="243840" cy="7620"/>
        </a:xfrm>
        <a:prstGeom prst="line">
          <a:avLst/>
        </a:prstGeom>
        <a:ln w="9525" cap="flat" cmpd="sng">
          <a:solidFill>
            <a:srgbClr val="000000"/>
          </a:solidFill>
          <a:prstDash val="solid"/>
          <a:round/>
          <a:headEnd type="none" w="med" len="med"/>
          <a:tailEnd type="none" w="med" len="med"/>
        </a:ln>
      </xdr:spPr>
    </xdr:sp>
    <xdr:clientData/>
  </xdr:twoCellAnchor>
  <xdr:twoCellAnchor>
    <xdr:from>
      <xdr:col>2</xdr:col>
      <xdr:colOff>876300</xdr:colOff>
      <xdr:row>11</xdr:row>
      <xdr:rowOff>83820</xdr:rowOff>
    </xdr:from>
    <xdr:to>
      <xdr:col>3</xdr:col>
      <xdr:colOff>0</xdr:colOff>
      <xdr:row>11</xdr:row>
      <xdr:rowOff>91440</xdr:rowOff>
    </xdr:to>
    <xdr:sp macro="" textlink="">
      <xdr:nvSpPr>
        <xdr:cNvPr id="143547" name="Line 48">
          <a:extLst>
            <a:ext uri="{FF2B5EF4-FFF2-40B4-BE49-F238E27FC236}">
              <a16:creationId xmlns:a16="http://schemas.microsoft.com/office/drawing/2014/main" id="{00000000-0008-0000-0100-0000BB300200}"/>
            </a:ext>
          </a:extLst>
        </xdr:cNvPr>
        <xdr:cNvSpPr/>
      </xdr:nvSpPr>
      <xdr:spPr>
        <a:xfrm>
          <a:off x="2019300" y="2322195"/>
          <a:ext cx="320040" cy="7620"/>
        </a:xfrm>
        <a:prstGeom prst="line">
          <a:avLst/>
        </a:prstGeom>
        <a:ln w="9525" cap="flat" cmpd="sng">
          <a:solidFill>
            <a:srgbClr val="000000"/>
          </a:solidFill>
          <a:prstDash val="solid"/>
          <a:round/>
          <a:headEnd type="none" w="med" len="med"/>
          <a:tailEnd type="none" w="med" len="med"/>
        </a:ln>
      </xdr:spPr>
    </xdr:sp>
    <xdr:clientData/>
  </xdr:twoCellAnchor>
  <xdr:twoCellAnchor>
    <xdr:from>
      <xdr:col>2</xdr:col>
      <xdr:colOff>876300</xdr:colOff>
      <xdr:row>17</xdr:row>
      <xdr:rowOff>121920</xdr:rowOff>
    </xdr:from>
    <xdr:to>
      <xdr:col>3</xdr:col>
      <xdr:colOff>7620</xdr:colOff>
      <xdr:row>17</xdr:row>
      <xdr:rowOff>129540</xdr:rowOff>
    </xdr:to>
    <xdr:sp macro="" textlink="">
      <xdr:nvSpPr>
        <xdr:cNvPr id="143548" name="Line 54">
          <a:extLst>
            <a:ext uri="{FF2B5EF4-FFF2-40B4-BE49-F238E27FC236}">
              <a16:creationId xmlns:a16="http://schemas.microsoft.com/office/drawing/2014/main" id="{00000000-0008-0000-0100-0000BC300200}"/>
            </a:ext>
          </a:extLst>
        </xdr:cNvPr>
        <xdr:cNvSpPr/>
      </xdr:nvSpPr>
      <xdr:spPr>
        <a:xfrm>
          <a:off x="2019300" y="3560445"/>
          <a:ext cx="327660" cy="7620"/>
        </a:xfrm>
        <a:prstGeom prst="line">
          <a:avLst/>
        </a:prstGeom>
        <a:ln w="9525" cap="flat" cmpd="sng">
          <a:solidFill>
            <a:srgbClr val="000000"/>
          </a:solidFill>
          <a:prstDash val="solid"/>
          <a:round/>
          <a:headEnd type="none" w="med" len="med"/>
          <a:tailEnd type="none" w="med" len="med"/>
        </a:ln>
      </xdr:spPr>
    </xdr:sp>
    <xdr:clientData/>
  </xdr:twoCellAnchor>
  <xdr:twoCellAnchor>
    <xdr:from>
      <xdr:col>2</xdr:col>
      <xdr:colOff>853440</xdr:colOff>
      <xdr:row>26</xdr:row>
      <xdr:rowOff>114300</xdr:rowOff>
    </xdr:from>
    <xdr:to>
      <xdr:col>2</xdr:col>
      <xdr:colOff>1181100</xdr:colOff>
      <xdr:row>26</xdr:row>
      <xdr:rowOff>121920</xdr:rowOff>
    </xdr:to>
    <xdr:sp macro="" textlink="">
      <xdr:nvSpPr>
        <xdr:cNvPr id="143549" name="Line 56">
          <a:extLst>
            <a:ext uri="{FF2B5EF4-FFF2-40B4-BE49-F238E27FC236}">
              <a16:creationId xmlns:a16="http://schemas.microsoft.com/office/drawing/2014/main" id="{00000000-0008-0000-0100-0000BD300200}"/>
            </a:ext>
          </a:extLst>
        </xdr:cNvPr>
        <xdr:cNvSpPr/>
      </xdr:nvSpPr>
      <xdr:spPr>
        <a:xfrm>
          <a:off x="1996440" y="5353050"/>
          <a:ext cx="327660" cy="7620"/>
        </a:xfrm>
        <a:prstGeom prst="line">
          <a:avLst/>
        </a:prstGeom>
        <a:ln w="9525" cap="flat" cmpd="sng">
          <a:solidFill>
            <a:srgbClr val="000000"/>
          </a:solidFill>
          <a:prstDash val="solid"/>
          <a:round/>
          <a:headEnd type="none" w="med" len="med"/>
          <a:tailEnd type="none" w="med" len="med"/>
        </a:ln>
      </xdr:spPr>
    </xdr:sp>
    <xdr:clientData/>
  </xdr:twoCellAnchor>
  <xdr:twoCellAnchor>
    <xdr:from>
      <xdr:col>7</xdr:col>
      <xdr:colOff>167640</xdr:colOff>
      <xdr:row>5</xdr:row>
      <xdr:rowOff>114300</xdr:rowOff>
    </xdr:from>
    <xdr:to>
      <xdr:col>7</xdr:col>
      <xdr:colOff>922020</xdr:colOff>
      <xdr:row>5</xdr:row>
      <xdr:rowOff>121920</xdr:rowOff>
    </xdr:to>
    <xdr:sp macro="" textlink="">
      <xdr:nvSpPr>
        <xdr:cNvPr id="143550" name="Line 59">
          <a:extLst>
            <a:ext uri="{FF2B5EF4-FFF2-40B4-BE49-F238E27FC236}">
              <a16:creationId xmlns:a16="http://schemas.microsoft.com/office/drawing/2014/main" id="{00000000-0008-0000-0100-0000BE300200}"/>
            </a:ext>
          </a:extLst>
        </xdr:cNvPr>
        <xdr:cNvSpPr/>
      </xdr:nvSpPr>
      <xdr:spPr>
        <a:xfrm>
          <a:off x="6179820" y="1152525"/>
          <a:ext cx="754380" cy="7620"/>
        </a:xfrm>
        <a:prstGeom prst="line">
          <a:avLst/>
        </a:prstGeom>
        <a:ln w="9525" cap="flat" cmpd="sng">
          <a:solidFill>
            <a:srgbClr val="000000"/>
          </a:solidFill>
          <a:prstDash val="solid"/>
          <a:round/>
          <a:headEnd type="none" w="med" len="med"/>
          <a:tailEnd type="none" w="med" len="med"/>
        </a:ln>
      </xdr:spPr>
    </xdr:sp>
    <xdr:clientData/>
  </xdr:twoCellAnchor>
  <xdr:twoCellAnchor>
    <xdr:from>
      <xdr:col>7</xdr:col>
      <xdr:colOff>518160</xdr:colOff>
      <xdr:row>5</xdr:row>
      <xdr:rowOff>121920</xdr:rowOff>
    </xdr:from>
    <xdr:to>
      <xdr:col>7</xdr:col>
      <xdr:colOff>541020</xdr:colOff>
      <xdr:row>16</xdr:row>
      <xdr:rowOff>121920</xdr:rowOff>
    </xdr:to>
    <xdr:sp macro="" textlink="">
      <xdr:nvSpPr>
        <xdr:cNvPr id="143551" name="Line 60">
          <a:extLst>
            <a:ext uri="{FF2B5EF4-FFF2-40B4-BE49-F238E27FC236}">
              <a16:creationId xmlns:a16="http://schemas.microsoft.com/office/drawing/2014/main" id="{00000000-0008-0000-0100-0000BF300200}"/>
            </a:ext>
          </a:extLst>
        </xdr:cNvPr>
        <xdr:cNvSpPr/>
      </xdr:nvSpPr>
      <xdr:spPr>
        <a:xfrm>
          <a:off x="6530340" y="1160145"/>
          <a:ext cx="22860" cy="2200275"/>
        </a:xfrm>
        <a:prstGeom prst="line">
          <a:avLst/>
        </a:prstGeom>
        <a:ln w="9525" cap="flat" cmpd="sng">
          <a:solidFill>
            <a:srgbClr val="000000"/>
          </a:solidFill>
          <a:prstDash val="solid"/>
          <a:round/>
          <a:headEnd type="none" w="med" len="med"/>
          <a:tailEnd type="none" w="med" len="med"/>
        </a:ln>
      </xdr:spPr>
    </xdr:sp>
    <xdr:clientData/>
  </xdr:twoCellAnchor>
  <xdr:twoCellAnchor>
    <xdr:from>
      <xdr:col>7</xdr:col>
      <xdr:colOff>533400</xdr:colOff>
      <xdr:row>7</xdr:row>
      <xdr:rowOff>76200</xdr:rowOff>
    </xdr:from>
    <xdr:to>
      <xdr:col>7</xdr:col>
      <xdr:colOff>952500</xdr:colOff>
      <xdr:row>7</xdr:row>
      <xdr:rowOff>83820</xdr:rowOff>
    </xdr:to>
    <xdr:sp macro="" textlink="">
      <xdr:nvSpPr>
        <xdr:cNvPr id="143552" name="Line 61">
          <a:extLst>
            <a:ext uri="{FF2B5EF4-FFF2-40B4-BE49-F238E27FC236}">
              <a16:creationId xmlns:a16="http://schemas.microsoft.com/office/drawing/2014/main" id="{00000000-0008-0000-0100-0000C0300200}"/>
            </a:ext>
          </a:extLst>
        </xdr:cNvPr>
        <xdr:cNvSpPr/>
      </xdr:nvSpPr>
      <xdr:spPr>
        <a:xfrm>
          <a:off x="6545580" y="1514475"/>
          <a:ext cx="419100" cy="7620"/>
        </a:xfrm>
        <a:prstGeom prst="line">
          <a:avLst/>
        </a:prstGeom>
        <a:ln w="9525" cap="flat" cmpd="sng">
          <a:solidFill>
            <a:srgbClr val="000000"/>
          </a:solidFill>
          <a:prstDash val="solid"/>
          <a:round/>
          <a:headEnd type="none" w="med" len="med"/>
          <a:tailEnd type="none" w="med" len="med"/>
        </a:ln>
      </xdr:spPr>
    </xdr:sp>
    <xdr:clientData/>
  </xdr:twoCellAnchor>
  <xdr:twoCellAnchor>
    <xdr:from>
      <xdr:col>7</xdr:col>
      <xdr:colOff>518160</xdr:colOff>
      <xdr:row>8</xdr:row>
      <xdr:rowOff>83820</xdr:rowOff>
    </xdr:from>
    <xdr:to>
      <xdr:col>7</xdr:col>
      <xdr:colOff>952500</xdr:colOff>
      <xdr:row>8</xdr:row>
      <xdr:rowOff>91440</xdr:rowOff>
    </xdr:to>
    <xdr:sp macro="" textlink="">
      <xdr:nvSpPr>
        <xdr:cNvPr id="143553" name="Line 62">
          <a:extLst>
            <a:ext uri="{FF2B5EF4-FFF2-40B4-BE49-F238E27FC236}">
              <a16:creationId xmlns:a16="http://schemas.microsoft.com/office/drawing/2014/main" id="{00000000-0008-0000-0100-0000C1300200}"/>
            </a:ext>
          </a:extLst>
        </xdr:cNvPr>
        <xdr:cNvSpPr/>
      </xdr:nvSpPr>
      <xdr:spPr>
        <a:xfrm>
          <a:off x="6530340" y="1722120"/>
          <a:ext cx="434340" cy="7620"/>
        </a:xfrm>
        <a:prstGeom prst="line">
          <a:avLst/>
        </a:prstGeom>
        <a:ln w="9525" cap="flat" cmpd="sng">
          <a:solidFill>
            <a:srgbClr val="000000"/>
          </a:solidFill>
          <a:prstDash val="solid"/>
          <a:round/>
          <a:headEnd type="none" w="med" len="med"/>
          <a:tailEnd type="none" w="med" len="med"/>
        </a:ln>
      </xdr:spPr>
    </xdr:sp>
    <xdr:clientData/>
  </xdr:twoCellAnchor>
  <xdr:twoCellAnchor>
    <xdr:from>
      <xdr:col>7</xdr:col>
      <xdr:colOff>533400</xdr:colOff>
      <xdr:row>9</xdr:row>
      <xdr:rowOff>99060</xdr:rowOff>
    </xdr:from>
    <xdr:to>
      <xdr:col>7</xdr:col>
      <xdr:colOff>952500</xdr:colOff>
      <xdr:row>9</xdr:row>
      <xdr:rowOff>114300</xdr:rowOff>
    </xdr:to>
    <xdr:sp macro="" textlink="">
      <xdr:nvSpPr>
        <xdr:cNvPr id="143554" name="Line 63">
          <a:extLst>
            <a:ext uri="{FF2B5EF4-FFF2-40B4-BE49-F238E27FC236}">
              <a16:creationId xmlns:a16="http://schemas.microsoft.com/office/drawing/2014/main" id="{00000000-0008-0000-0100-0000C2300200}"/>
            </a:ext>
          </a:extLst>
        </xdr:cNvPr>
        <xdr:cNvSpPr/>
      </xdr:nvSpPr>
      <xdr:spPr>
        <a:xfrm>
          <a:off x="6545580" y="1937385"/>
          <a:ext cx="419100" cy="15240"/>
        </a:xfrm>
        <a:prstGeom prst="line">
          <a:avLst/>
        </a:prstGeom>
        <a:ln w="9525" cap="flat" cmpd="sng">
          <a:solidFill>
            <a:srgbClr val="000000"/>
          </a:solidFill>
          <a:prstDash val="solid"/>
          <a:round/>
          <a:headEnd type="none" w="med" len="med"/>
          <a:tailEnd type="none" w="med" len="med"/>
        </a:ln>
      </xdr:spPr>
    </xdr:sp>
    <xdr:clientData/>
  </xdr:twoCellAnchor>
  <xdr:twoCellAnchor>
    <xdr:from>
      <xdr:col>7</xdr:col>
      <xdr:colOff>518160</xdr:colOff>
      <xdr:row>10</xdr:row>
      <xdr:rowOff>121920</xdr:rowOff>
    </xdr:from>
    <xdr:to>
      <xdr:col>7</xdr:col>
      <xdr:colOff>914400</xdr:colOff>
      <xdr:row>10</xdr:row>
      <xdr:rowOff>129540</xdr:rowOff>
    </xdr:to>
    <xdr:sp macro="" textlink="">
      <xdr:nvSpPr>
        <xdr:cNvPr id="143555" name="Line 64">
          <a:extLst>
            <a:ext uri="{FF2B5EF4-FFF2-40B4-BE49-F238E27FC236}">
              <a16:creationId xmlns:a16="http://schemas.microsoft.com/office/drawing/2014/main" id="{00000000-0008-0000-0100-0000C3300200}"/>
            </a:ext>
          </a:extLst>
        </xdr:cNvPr>
        <xdr:cNvSpPr/>
      </xdr:nvSpPr>
      <xdr:spPr>
        <a:xfrm>
          <a:off x="6530340" y="2160270"/>
          <a:ext cx="396240" cy="7620"/>
        </a:xfrm>
        <a:prstGeom prst="line">
          <a:avLst/>
        </a:prstGeom>
        <a:ln w="9525" cap="flat" cmpd="sng">
          <a:solidFill>
            <a:srgbClr val="000000"/>
          </a:solidFill>
          <a:prstDash val="solid"/>
          <a:round/>
          <a:headEnd type="none" w="med" len="med"/>
          <a:tailEnd type="none" w="med" len="med"/>
        </a:ln>
      </xdr:spPr>
    </xdr:sp>
    <xdr:clientData/>
  </xdr:twoCellAnchor>
  <xdr:twoCellAnchor>
    <xdr:from>
      <xdr:col>7</xdr:col>
      <xdr:colOff>541020</xdr:colOff>
      <xdr:row>14</xdr:row>
      <xdr:rowOff>99060</xdr:rowOff>
    </xdr:from>
    <xdr:to>
      <xdr:col>7</xdr:col>
      <xdr:colOff>952500</xdr:colOff>
      <xdr:row>14</xdr:row>
      <xdr:rowOff>114300</xdr:rowOff>
    </xdr:to>
    <xdr:sp macro="" textlink="">
      <xdr:nvSpPr>
        <xdr:cNvPr id="143556" name="Line 65">
          <a:extLst>
            <a:ext uri="{FF2B5EF4-FFF2-40B4-BE49-F238E27FC236}">
              <a16:creationId xmlns:a16="http://schemas.microsoft.com/office/drawing/2014/main" id="{00000000-0008-0000-0100-0000C4300200}"/>
            </a:ext>
          </a:extLst>
        </xdr:cNvPr>
        <xdr:cNvSpPr/>
      </xdr:nvSpPr>
      <xdr:spPr>
        <a:xfrm>
          <a:off x="6553200" y="2937510"/>
          <a:ext cx="411480" cy="15240"/>
        </a:xfrm>
        <a:prstGeom prst="line">
          <a:avLst/>
        </a:prstGeom>
        <a:ln w="9525" cap="flat" cmpd="sng">
          <a:solidFill>
            <a:srgbClr val="000000"/>
          </a:solidFill>
          <a:prstDash val="solid"/>
          <a:round/>
          <a:headEnd type="none" w="med" len="med"/>
          <a:tailEnd type="none" w="med" len="med"/>
        </a:ln>
      </xdr:spPr>
    </xdr:sp>
    <xdr:clientData/>
  </xdr:twoCellAnchor>
  <xdr:twoCellAnchor>
    <xdr:from>
      <xdr:col>7</xdr:col>
      <xdr:colOff>556260</xdr:colOff>
      <xdr:row>12</xdr:row>
      <xdr:rowOff>99060</xdr:rowOff>
    </xdr:from>
    <xdr:to>
      <xdr:col>7</xdr:col>
      <xdr:colOff>952500</xdr:colOff>
      <xdr:row>12</xdr:row>
      <xdr:rowOff>114300</xdr:rowOff>
    </xdr:to>
    <xdr:sp macro="" textlink="">
      <xdr:nvSpPr>
        <xdr:cNvPr id="143557" name="Line 67">
          <a:extLst>
            <a:ext uri="{FF2B5EF4-FFF2-40B4-BE49-F238E27FC236}">
              <a16:creationId xmlns:a16="http://schemas.microsoft.com/office/drawing/2014/main" id="{00000000-0008-0000-0100-0000C5300200}"/>
            </a:ext>
          </a:extLst>
        </xdr:cNvPr>
        <xdr:cNvSpPr/>
      </xdr:nvSpPr>
      <xdr:spPr>
        <a:xfrm>
          <a:off x="6568440" y="2537460"/>
          <a:ext cx="396240" cy="15240"/>
        </a:xfrm>
        <a:prstGeom prst="line">
          <a:avLst/>
        </a:prstGeom>
        <a:ln w="9525" cap="flat" cmpd="sng">
          <a:solidFill>
            <a:srgbClr val="000000"/>
          </a:solidFill>
          <a:prstDash val="solid"/>
          <a:round/>
          <a:headEnd type="none" w="med" len="med"/>
          <a:tailEnd type="none" w="med" len="med"/>
        </a:ln>
      </xdr:spPr>
    </xdr:sp>
    <xdr:clientData/>
  </xdr:twoCellAnchor>
  <xdr:twoCellAnchor>
    <xdr:from>
      <xdr:col>7</xdr:col>
      <xdr:colOff>533400</xdr:colOff>
      <xdr:row>11</xdr:row>
      <xdr:rowOff>99060</xdr:rowOff>
    </xdr:from>
    <xdr:to>
      <xdr:col>7</xdr:col>
      <xdr:colOff>922020</xdr:colOff>
      <xdr:row>11</xdr:row>
      <xdr:rowOff>114300</xdr:rowOff>
    </xdr:to>
    <xdr:sp macro="" textlink="">
      <xdr:nvSpPr>
        <xdr:cNvPr id="143558" name="Line 68">
          <a:extLst>
            <a:ext uri="{FF2B5EF4-FFF2-40B4-BE49-F238E27FC236}">
              <a16:creationId xmlns:a16="http://schemas.microsoft.com/office/drawing/2014/main" id="{00000000-0008-0000-0100-0000C6300200}"/>
            </a:ext>
          </a:extLst>
        </xdr:cNvPr>
        <xdr:cNvSpPr/>
      </xdr:nvSpPr>
      <xdr:spPr>
        <a:xfrm>
          <a:off x="6545580" y="2337435"/>
          <a:ext cx="388620" cy="15240"/>
        </a:xfrm>
        <a:prstGeom prst="line">
          <a:avLst/>
        </a:prstGeom>
        <a:ln w="9525" cap="flat" cmpd="sng">
          <a:solidFill>
            <a:srgbClr val="000000"/>
          </a:solidFill>
          <a:prstDash val="solid"/>
          <a:round/>
          <a:headEnd type="none" w="med" len="med"/>
          <a:tailEnd type="none" w="med" len="med"/>
        </a:ln>
      </xdr:spPr>
    </xdr:sp>
    <xdr:clientData/>
  </xdr:twoCellAnchor>
  <xdr:twoCellAnchor>
    <xdr:from>
      <xdr:col>7</xdr:col>
      <xdr:colOff>556260</xdr:colOff>
      <xdr:row>13</xdr:row>
      <xdr:rowOff>121920</xdr:rowOff>
    </xdr:from>
    <xdr:to>
      <xdr:col>7</xdr:col>
      <xdr:colOff>922020</xdr:colOff>
      <xdr:row>13</xdr:row>
      <xdr:rowOff>129540</xdr:rowOff>
    </xdr:to>
    <xdr:sp macro="" textlink="">
      <xdr:nvSpPr>
        <xdr:cNvPr id="143559" name="Line 69">
          <a:extLst>
            <a:ext uri="{FF2B5EF4-FFF2-40B4-BE49-F238E27FC236}">
              <a16:creationId xmlns:a16="http://schemas.microsoft.com/office/drawing/2014/main" id="{00000000-0008-0000-0100-0000C7300200}"/>
            </a:ext>
          </a:extLst>
        </xdr:cNvPr>
        <xdr:cNvSpPr/>
      </xdr:nvSpPr>
      <xdr:spPr>
        <a:xfrm>
          <a:off x="6568440" y="2760345"/>
          <a:ext cx="365760" cy="7620"/>
        </a:xfrm>
        <a:prstGeom prst="line">
          <a:avLst/>
        </a:prstGeom>
        <a:ln w="9525" cap="flat" cmpd="sng">
          <a:solidFill>
            <a:srgbClr val="000000"/>
          </a:solidFill>
          <a:prstDash val="solid"/>
          <a:round/>
          <a:headEnd type="none" w="med" len="med"/>
          <a:tailEnd type="none" w="med" len="med"/>
        </a:ln>
      </xdr:spPr>
    </xdr:sp>
    <xdr:clientData/>
  </xdr:twoCellAnchor>
  <xdr:twoCellAnchor>
    <xdr:from>
      <xdr:col>7</xdr:col>
      <xdr:colOff>518160</xdr:colOff>
      <xdr:row>6</xdr:row>
      <xdr:rowOff>99060</xdr:rowOff>
    </xdr:from>
    <xdr:to>
      <xdr:col>7</xdr:col>
      <xdr:colOff>876300</xdr:colOff>
      <xdr:row>6</xdr:row>
      <xdr:rowOff>114300</xdr:rowOff>
    </xdr:to>
    <xdr:sp macro="" textlink="">
      <xdr:nvSpPr>
        <xdr:cNvPr id="143560" name="Line 70">
          <a:extLst>
            <a:ext uri="{FF2B5EF4-FFF2-40B4-BE49-F238E27FC236}">
              <a16:creationId xmlns:a16="http://schemas.microsoft.com/office/drawing/2014/main" id="{00000000-0008-0000-0100-0000C8300200}"/>
            </a:ext>
          </a:extLst>
        </xdr:cNvPr>
        <xdr:cNvSpPr/>
      </xdr:nvSpPr>
      <xdr:spPr>
        <a:xfrm>
          <a:off x="6530340" y="1337310"/>
          <a:ext cx="358140" cy="15240"/>
        </a:xfrm>
        <a:prstGeom prst="line">
          <a:avLst/>
        </a:prstGeom>
        <a:ln w="9525" cap="flat" cmpd="sng">
          <a:solidFill>
            <a:srgbClr val="000000"/>
          </a:solidFill>
          <a:prstDash val="solid"/>
          <a:round/>
          <a:headEnd type="none" w="med" len="med"/>
          <a:tailEnd type="none" w="med" len="med"/>
        </a:ln>
      </xdr:spPr>
    </xdr:sp>
    <xdr:clientData/>
  </xdr:twoCellAnchor>
  <xdr:twoCellAnchor>
    <xdr:from>
      <xdr:col>7</xdr:col>
      <xdr:colOff>556260</xdr:colOff>
      <xdr:row>15</xdr:row>
      <xdr:rowOff>129540</xdr:rowOff>
    </xdr:from>
    <xdr:to>
      <xdr:col>7</xdr:col>
      <xdr:colOff>922020</xdr:colOff>
      <xdr:row>15</xdr:row>
      <xdr:rowOff>152400</xdr:rowOff>
    </xdr:to>
    <xdr:sp macro="" textlink="">
      <xdr:nvSpPr>
        <xdr:cNvPr id="143561" name="Line 72">
          <a:extLst>
            <a:ext uri="{FF2B5EF4-FFF2-40B4-BE49-F238E27FC236}">
              <a16:creationId xmlns:a16="http://schemas.microsoft.com/office/drawing/2014/main" id="{00000000-0008-0000-0100-0000C9300200}"/>
            </a:ext>
          </a:extLst>
        </xdr:cNvPr>
        <xdr:cNvSpPr/>
      </xdr:nvSpPr>
      <xdr:spPr>
        <a:xfrm>
          <a:off x="6568440" y="3168015"/>
          <a:ext cx="365760" cy="22860"/>
        </a:xfrm>
        <a:prstGeom prst="line">
          <a:avLst/>
        </a:prstGeom>
        <a:ln w="9525" cap="flat" cmpd="sng">
          <a:solidFill>
            <a:srgbClr val="000000"/>
          </a:solidFill>
          <a:prstDash val="solid"/>
          <a:round/>
          <a:headEnd type="none" w="med" len="med"/>
          <a:tailEnd type="none" w="med" len="med"/>
        </a:ln>
      </xdr:spPr>
    </xdr:sp>
    <xdr:clientData/>
  </xdr:twoCellAnchor>
  <xdr:twoCellAnchor>
    <xdr:from>
      <xdr:col>7</xdr:col>
      <xdr:colOff>571500</xdr:colOff>
      <xdr:row>16</xdr:row>
      <xdr:rowOff>121920</xdr:rowOff>
    </xdr:from>
    <xdr:to>
      <xdr:col>7</xdr:col>
      <xdr:colOff>952500</xdr:colOff>
      <xdr:row>16</xdr:row>
      <xdr:rowOff>129540</xdr:rowOff>
    </xdr:to>
    <xdr:sp macro="" textlink="">
      <xdr:nvSpPr>
        <xdr:cNvPr id="143562" name="Line 73">
          <a:extLst>
            <a:ext uri="{FF2B5EF4-FFF2-40B4-BE49-F238E27FC236}">
              <a16:creationId xmlns:a16="http://schemas.microsoft.com/office/drawing/2014/main" id="{00000000-0008-0000-0100-0000CA300200}"/>
            </a:ext>
          </a:extLst>
        </xdr:cNvPr>
        <xdr:cNvSpPr/>
      </xdr:nvSpPr>
      <xdr:spPr>
        <a:xfrm>
          <a:off x="6583680" y="3360420"/>
          <a:ext cx="381000" cy="7620"/>
        </a:xfrm>
        <a:prstGeom prst="line">
          <a:avLst/>
        </a:prstGeom>
        <a:ln w="9525" cap="flat" cmpd="sng">
          <a:solidFill>
            <a:srgbClr val="000000"/>
          </a:solidFill>
          <a:prstDash val="solid"/>
          <a:round/>
          <a:headEnd type="none" w="med" len="med"/>
          <a:tailEnd type="none" w="med" len="med"/>
        </a:ln>
      </xdr:spPr>
    </xdr:sp>
    <xdr:clientData/>
  </xdr:twoCellAnchor>
  <xdr:twoCellAnchor>
    <xdr:from>
      <xdr:col>6</xdr:col>
      <xdr:colOff>358140</xdr:colOff>
      <xdr:row>19</xdr:row>
      <xdr:rowOff>99060</xdr:rowOff>
    </xdr:from>
    <xdr:to>
      <xdr:col>7</xdr:col>
      <xdr:colOff>7620</xdr:colOff>
      <xdr:row>19</xdr:row>
      <xdr:rowOff>114300</xdr:rowOff>
    </xdr:to>
    <xdr:sp macro="" textlink="">
      <xdr:nvSpPr>
        <xdr:cNvPr id="143563" name="Line 75">
          <a:extLst>
            <a:ext uri="{FF2B5EF4-FFF2-40B4-BE49-F238E27FC236}">
              <a16:creationId xmlns:a16="http://schemas.microsoft.com/office/drawing/2014/main" id="{00000000-0008-0000-0100-0000CB300200}"/>
            </a:ext>
          </a:extLst>
        </xdr:cNvPr>
        <xdr:cNvSpPr/>
      </xdr:nvSpPr>
      <xdr:spPr>
        <a:xfrm>
          <a:off x="6012180" y="3937635"/>
          <a:ext cx="7620" cy="15240"/>
        </a:xfrm>
        <a:prstGeom prst="line">
          <a:avLst/>
        </a:prstGeom>
        <a:ln w="9525" cap="flat" cmpd="sng">
          <a:solidFill>
            <a:srgbClr val="000000"/>
          </a:solidFill>
          <a:prstDash val="solid"/>
          <a:round/>
          <a:headEnd type="none" w="med" len="med"/>
          <a:tailEnd type="none" w="med" len="med"/>
        </a:ln>
      </xdr:spPr>
    </xdr:sp>
    <xdr:clientData/>
  </xdr:twoCellAnchor>
  <xdr:twoCellAnchor>
    <xdr:from>
      <xdr:col>7</xdr:col>
      <xdr:colOff>518160</xdr:colOff>
      <xdr:row>19</xdr:row>
      <xdr:rowOff>99060</xdr:rowOff>
    </xdr:from>
    <xdr:to>
      <xdr:col>7</xdr:col>
      <xdr:colOff>533400</xdr:colOff>
      <xdr:row>25</xdr:row>
      <xdr:rowOff>121920</xdr:rowOff>
    </xdr:to>
    <xdr:sp macro="" textlink="">
      <xdr:nvSpPr>
        <xdr:cNvPr id="143564" name="Line 76">
          <a:extLst>
            <a:ext uri="{FF2B5EF4-FFF2-40B4-BE49-F238E27FC236}">
              <a16:creationId xmlns:a16="http://schemas.microsoft.com/office/drawing/2014/main" id="{00000000-0008-0000-0100-0000CC300200}"/>
            </a:ext>
          </a:extLst>
        </xdr:cNvPr>
        <xdr:cNvSpPr/>
      </xdr:nvSpPr>
      <xdr:spPr>
        <a:xfrm>
          <a:off x="6530340" y="3937635"/>
          <a:ext cx="15240" cy="1223010"/>
        </a:xfrm>
        <a:prstGeom prst="line">
          <a:avLst/>
        </a:prstGeom>
        <a:ln w="9525" cap="flat" cmpd="sng">
          <a:solidFill>
            <a:srgbClr val="000000"/>
          </a:solidFill>
          <a:prstDash val="solid"/>
          <a:round/>
          <a:headEnd type="none" w="med" len="med"/>
          <a:tailEnd type="none" w="med" len="med"/>
        </a:ln>
      </xdr:spPr>
    </xdr:sp>
    <xdr:clientData/>
  </xdr:twoCellAnchor>
  <xdr:twoCellAnchor>
    <xdr:from>
      <xdr:col>7</xdr:col>
      <xdr:colOff>518160</xdr:colOff>
      <xdr:row>20</xdr:row>
      <xdr:rowOff>76200</xdr:rowOff>
    </xdr:from>
    <xdr:to>
      <xdr:col>7</xdr:col>
      <xdr:colOff>922020</xdr:colOff>
      <xdr:row>20</xdr:row>
      <xdr:rowOff>83820</xdr:rowOff>
    </xdr:to>
    <xdr:sp macro="" textlink="">
      <xdr:nvSpPr>
        <xdr:cNvPr id="143565" name="Line 77">
          <a:extLst>
            <a:ext uri="{FF2B5EF4-FFF2-40B4-BE49-F238E27FC236}">
              <a16:creationId xmlns:a16="http://schemas.microsoft.com/office/drawing/2014/main" id="{00000000-0008-0000-0100-0000CD300200}"/>
            </a:ext>
          </a:extLst>
        </xdr:cNvPr>
        <xdr:cNvSpPr/>
      </xdr:nvSpPr>
      <xdr:spPr>
        <a:xfrm>
          <a:off x="6530340" y="4114800"/>
          <a:ext cx="403860" cy="7620"/>
        </a:xfrm>
        <a:prstGeom prst="line">
          <a:avLst/>
        </a:prstGeom>
        <a:ln w="9525" cap="flat" cmpd="sng">
          <a:solidFill>
            <a:srgbClr val="000000"/>
          </a:solidFill>
          <a:prstDash val="solid"/>
          <a:round/>
          <a:headEnd type="none" w="med" len="med"/>
          <a:tailEnd type="none" w="med" len="med"/>
        </a:ln>
      </xdr:spPr>
    </xdr:sp>
    <xdr:clientData/>
  </xdr:twoCellAnchor>
  <xdr:twoCellAnchor>
    <xdr:from>
      <xdr:col>7</xdr:col>
      <xdr:colOff>510540</xdr:colOff>
      <xdr:row>21</xdr:row>
      <xdr:rowOff>83820</xdr:rowOff>
    </xdr:from>
    <xdr:to>
      <xdr:col>7</xdr:col>
      <xdr:colOff>952500</xdr:colOff>
      <xdr:row>21</xdr:row>
      <xdr:rowOff>91440</xdr:rowOff>
    </xdr:to>
    <xdr:sp macro="" textlink="">
      <xdr:nvSpPr>
        <xdr:cNvPr id="143566" name="Line 78">
          <a:extLst>
            <a:ext uri="{FF2B5EF4-FFF2-40B4-BE49-F238E27FC236}">
              <a16:creationId xmlns:a16="http://schemas.microsoft.com/office/drawing/2014/main" id="{00000000-0008-0000-0100-0000CE300200}"/>
            </a:ext>
          </a:extLst>
        </xdr:cNvPr>
        <xdr:cNvSpPr/>
      </xdr:nvSpPr>
      <xdr:spPr>
        <a:xfrm>
          <a:off x="6522720" y="4322445"/>
          <a:ext cx="441960" cy="7620"/>
        </a:xfrm>
        <a:prstGeom prst="line">
          <a:avLst/>
        </a:prstGeom>
        <a:ln w="9525" cap="flat" cmpd="sng">
          <a:solidFill>
            <a:srgbClr val="000000"/>
          </a:solidFill>
          <a:prstDash val="solid"/>
          <a:round/>
          <a:headEnd type="none" w="med" len="med"/>
          <a:tailEnd type="none" w="med" len="med"/>
        </a:ln>
      </xdr:spPr>
    </xdr:sp>
    <xdr:clientData/>
  </xdr:twoCellAnchor>
  <xdr:twoCellAnchor>
    <xdr:from>
      <xdr:col>7</xdr:col>
      <xdr:colOff>541020</xdr:colOff>
      <xdr:row>25</xdr:row>
      <xdr:rowOff>114300</xdr:rowOff>
    </xdr:from>
    <xdr:to>
      <xdr:col>7</xdr:col>
      <xdr:colOff>922020</xdr:colOff>
      <xdr:row>25</xdr:row>
      <xdr:rowOff>121920</xdr:rowOff>
    </xdr:to>
    <xdr:sp macro="" textlink="">
      <xdr:nvSpPr>
        <xdr:cNvPr id="143567" name="Line 80">
          <a:extLst>
            <a:ext uri="{FF2B5EF4-FFF2-40B4-BE49-F238E27FC236}">
              <a16:creationId xmlns:a16="http://schemas.microsoft.com/office/drawing/2014/main" id="{00000000-0008-0000-0100-0000CF300200}"/>
            </a:ext>
          </a:extLst>
        </xdr:cNvPr>
        <xdr:cNvSpPr/>
      </xdr:nvSpPr>
      <xdr:spPr>
        <a:xfrm>
          <a:off x="6553200" y="5153025"/>
          <a:ext cx="381000" cy="7620"/>
        </a:xfrm>
        <a:prstGeom prst="line">
          <a:avLst/>
        </a:prstGeom>
        <a:ln w="9525" cap="flat" cmpd="sng">
          <a:solidFill>
            <a:srgbClr val="000000"/>
          </a:solidFill>
          <a:prstDash val="solid"/>
          <a:round/>
          <a:headEnd type="none" w="med" len="med"/>
          <a:tailEnd type="none" w="med" len="med"/>
        </a:ln>
      </xdr:spPr>
    </xdr:sp>
    <xdr:clientData/>
  </xdr:twoCellAnchor>
  <xdr:twoCellAnchor>
    <xdr:from>
      <xdr:col>7</xdr:col>
      <xdr:colOff>541020</xdr:colOff>
      <xdr:row>24</xdr:row>
      <xdr:rowOff>129540</xdr:rowOff>
    </xdr:from>
    <xdr:to>
      <xdr:col>7</xdr:col>
      <xdr:colOff>922020</xdr:colOff>
      <xdr:row>24</xdr:row>
      <xdr:rowOff>152400</xdr:rowOff>
    </xdr:to>
    <xdr:sp macro="" textlink="">
      <xdr:nvSpPr>
        <xdr:cNvPr id="143568" name="Line 81">
          <a:extLst>
            <a:ext uri="{FF2B5EF4-FFF2-40B4-BE49-F238E27FC236}">
              <a16:creationId xmlns:a16="http://schemas.microsoft.com/office/drawing/2014/main" id="{00000000-0008-0000-0100-0000D0300200}"/>
            </a:ext>
          </a:extLst>
        </xdr:cNvPr>
        <xdr:cNvSpPr/>
      </xdr:nvSpPr>
      <xdr:spPr>
        <a:xfrm>
          <a:off x="6553200" y="4968240"/>
          <a:ext cx="381000" cy="22860"/>
        </a:xfrm>
        <a:prstGeom prst="line">
          <a:avLst/>
        </a:prstGeom>
        <a:ln w="9525" cap="flat" cmpd="sng">
          <a:solidFill>
            <a:srgbClr val="000000"/>
          </a:solidFill>
          <a:prstDash val="solid"/>
          <a:round/>
          <a:headEnd type="none" w="med" len="med"/>
          <a:tailEnd type="none" w="med" len="med"/>
        </a:ln>
      </xdr:spPr>
    </xdr:sp>
    <xdr:clientData/>
  </xdr:twoCellAnchor>
  <xdr:twoCellAnchor>
    <xdr:from>
      <xdr:col>7</xdr:col>
      <xdr:colOff>510540</xdr:colOff>
      <xdr:row>22</xdr:row>
      <xdr:rowOff>83820</xdr:rowOff>
    </xdr:from>
    <xdr:to>
      <xdr:col>7</xdr:col>
      <xdr:colOff>952500</xdr:colOff>
      <xdr:row>22</xdr:row>
      <xdr:rowOff>91440</xdr:rowOff>
    </xdr:to>
    <xdr:sp macro="" textlink="">
      <xdr:nvSpPr>
        <xdr:cNvPr id="143569" name="Line 84">
          <a:extLst>
            <a:ext uri="{FF2B5EF4-FFF2-40B4-BE49-F238E27FC236}">
              <a16:creationId xmlns:a16="http://schemas.microsoft.com/office/drawing/2014/main" id="{00000000-0008-0000-0100-0000D1300200}"/>
            </a:ext>
          </a:extLst>
        </xdr:cNvPr>
        <xdr:cNvSpPr/>
      </xdr:nvSpPr>
      <xdr:spPr>
        <a:xfrm>
          <a:off x="6522720" y="4522470"/>
          <a:ext cx="441960" cy="7620"/>
        </a:xfrm>
        <a:prstGeom prst="line">
          <a:avLst/>
        </a:prstGeom>
        <a:ln w="9525" cap="flat" cmpd="sng">
          <a:solidFill>
            <a:srgbClr val="000000"/>
          </a:solidFill>
          <a:prstDash val="solid"/>
          <a:round/>
          <a:headEnd type="none" w="med" len="med"/>
          <a:tailEnd type="none" w="med" len="med"/>
        </a:ln>
      </xdr:spPr>
    </xdr:sp>
    <xdr:clientData/>
  </xdr:twoCellAnchor>
  <xdr:twoCellAnchor>
    <xdr:from>
      <xdr:col>3</xdr:col>
      <xdr:colOff>1379220</xdr:colOff>
      <xdr:row>10</xdr:row>
      <xdr:rowOff>121920</xdr:rowOff>
    </xdr:from>
    <xdr:to>
      <xdr:col>4</xdr:col>
      <xdr:colOff>7620</xdr:colOff>
      <xdr:row>10</xdr:row>
      <xdr:rowOff>129540</xdr:rowOff>
    </xdr:to>
    <xdr:sp macro="" textlink="">
      <xdr:nvSpPr>
        <xdr:cNvPr id="143570" name="Line 86">
          <a:extLst>
            <a:ext uri="{FF2B5EF4-FFF2-40B4-BE49-F238E27FC236}">
              <a16:creationId xmlns:a16="http://schemas.microsoft.com/office/drawing/2014/main" id="{00000000-0008-0000-0100-0000D2300200}"/>
            </a:ext>
          </a:extLst>
        </xdr:cNvPr>
        <xdr:cNvSpPr/>
      </xdr:nvSpPr>
      <xdr:spPr>
        <a:xfrm flipV="1">
          <a:off x="3718560" y="2160270"/>
          <a:ext cx="7620" cy="7620"/>
        </a:xfrm>
        <a:prstGeom prst="line">
          <a:avLst/>
        </a:prstGeom>
        <a:ln w="9525" cap="flat" cmpd="sng">
          <a:solidFill>
            <a:srgbClr val="000000"/>
          </a:solidFill>
          <a:prstDash val="solid"/>
          <a:round/>
          <a:headEnd type="none" w="med" len="med"/>
          <a:tailEnd type="none" w="med" len="med"/>
        </a:ln>
      </xdr:spPr>
    </xdr:sp>
    <xdr:clientData/>
  </xdr:twoCellAnchor>
  <xdr:twoCellAnchor>
    <xdr:from>
      <xdr:col>3</xdr:col>
      <xdr:colOff>1264920</xdr:colOff>
      <xdr:row>19</xdr:row>
      <xdr:rowOff>114300</xdr:rowOff>
    </xdr:from>
    <xdr:to>
      <xdr:col>4</xdr:col>
      <xdr:colOff>0</xdr:colOff>
      <xdr:row>19</xdr:row>
      <xdr:rowOff>121920</xdr:rowOff>
    </xdr:to>
    <xdr:sp macro="" textlink="">
      <xdr:nvSpPr>
        <xdr:cNvPr id="143571" name="Line 89">
          <a:extLst>
            <a:ext uri="{FF2B5EF4-FFF2-40B4-BE49-F238E27FC236}">
              <a16:creationId xmlns:a16="http://schemas.microsoft.com/office/drawing/2014/main" id="{00000000-0008-0000-0100-0000D3300200}"/>
            </a:ext>
          </a:extLst>
        </xdr:cNvPr>
        <xdr:cNvSpPr/>
      </xdr:nvSpPr>
      <xdr:spPr>
        <a:xfrm>
          <a:off x="3604260" y="3952875"/>
          <a:ext cx="114300" cy="7620"/>
        </a:xfrm>
        <a:prstGeom prst="line">
          <a:avLst/>
        </a:prstGeom>
        <a:ln w="9525" cap="flat" cmpd="sng">
          <a:solidFill>
            <a:srgbClr val="000000"/>
          </a:solidFill>
          <a:prstDash val="solid"/>
          <a:round/>
          <a:headEnd type="none" w="med" len="med"/>
          <a:tailEnd type="none" w="med" len="med"/>
        </a:ln>
      </xdr:spPr>
    </xdr:sp>
    <xdr:clientData/>
  </xdr:twoCellAnchor>
  <xdr:twoCellAnchor>
    <xdr:from>
      <xdr:col>3</xdr:col>
      <xdr:colOff>1005840</xdr:colOff>
      <xdr:row>27</xdr:row>
      <xdr:rowOff>129540</xdr:rowOff>
    </xdr:from>
    <xdr:to>
      <xdr:col>4</xdr:col>
      <xdr:colOff>15240</xdr:colOff>
      <xdr:row>27</xdr:row>
      <xdr:rowOff>152400</xdr:rowOff>
    </xdr:to>
    <xdr:sp macro="" textlink="">
      <xdr:nvSpPr>
        <xdr:cNvPr id="143572" name="Line 95">
          <a:extLst>
            <a:ext uri="{FF2B5EF4-FFF2-40B4-BE49-F238E27FC236}">
              <a16:creationId xmlns:a16="http://schemas.microsoft.com/office/drawing/2014/main" id="{00000000-0008-0000-0100-0000D4300200}"/>
            </a:ext>
          </a:extLst>
        </xdr:cNvPr>
        <xdr:cNvSpPr/>
      </xdr:nvSpPr>
      <xdr:spPr>
        <a:xfrm>
          <a:off x="3345180" y="5568315"/>
          <a:ext cx="388620" cy="22860"/>
        </a:xfrm>
        <a:prstGeom prst="line">
          <a:avLst/>
        </a:prstGeom>
        <a:ln w="9525" cap="flat" cmpd="sng">
          <a:solidFill>
            <a:srgbClr val="000000"/>
          </a:solidFill>
          <a:prstDash val="solid"/>
          <a:round/>
          <a:headEnd type="none" w="med" len="med"/>
          <a:tailEnd type="none" w="med" len="med"/>
        </a:ln>
      </xdr:spPr>
    </xdr:sp>
    <xdr:clientData/>
  </xdr:twoCellAnchor>
  <xdr:twoCellAnchor>
    <xdr:from>
      <xdr:col>3</xdr:col>
      <xdr:colOff>1181100</xdr:colOff>
      <xdr:row>28</xdr:row>
      <xdr:rowOff>99060</xdr:rowOff>
    </xdr:from>
    <xdr:to>
      <xdr:col>4</xdr:col>
      <xdr:colOff>15240</xdr:colOff>
      <xdr:row>28</xdr:row>
      <xdr:rowOff>114300</xdr:rowOff>
    </xdr:to>
    <xdr:sp macro="" textlink="">
      <xdr:nvSpPr>
        <xdr:cNvPr id="143573" name="Line 96">
          <a:extLst>
            <a:ext uri="{FF2B5EF4-FFF2-40B4-BE49-F238E27FC236}">
              <a16:creationId xmlns:a16="http://schemas.microsoft.com/office/drawing/2014/main" id="{00000000-0008-0000-0100-0000D5300200}"/>
            </a:ext>
          </a:extLst>
        </xdr:cNvPr>
        <xdr:cNvSpPr/>
      </xdr:nvSpPr>
      <xdr:spPr>
        <a:xfrm flipV="1">
          <a:off x="3520440" y="5737860"/>
          <a:ext cx="213360" cy="15240"/>
        </a:xfrm>
        <a:prstGeom prst="line">
          <a:avLst/>
        </a:prstGeom>
        <a:ln w="9525" cap="flat" cmpd="sng">
          <a:solidFill>
            <a:srgbClr val="000000"/>
          </a:solidFill>
          <a:prstDash val="solid"/>
          <a:round/>
          <a:headEnd type="none" w="med" len="med"/>
          <a:tailEnd type="none" w="med" len="med"/>
        </a:ln>
      </xdr:spPr>
    </xdr:sp>
    <xdr:clientData/>
  </xdr:twoCellAnchor>
  <xdr:twoCellAnchor>
    <xdr:from>
      <xdr:col>3</xdr:col>
      <xdr:colOff>1181100</xdr:colOff>
      <xdr:row>29</xdr:row>
      <xdr:rowOff>121920</xdr:rowOff>
    </xdr:from>
    <xdr:to>
      <xdr:col>4</xdr:col>
      <xdr:colOff>7620</xdr:colOff>
      <xdr:row>29</xdr:row>
      <xdr:rowOff>129540</xdr:rowOff>
    </xdr:to>
    <xdr:sp macro="" textlink="">
      <xdr:nvSpPr>
        <xdr:cNvPr id="143574" name="Line 97">
          <a:extLst>
            <a:ext uri="{FF2B5EF4-FFF2-40B4-BE49-F238E27FC236}">
              <a16:creationId xmlns:a16="http://schemas.microsoft.com/office/drawing/2014/main" id="{00000000-0008-0000-0100-0000D6300200}"/>
            </a:ext>
          </a:extLst>
        </xdr:cNvPr>
        <xdr:cNvSpPr/>
      </xdr:nvSpPr>
      <xdr:spPr>
        <a:xfrm flipV="1">
          <a:off x="3520440" y="5960745"/>
          <a:ext cx="205740" cy="7620"/>
        </a:xfrm>
        <a:prstGeom prst="line">
          <a:avLst/>
        </a:prstGeom>
        <a:ln w="9525" cap="flat" cmpd="sng">
          <a:solidFill>
            <a:srgbClr val="000000"/>
          </a:solidFill>
          <a:prstDash val="solid"/>
          <a:round/>
          <a:headEnd type="none" w="med" len="med"/>
          <a:tailEnd type="none" w="med" len="med"/>
        </a:ln>
      </xdr:spPr>
    </xdr:sp>
    <xdr:clientData/>
  </xdr:twoCellAnchor>
  <xdr:twoCellAnchor>
    <xdr:from>
      <xdr:col>3</xdr:col>
      <xdr:colOff>1181100</xdr:colOff>
      <xdr:row>27</xdr:row>
      <xdr:rowOff>129540</xdr:rowOff>
    </xdr:from>
    <xdr:to>
      <xdr:col>3</xdr:col>
      <xdr:colOff>1188720</xdr:colOff>
      <xdr:row>29</xdr:row>
      <xdr:rowOff>129540</xdr:rowOff>
    </xdr:to>
    <xdr:sp macro="" textlink="">
      <xdr:nvSpPr>
        <xdr:cNvPr id="143575" name="Line 98">
          <a:extLst>
            <a:ext uri="{FF2B5EF4-FFF2-40B4-BE49-F238E27FC236}">
              <a16:creationId xmlns:a16="http://schemas.microsoft.com/office/drawing/2014/main" id="{00000000-0008-0000-0100-0000D7300200}"/>
            </a:ext>
          </a:extLst>
        </xdr:cNvPr>
        <xdr:cNvSpPr/>
      </xdr:nvSpPr>
      <xdr:spPr>
        <a:xfrm flipH="1">
          <a:off x="3520440" y="5568315"/>
          <a:ext cx="7620" cy="400050"/>
        </a:xfrm>
        <a:prstGeom prst="line">
          <a:avLst/>
        </a:prstGeom>
        <a:ln w="9525" cap="flat" cmpd="sng">
          <a:solidFill>
            <a:srgbClr val="000000"/>
          </a:solidFill>
          <a:prstDash val="solid"/>
          <a:round/>
          <a:headEnd type="none" w="med" len="med"/>
          <a:tailEnd type="none" w="med" len="med"/>
        </a:ln>
      </xdr:spPr>
    </xdr:sp>
    <xdr:clientData/>
  </xdr:twoCellAnchor>
  <xdr:twoCellAnchor>
    <xdr:from>
      <xdr:col>3</xdr:col>
      <xdr:colOff>1127760</xdr:colOff>
      <xdr:row>34</xdr:row>
      <xdr:rowOff>129540</xdr:rowOff>
    </xdr:from>
    <xdr:to>
      <xdr:col>3</xdr:col>
      <xdr:colOff>1143000</xdr:colOff>
      <xdr:row>40</xdr:row>
      <xdr:rowOff>152400</xdr:rowOff>
    </xdr:to>
    <xdr:sp macro="" textlink="">
      <xdr:nvSpPr>
        <xdr:cNvPr id="143576" name="Line 100">
          <a:extLst>
            <a:ext uri="{FF2B5EF4-FFF2-40B4-BE49-F238E27FC236}">
              <a16:creationId xmlns:a16="http://schemas.microsoft.com/office/drawing/2014/main" id="{00000000-0008-0000-0100-0000D8300200}"/>
            </a:ext>
          </a:extLst>
        </xdr:cNvPr>
        <xdr:cNvSpPr/>
      </xdr:nvSpPr>
      <xdr:spPr>
        <a:xfrm>
          <a:off x="3467100" y="6911340"/>
          <a:ext cx="15240" cy="1223010"/>
        </a:xfrm>
        <a:prstGeom prst="line">
          <a:avLst/>
        </a:prstGeom>
        <a:ln w="9525" cap="flat" cmpd="sng">
          <a:solidFill>
            <a:srgbClr val="000000"/>
          </a:solidFill>
          <a:prstDash val="solid"/>
          <a:round/>
          <a:headEnd type="none" w="med" len="med"/>
          <a:tailEnd type="none" w="med" len="med"/>
        </a:ln>
      </xdr:spPr>
    </xdr:sp>
    <xdr:clientData/>
  </xdr:twoCellAnchor>
  <xdr:twoCellAnchor>
    <xdr:from>
      <xdr:col>2</xdr:col>
      <xdr:colOff>1196340</xdr:colOff>
      <xdr:row>31</xdr:row>
      <xdr:rowOff>114300</xdr:rowOff>
    </xdr:from>
    <xdr:to>
      <xdr:col>3</xdr:col>
      <xdr:colOff>7620</xdr:colOff>
      <xdr:row>31</xdr:row>
      <xdr:rowOff>121920</xdr:rowOff>
    </xdr:to>
    <xdr:sp macro="" textlink="">
      <xdr:nvSpPr>
        <xdr:cNvPr id="143577" name="Line 103">
          <a:extLst>
            <a:ext uri="{FF2B5EF4-FFF2-40B4-BE49-F238E27FC236}">
              <a16:creationId xmlns:a16="http://schemas.microsoft.com/office/drawing/2014/main" id="{00000000-0008-0000-0100-0000D9300200}"/>
            </a:ext>
          </a:extLst>
        </xdr:cNvPr>
        <xdr:cNvSpPr/>
      </xdr:nvSpPr>
      <xdr:spPr>
        <a:xfrm>
          <a:off x="2339340" y="6353175"/>
          <a:ext cx="7620" cy="7620"/>
        </a:xfrm>
        <a:prstGeom prst="line">
          <a:avLst/>
        </a:prstGeom>
        <a:ln w="9525" cap="flat" cmpd="sng">
          <a:solidFill>
            <a:srgbClr val="000000"/>
          </a:solidFill>
          <a:prstDash val="solid"/>
          <a:round/>
          <a:headEnd type="none" w="med" len="med"/>
          <a:tailEnd type="none" w="med" len="med"/>
        </a:ln>
      </xdr:spPr>
    </xdr:sp>
    <xdr:clientData/>
  </xdr:twoCellAnchor>
  <xdr:twoCellAnchor>
    <xdr:from>
      <xdr:col>3</xdr:col>
      <xdr:colOff>1371600</xdr:colOff>
      <xdr:row>30</xdr:row>
      <xdr:rowOff>99060</xdr:rowOff>
    </xdr:from>
    <xdr:to>
      <xdr:col>4</xdr:col>
      <xdr:colOff>0</xdr:colOff>
      <xdr:row>30</xdr:row>
      <xdr:rowOff>114300</xdr:rowOff>
    </xdr:to>
    <xdr:sp macro="" textlink="">
      <xdr:nvSpPr>
        <xdr:cNvPr id="143578" name="Line 108">
          <a:extLst>
            <a:ext uri="{FF2B5EF4-FFF2-40B4-BE49-F238E27FC236}">
              <a16:creationId xmlns:a16="http://schemas.microsoft.com/office/drawing/2014/main" id="{00000000-0008-0000-0100-0000DA300200}"/>
            </a:ext>
          </a:extLst>
        </xdr:cNvPr>
        <xdr:cNvSpPr/>
      </xdr:nvSpPr>
      <xdr:spPr>
        <a:xfrm>
          <a:off x="3710940" y="6137910"/>
          <a:ext cx="7620" cy="15240"/>
        </a:xfrm>
        <a:prstGeom prst="line">
          <a:avLst/>
        </a:prstGeom>
        <a:ln w="9525" cap="flat" cmpd="sng">
          <a:solidFill>
            <a:srgbClr val="000000"/>
          </a:solidFill>
          <a:prstDash val="solid"/>
          <a:round/>
          <a:headEnd type="none" w="med" len="med"/>
          <a:tailEnd type="none" w="med" len="med"/>
        </a:ln>
      </xdr:spPr>
    </xdr:sp>
    <xdr:clientData/>
  </xdr:twoCellAnchor>
  <xdr:twoCellAnchor>
    <xdr:from>
      <xdr:col>2</xdr:col>
      <xdr:colOff>838200</xdr:colOff>
      <xdr:row>8</xdr:row>
      <xdr:rowOff>129540</xdr:rowOff>
    </xdr:from>
    <xdr:to>
      <xdr:col>2</xdr:col>
      <xdr:colOff>1089660</xdr:colOff>
      <xdr:row>8</xdr:row>
      <xdr:rowOff>152400</xdr:rowOff>
    </xdr:to>
    <xdr:sp macro="" textlink="">
      <xdr:nvSpPr>
        <xdr:cNvPr id="143579" name="Line 109">
          <a:extLst>
            <a:ext uri="{FF2B5EF4-FFF2-40B4-BE49-F238E27FC236}">
              <a16:creationId xmlns:a16="http://schemas.microsoft.com/office/drawing/2014/main" id="{00000000-0008-0000-0100-0000DB300200}"/>
            </a:ext>
          </a:extLst>
        </xdr:cNvPr>
        <xdr:cNvSpPr/>
      </xdr:nvSpPr>
      <xdr:spPr>
        <a:xfrm>
          <a:off x="1981200" y="1767840"/>
          <a:ext cx="251460" cy="22860"/>
        </a:xfrm>
        <a:prstGeom prst="line">
          <a:avLst/>
        </a:prstGeom>
        <a:ln w="9525" cap="flat" cmpd="sng">
          <a:solidFill>
            <a:srgbClr val="000000"/>
          </a:solidFill>
          <a:prstDash val="solid"/>
          <a:round/>
          <a:headEnd type="none" w="med" len="med"/>
          <a:tailEnd type="none" w="med" len="med"/>
        </a:ln>
      </xdr:spPr>
    </xdr:sp>
    <xdr:clientData/>
  </xdr:twoCellAnchor>
  <xdr:twoCellAnchor>
    <xdr:from>
      <xdr:col>3</xdr:col>
      <xdr:colOff>1264920</xdr:colOff>
      <xdr:row>20</xdr:row>
      <xdr:rowOff>99060</xdr:rowOff>
    </xdr:from>
    <xdr:to>
      <xdr:col>4</xdr:col>
      <xdr:colOff>0</xdr:colOff>
      <xdr:row>20</xdr:row>
      <xdr:rowOff>114300</xdr:rowOff>
    </xdr:to>
    <xdr:sp macro="" textlink="">
      <xdr:nvSpPr>
        <xdr:cNvPr id="143580" name="Line 118">
          <a:extLst>
            <a:ext uri="{FF2B5EF4-FFF2-40B4-BE49-F238E27FC236}">
              <a16:creationId xmlns:a16="http://schemas.microsoft.com/office/drawing/2014/main" id="{00000000-0008-0000-0100-0000DC300200}"/>
            </a:ext>
          </a:extLst>
        </xdr:cNvPr>
        <xdr:cNvSpPr/>
      </xdr:nvSpPr>
      <xdr:spPr>
        <a:xfrm>
          <a:off x="3604260" y="4137660"/>
          <a:ext cx="114300" cy="15240"/>
        </a:xfrm>
        <a:prstGeom prst="line">
          <a:avLst/>
        </a:prstGeom>
        <a:ln w="9525" cap="flat" cmpd="sng">
          <a:solidFill>
            <a:srgbClr val="000000"/>
          </a:solidFill>
          <a:prstDash val="solid"/>
          <a:round/>
          <a:headEnd type="none" w="med" len="med"/>
          <a:tailEnd type="none" w="med" len="med"/>
        </a:ln>
      </xdr:spPr>
    </xdr:sp>
    <xdr:clientData/>
  </xdr:twoCellAnchor>
  <xdr:twoCellAnchor>
    <xdr:from>
      <xdr:col>3</xdr:col>
      <xdr:colOff>1264920</xdr:colOff>
      <xdr:row>21</xdr:row>
      <xdr:rowOff>99060</xdr:rowOff>
    </xdr:from>
    <xdr:to>
      <xdr:col>4</xdr:col>
      <xdr:colOff>0</xdr:colOff>
      <xdr:row>21</xdr:row>
      <xdr:rowOff>114300</xdr:rowOff>
    </xdr:to>
    <xdr:sp macro="" textlink="">
      <xdr:nvSpPr>
        <xdr:cNvPr id="143581" name="Line 119">
          <a:extLst>
            <a:ext uri="{FF2B5EF4-FFF2-40B4-BE49-F238E27FC236}">
              <a16:creationId xmlns:a16="http://schemas.microsoft.com/office/drawing/2014/main" id="{00000000-0008-0000-0100-0000DD300200}"/>
            </a:ext>
          </a:extLst>
        </xdr:cNvPr>
        <xdr:cNvSpPr/>
      </xdr:nvSpPr>
      <xdr:spPr>
        <a:xfrm>
          <a:off x="3604260" y="4337685"/>
          <a:ext cx="114300" cy="15240"/>
        </a:xfrm>
        <a:prstGeom prst="line">
          <a:avLst/>
        </a:prstGeom>
        <a:ln w="9525" cap="flat" cmpd="sng">
          <a:solidFill>
            <a:srgbClr val="000000"/>
          </a:solidFill>
          <a:prstDash val="solid"/>
          <a:round/>
          <a:headEnd type="none" w="med" len="med"/>
          <a:tailEnd type="none" w="med" len="med"/>
        </a:ln>
      </xdr:spPr>
    </xdr:sp>
    <xdr:clientData/>
  </xdr:twoCellAnchor>
  <xdr:twoCellAnchor>
    <xdr:from>
      <xdr:col>3</xdr:col>
      <xdr:colOff>1264920</xdr:colOff>
      <xdr:row>22</xdr:row>
      <xdr:rowOff>114300</xdr:rowOff>
    </xdr:from>
    <xdr:to>
      <xdr:col>4</xdr:col>
      <xdr:colOff>7620</xdr:colOff>
      <xdr:row>22</xdr:row>
      <xdr:rowOff>121920</xdr:rowOff>
    </xdr:to>
    <xdr:sp macro="" textlink="">
      <xdr:nvSpPr>
        <xdr:cNvPr id="143582" name="Line 120">
          <a:extLst>
            <a:ext uri="{FF2B5EF4-FFF2-40B4-BE49-F238E27FC236}">
              <a16:creationId xmlns:a16="http://schemas.microsoft.com/office/drawing/2014/main" id="{00000000-0008-0000-0100-0000DE300200}"/>
            </a:ext>
          </a:extLst>
        </xdr:cNvPr>
        <xdr:cNvSpPr/>
      </xdr:nvSpPr>
      <xdr:spPr>
        <a:xfrm>
          <a:off x="3604260" y="4552950"/>
          <a:ext cx="121920" cy="7620"/>
        </a:xfrm>
        <a:prstGeom prst="line">
          <a:avLst/>
        </a:prstGeom>
        <a:ln w="9525" cap="flat" cmpd="sng">
          <a:solidFill>
            <a:srgbClr val="000000"/>
          </a:solidFill>
          <a:prstDash val="solid"/>
          <a:round/>
          <a:headEnd type="none" w="med" len="med"/>
          <a:tailEnd type="none" w="med" len="med"/>
        </a:ln>
      </xdr:spPr>
    </xdr:sp>
    <xdr:clientData/>
  </xdr:twoCellAnchor>
  <xdr:twoCellAnchor>
    <xdr:from>
      <xdr:col>3</xdr:col>
      <xdr:colOff>1379220</xdr:colOff>
      <xdr:row>33</xdr:row>
      <xdr:rowOff>114300</xdr:rowOff>
    </xdr:from>
    <xdr:to>
      <xdr:col>4</xdr:col>
      <xdr:colOff>7620</xdr:colOff>
      <xdr:row>33</xdr:row>
      <xdr:rowOff>121920</xdr:rowOff>
    </xdr:to>
    <xdr:sp macro="" textlink="">
      <xdr:nvSpPr>
        <xdr:cNvPr id="143583" name="Line 128">
          <a:extLst>
            <a:ext uri="{FF2B5EF4-FFF2-40B4-BE49-F238E27FC236}">
              <a16:creationId xmlns:a16="http://schemas.microsoft.com/office/drawing/2014/main" id="{00000000-0008-0000-0100-0000DF300200}"/>
            </a:ext>
          </a:extLst>
        </xdr:cNvPr>
        <xdr:cNvSpPr/>
      </xdr:nvSpPr>
      <xdr:spPr>
        <a:xfrm>
          <a:off x="3718560" y="6715125"/>
          <a:ext cx="7620" cy="7620"/>
        </a:xfrm>
        <a:prstGeom prst="line">
          <a:avLst/>
        </a:prstGeom>
        <a:ln w="9525" cap="flat" cmpd="sng">
          <a:solidFill>
            <a:srgbClr val="000000"/>
          </a:solidFill>
          <a:prstDash val="solid"/>
          <a:round/>
          <a:headEnd type="none" w="med" len="med"/>
          <a:tailEnd type="none" w="med" len="med"/>
        </a:ln>
      </xdr:spPr>
    </xdr:sp>
    <xdr:clientData/>
  </xdr:twoCellAnchor>
  <xdr:twoCellAnchor>
    <xdr:from>
      <xdr:col>3</xdr:col>
      <xdr:colOff>1371600</xdr:colOff>
      <xdr:row>32</xdr:row>
      <xdr:rowOff>91440</xdr:rowOff>
    </xdr:from>
    <xdr:to>
      <xdr:col>4</xdr:col>
      <xdr:colOff>0</xdr:colOff>
      <xdr:row>32</xdr:row>
      <xdr:rowOff>99060</xdr:rowOff>
    </xdr:to>
    <xdr:sp macro="" textlink="">
      <xdr:nvSpPr>
        <xdr:cNvPr id="143584" name="Line 129">
          <a:extLst>
            <a:ext uri="{FF2B5EF4-FFF2-40B4-BE49-F238E27FC236}">
              <a16:creationId xmlns:a16="http://schemas.microsoft.com/office/drawing/2014/main" id="{00000000-0008-0000-0100-0000E0300200}"/>
            </a:ext>
          </a:extLst>
        </xdr:cNvPr>
        <xdr:cNvSpPr/>
      </xdr:nvSpPr>
      <xdr:spPr>
        <a:xfrm>
          <a:off x="3710940" y="6511290"/>
          <a:ext cx="7620" cy="7620"/>
        </a:xfrm>
        <a:prstGeom prst="line">
          <a:avLst/>
        </a:prstGeom>
        <a:ln w="9525" cap="flat" cmpd="sng">
          <a:solidFill>
            <a:srgbClr val="000000"/>
          </a:solidFill>
          <a:prstDash val="solid"/>
          <a:round/>
          <a:headEnd type="none" w="med" len="med"/>
          <a:tailEnd type="none" w="med" len="med"/>
        </a:ln>
      </xdr:spPr>
    </xdr:sp>
    <xdr:clientData/>
  </xdr:twoCellAnchor>
  <xdr:twoCellAnchor>
    <xdr:from>
      <xdr:col>2</xdr:col>
      <xdr:colOff>853440</xdr:colOff>
      <xdr:row>12</xdr:row>
      <xdr:rowOff>114300</xdr:rowOff>
    </xdr:from>
    <xdr:to>
      <xdr:col>3</xdr:col>
      <xdr:colOff>0</xdr:colOff>
      <xdr:row>12</xdr:row>
      <xdr:rowOff>121920</xdr:rowOff>
    </xdr:to>
    <xdr:sp macro="" textlink="">
      <xdr:nvSpPr>
        <xdr:cNvPr id="143585" name="Line 130">
          <a:extLst>
            <a:ext uri="{FF2B5EF4-FFF2-40B4-BE49-F238E27FC236}">
              <a16:creationId xmlns:a16="http://schemas.microsoft.com/office/drawing/2014/main" id="{00000000-0008-0000-0100-0000E1300200}"/>
            </a:ext>
          </a:extLst>
        </xdr:cNvPr>
        <xdr:cNvSpPr/>
      </xdr:nvSpPr>
      <xdr:spPr>
        <a:xfrm>
          <a:off x="1996440" y="2552700"/>
          <a:ext cx="342900" cy="7620"/>
        </a:xfrm>
        <a:prstGeom prst="line">
          <a:avLst/>
        </a:prstGeom>
        <a:ln w="9525" cap="flat" cmpd="sng">
          <a:solidFill>
            <a:srgbClr val="000000"/>
          </a:solidFill>
          <a:prstDash val="solid"/>
          <a:round/>
          <a:headEnd type="none" w="med" len="med"/>
          <a:tailEnd type="none" w="med" len="med"/>
        </a:ln>
      </xdr:spPr>
    </xdr:sp>
    <xdr:clientData/>
  </xdr:twoCellAnchor>
  <xdr:twoCellAnchor>
    <xdr:from>
      <xdr:col>2</xdr:col>
      <xdr:colOff>853440</xdr:colOff>
      <xdr:row>13</xdr:row>
      <xdr:rowOff>121920</xdr:rowOff>
    </xdr:from>
    <xdr:to>
      <xdr:col>3</xdr:col>
      <xdr:colOff>0</xdr:colOff>
      <xdr:row>13</xdr:row>
      <xdr:rowOff>129540</xdr:rowOff>
    </xdr:to>
    <xdr:sp macro="" textlink="">
      <xdr:nvSpPr>
        <xdr:cNvPr id="143586" name="Line 131">
          <a:extLst>
            <a:ext uri="{FF2B5EF4-FFF2-40B4-BE49-F238E27FC236}">
              <a16:creationId xmlns:a16="http://schemas.microsoft.com/office/drawing/2014/main" id="{00000000-0008-0000-0100-0000E2300200}"/>
            </a:ext>
          </a:extLst>
        </xdr:cNvPr>
        <xdr:cNvSpPr/>
      </xdr:nvSpPr>
      <xdr:spPr>
        <a:xfrm>
          <a:off x="1996440" y="2760345"/>
          <a:ext cx="342900" cy="7620"/>
        </a:xfrm>
        <a:prstGeom prst="line">
          <a:avLst/>
        </a:prstGeom>
        <a:ln w="9525" cap="flat" cmpd="sng">
          <a:solidFill>
            <a:srgbClr val="000000"/>
          </a:solidFill>
          <a:prstDash val="solid"/>
          <a:round/>
          <a:headEnd type="none" w="med" len="med"/>
          <a:tailEnd type="none" w="med" len="med"/>
        </a:ln>
      </xdr:spPr>
    </xdr:sp>
    <xdr:clientData/>
  </xdr:twoCellAnchor>
  <xdr:twoCellAnchor>
    <xdr:from>
      <xdr:col>2</xdr:col>
      <xdr:colOff>876300</xdr:colOff>
      <xdr:row>14</xdr:row>
      <xdr:rowOff>99060</xdr:rowOff>
    </xdr:from>
    <xdr:to>
      <xdr:col>3</xdr:col>
      <xdr:colOff>7620</xdr:colOff>
      <xdr:row>14</xdr:row>
      <xdr:rowOff>114300</xdr:rowOff>
    </xdr:to>
    <xdr:sp macro="" textlink="">
      <xdr:nvSpPr>
        <xdr:cNvPr id="143587" name="Line 132">
          <a:extLst>
            <a:ext uri="{FF2B5EF4-FFF2-40B4-BE49-F238E27FC236}">
              <a16:creationId xmlns:a16="http://schemas.microsoft.com/office/drawing/2014/main" id="{00000000-0008-0000-0100-0000E3300200}"/>
            </a:ext>
          </a:extLst>
        </xdr:cNvPr>
        <xdr:cNvSpPr/>
      </xdr:nvSpPr>
      <xdr:spPr>
        <a:xfrm>
          <a:off x="2019300" y="2937510"/>
          <a:ext cx="327660" cy="15240"/>
        </a:xfrm>
        <a:prstGeom prst="line">
          <a:avLst/>
        </a:prstGeom>
        <a:ln w="9525" cap="flat" cmpd="sng">
          <a:solidFill>
            <a:srgbClr val="000000"/>
          </a:solidFill>
          <a:prstDash val="solid"/>
          <a:round/>
          <a:headEnd type="none" w="med" len="med"/>
          <a:tailEnd type="none" w="med" len="med"/>
        </a:ln>
      </xdr:spPr>
    </xdr:sp>
    <xdr:clientData/>
  </xdr:twoCellAnchor>
  <xdr:twoCellAnchor>
    <xdr:from>
      <xdr:col>2</xdr:col>
      <xdr:colOff>876300</xdr:colOff>
      <xdr:row>15</xdr:row>
      <xdr:rowOff>121920</xdr:rowOff>
    </xdr:from>
    <xdr:to>
      <xdr:col>3</xdr:col>
      <xdr:colOff>7620</xdr:colOff>
      <xdr:row>15</xdr:row>
      <xdr:rowOff>129540</xdr:rowOff>
    </xdr:to>
    <xdr:sp macro="" textlink="">
      <xdr:nvSpPr>
        <xdr:cNvPr id="143588" name="Line 133">
          <a:extLst>
            <a:ext uri="{FF2B5EF4-FFF2-40B4-BE49-F238E27FC236}">
              <a16:creationId xmlns:a16="http://schemas.microsoft.com/office/drawing/2014/main" id="{00000000-0008-0000-0100-0000E4300200}"/>
            </a:ext>
          </a:extLst>
        </xdr:cNvPr>
        <xdr:cNvSpPr/>
      </xdr:nvSpPr>
      <xdr:spPr>
        <a:xfrm>
          <a:off x="2019300" y="3160395"/>
          <a:ext cx="327660" cy="7620"/>
        </a:xfrm>
        <a:prstGeom prst="line">
          <a:avLst/>
        </a:prstGeom>
        <a:ln w="9525" cap="flat" cmpd="sng">
          <a:solidFill>
            <a:srgbClr val="000000"/>
          </a:solidFill>
          <a:prstDash val="solid"/>
          <a:round/>
          <a:headEnd type="none" w="med" len="med"/>
          <a:tailEnd type="none" w="med" len="med"/>
        </a:ln>
      </xdr:spPr>
    </xdr:sp>
    <xdr:clientData/>
  </xdr:twoCellAnchor>
  <xdr:twoCellAnchor>
    <xdr:from>
      <xdr:col>2</xdr:col>
      <xdr:colOff>876300</xdr:colOff>
      <xdr:row>16</xdr:row>
      <xdr:rowOff>99060</xdr:rowOff>
    </xdr:from>
    <xdr:to>
      <xdr:col>3</xdr:col>
      <xdr:colOff>15240</xdr:colOff>
      <xdr:row>16</xdr:row>
      <xdr:rowOff>114300</xdr:rowOff>
    </xdr:to>
    <xdr:sp macro="" textlink="">
      <xdr:nvSpPr>
        <xdr:cNvPr id="143589" name="Line 134">
          <a:extLst>
            <a:ext uri="{FF2B5EF4-FFF2-40B4-BE49-F238E27FC236}">
              <a16:creationId xmlns:a16="http://schemas.microsoft.com/office/drawing/2014/main" id="{00000000-0008-0000-0100-0000E5300200}"/>
            </a:ext>
          </a:extLst>
        </xdr:cNvPr>
        <xdr:cNvSpPr/>
      </xdr:nvSpPr>
      <xdr:spPr>
        <a:xfrm>
          <a:off x="2019300" y="3337560"/>
          <a:ext cx="335280" cy="15240"/>
        </a:xfrm>
        <a:prstGeom prst="line">
          <a:avLst/>
        </a:prstGeom>
        <a:ln w="9525" cap="flat" cmpd="sng">
          <a:solidFill>
            <a:srgbClr val="000000"/>
          </a:solidFill>
          <a:prstDash val="solid"/>
          <a:round/>
          <a:headEnd type="none" w="med" len="med"/>
          <a:tailEnd type="none" w="med" len="med"/>
        </a:ln>
      </xdr:spPr>
    </xdr:sp>
    <xdr:clientData/>
  </xdr:twoCellAnchor>
  <xdr:twoCellAnchor>
    <xdr:from>
      <xdr:col>2</xdr:col>
      <xdr:colOff>876300</xdr:colOff>
      <xdr:row>25</xdr:row>
      <xdr:rowOff>99060</xdr:rowOff>
    </xdr:from>
    <xdr:to>
      <xdr:col>3</xdr:col>
      <xdr:colOff>0</xdr:colOff>
      <xdr:row>25</xdr:row>
      <xdr:rowOff>114300</xdr:rowOff>
    </xdr:to>
    <xdr:sp macro="" textlink="">
      <xdr:nvSpPr>
        <xdr:cNvPr id="143590" name="Line 135">
          <a:extLst>
            <a:ext uri="{FF2B5EF4-FFF2-40B4-BE49-F238E27FC236}">
              <a16:creationId xmlns:a16="http://schemas.microsoft.com/office/drawing/2014/main" id="{00000000-0008-0000-0100-0000E6300200}"/>
            </a:ext>
          </a:extLst>
        </xdr:cNvPr>
        <xdr:cNvSpPr/>
      </xdr:nvSpPr>
      <xdr:spPr>
        <a:xfrm>
          <a:off x="2019300" y="5137785"/>
          <a:ext cx="320040" cy="15240"/>
        </a:xfrm>
        <a:prstGeom prst="line">
          <a:avLst/>
        </a:prstGeom>
        <a:ln w="9525" cap="flat" cmpd="sng">
          <a:solidFill>
            <a:srgbClr val="000000"/>
          </a:solidFill>
          <a:prstDash val="solid"/>
          <a:round/>
          <a:headEnd type="none" w="med" len="med"/>
          <a:tailEnd type="none" w="med" len="med"/>
        </a:ln>
      </xdr:spPr>
    </xdr:sp>
    <xdr:clientData/>
  </xdr:twoCellAnchor>
  <xdr:twoCellAnchor>
    <xdr:from>
      <xdr:col>2</xdr:col>
      <xdr:colOff>853440</xdr:colOff>
      <xdr:row>30</xdr:row>
      <xdr:rowOff>114300</xdr:rowOff>
    </xdr:from>
    <xdr:to>
      <xdr:col>2</xdr:col>
      <xdr:colOff>1181100</xdr:colOff>
      <xdr:row>30</xdr:row>
      <xdr:rowOff>121920</xdr:rowOff>
    </xdr:to>
    <xdr:sp macro="" textlink="">
      <xdr:nvSpPr>
        <xdr:cNvPr id="143591" name="Line 136">
          <a:extLst>
            <a:ext uri="{FF2B5EF4-FFF2-40B4-BE49-F238E27FC236}">
              <a16:creationId xmlns:a16="http://schemas.microsoft.com/office/drawing/2014/main" id="{00000000-0008-0000-0100-0000E7300200}"/>
            </a:ext>
          </a:extLst>
        </xdr:cNvPr>
        <xdr:cNvSpPr/>
      </xdr:nvSpPr>
      <xdr:spPr>
        <a:xfrm>
          <a:off x="1996440" y="6153150"/>
          <a:ext cx="327660" cy="7620"/>
        </a:xfrm>
        <a:prstGeom prst="line">
          <a:avLst/>
        </a:prstGeom>
        <a:ln w="9525" cap="flat" cmpd="sng">
          <a:solidFill>
            <a:srgbClr val="000000"/>
          </a:solidFill>
          <a:prstDash val="solid"/>
          <a:round/>
          <a:headEnd type="none" w="med" len="med"/>
          <a:tailEnd type="none" w="med" len="med"/>
        </a:ln>
      </xdr:spPr>
    </xdr:sp>
    <xdr:clientData/>
  </xdr:twoCellAnchor>
  <xdr:twoCellAnchor>
    <xdr:from>
      <xdr:col>2</xdr:col>
      <xdr:colOff>853440</xdr:colOff>
      <xdr:row>31</xdr:row>
      <xdr:rowOff>91440</xdr:rowOff>
    </xdr:from>
    <xdr:to>
      <xdr:col>2</xdr:col>
      <xdr:colOff>1181100</xdr:colOff>
      <xdr:row>31</xdr:row>
      <xdr:rowOff>99060</xdr:rowOff>
    </xdr:to>
    <xdr:sp macro="" textlink="">
      <xdr:nvSpPr>
        <xdr:cNvPr id="143592" name="Line 137">
          <a:extLst>
            <a:ext uri="{FF2B5EF4-FFF2-40B4-BE49-F238E27FC236}">
              <a16:creationId xmlns:a16="http://schemas.microsoft.com/office/drawing/2014/main" id="{00000000-0008-0000-0100-0000E8300200}"/>
            </a:ext>
          </a:extLst>
        </xdr:cNvPr>
        <xdr:cNvSpPr/>
      </xdr:nvSpPr>
      <xdr:spPr>
        <a:xfrm>
          <a:off x="1996440" y="6330315"/>
          <a:ext cx="327660" cy="7620"/>
        </a:xfrm>
        <a:prstGeom prst="line">
          <a:avLst/>
        </a:prstGeom>
        <a:ln w="9525" cap="flat" cmpd="sng">
          <a:solidFill>
            <a:srgbClr val="000000"/>
          </a:solidFill>
          <a:prstDash val="solid"/>
          <a:round/>
          <a:headEnd type="none" w="med" len="med"/>
          <a:tailEnd type="none" w="med" len="med"/>
        </a:ln>
      </xdr:spPr>
    </xdr:sp>
    <xdr:clientData/>
  </xdr:twoCellAnchor>
  <xdr:twoCellAnchor>
    <xdr:from>
      <xdr:col>2</xdr:col>
      <xdr:colOff>853440</xdr:colOff>
      <xdr:row>32</xdr:row>
      <xdr:rowOff>91440</xdr:rowOff>
    </xdr:from>
    <xdr:to>
      <xdr:col>2</xdr:col>
      <xdr:colOff>1181100</xdr:colOff>
      <xdr:row>32</xdr:row>
      <xdr:rowOff>99060</xdr:rowOff>
    </xdr:to>
    <xdr:sp macro="" textlink="">
      <xdr:nvSpPr>
        <xdr:cNvPr id="143593" name="Line 138">
          <a:extLst>
            <a:ext uri="{FF2B5EF4-FFF2-40B4-BE49-F238E27FC236}">
              <a16:creationId xmlns:a16="http://schemas.microsoft.com/office/drawing/2014/main" id="{00000000-0008-0000-0100-0000E9300200}"/>
            </a:ext>
          </a:extLst>
        </xdr:cNvPr>
        <xdr:cNvSpPr/>
      </xdr:nvSpPr>
      <xdr:spPr>
        <a:xfrm>
          <a:off x="1996440" y="6511290"/>
          <a:ext cx="327660" cy="7620"/>
        </a:xfrm>
        <a:prstGeom prst="line">
          <a:avLst/>
        </a:prstGeom>
        <a:ln w="9525" cap="flat" cmpd="sng">
          <a:solidFill>
            <a:srgbClr val="000000"/>
          </a:solidFill>
          <a:prstDash val="solid"/>
          <a:round/>
          <a:headEnd type="none" w="med" len="med"/>
          <a:tailEnd type="none" w="med" len="med"/>
        </a:ln>
      </xdr:spPr>
    </xdr:sp>
    <xdr:clientData/>
  </xdr:twoCellAnchor>
  <xdr:twoCellAnchor>
    <xdr:from>
      <xdr:col>2</xdr:col>
      <xdr:colOff>838200</xdr:colOff>
      <xdr:row>33</xdr:row>
      <xdr:rowOff>91440</xdr:rowOff>
    </xdr:from>
    <xdr:to>
      <xdr:col>2</xdr:col>
      <xdr:colOff>1165860</xdr:colOff>
      <xdr:row>33</xdr:row>
      <xdr:rowOff>99060</xdr:rowOff>
    </xdr:to>
    <xdr:sp macro="" textlink="">
      <xdr:nvSpPr>
        <xdr:cNvPr id="143594" name="Line 139">
          <a:extLst>
            <a:ext uri="{FF2B5EF4-FFF2-40B4-BE49-F238E27FC236}">
              <a16:creationId xmlns:a16="http://schemas.microsoft.com/office/drawing/2014/main" id="{00000000-0008-0000-0100-0000EA300200}"/>
            </a:ext>
          </a:extLst>
        </xdr:cNvPr>
        <xdr:cNvSpPr/>
      </xdr:nvSpPr>
      <xdr:spPr>
        <a:xfrm>
          <a:off x="1981200" y="6692265"/>
          <a:ext cx="327660" cy="7620"/>
        </a:xfrm>
        <a:prstGeom prst="line">
          <a:avLst/>
        </a:prstGeom>
        <a:ln w="9525" cap="flat" cmpd="sng">
          <a:solidFill>
            <a:srgbClr val="000000"/>
          </a:solidFill>
          <a:prstDash val="solid"/>
          <a:round/>
          <a:headEnd type="none" w="med" len="med"/>
          <a:tailEnd type="none" w="med" len="med"/>
        </a:ln>
      </xdr:spPr>
    </xdr:sp>
    <xdr:clientData/>
  </xdr:twoCellAnchor>
  <xdr:twoCellAnchor>
    <xdr:from>
      <xdr:col>2</xdr:col>
      <xdr:colOff>586740</xdr:colOff>
      <xdr:row>34</xdr:row>
      <xdr:rowOff>99060</xdr:rowOff>
    </xdr:from>
    <xdr:to>
      <xdr:col>3</xdr:col>
      <xdr:colOff>15240</xdr:colOff>
      <xdr:row>34</xdr:row>
      <xdr:rowOff>114300</xdr:rowOff>
    </xdr:to>
    <xdr:sp macro="" textlink="">
      <xdr:nvSpPr>
        <xdr:cNvPr id="143595" name="Line 140">
          <a:extLst>
            <a:ext uri="{FF2B5EF4-FFF2-40B4-BE49-F238E27FC236}">
              <a16:creationId xmlns:a16="http://schemas.microsoft.com/office/drawing/2014/main" id="{00000000-0008-0000-0100-0000EB300200}"/>
            </a:ext>
          </a:extLst>
        </xdr:cNvPr>
        <xdr:cNvSpPr/>
      </xdr:nvSpPr>
      <xdr:spPr>
        <a:xfrm>
          <a:off x="1729740" y="6880860"/>
          <a:ext cx="624840" cy="15240"/>
        </a:xfrm>
        <a:prstGeom prst="line">
          <a:avLst/>
        </a:prstGeom>
        <a:ln w="9525" cap="flat" cmpd="sng">
          <a:solidFill>
            <a:srgbClr val="000000"/>
          </a:solidFill>
          <a:prstDash val="solid"/>
          <a:round/>
          <a:headEnd type="none" w="med" len="med"/>
          <a:tailEnd type="none" w="med" len="med"/>
        </a:ln>
      </xdr:spPr>
    </xdr:sp>
    <xdr:clientData/>
  </xdr:twoCellAnchor>
  <xdr:twoCellAnchor>
    <xdr:from>
      <xdr:col>3</xdr:col>
      <xdr:colOff>1127760</xdr:colOff>
      <xdr:row>35</xdr:row>
      <xdr:rowOff>121920</xdr:rowOff>
    </xdr:from>
    <xdr:to>
      <xdr:col>3</xdr:col>
      <xdr:colOff>1341120</xdr:colOff>
      <xdr:row>35</xdr:row>
      <xdr:rowOff>129540</xdr:rowOff>
    </xdr:to>
    <xdr:sp macro="" textlink="">
      <xdr:nvSpPr>
        <xdr:cNvPr id="143596" name="Line 141">
          <a:extLst>
            <a:ext uri="{FF2B5EF4-FFF2-40B4-BE49-F238E27FC236}">
              <a16:creationId xmlns:a16="http://schemas.microsoft.com/office/drawing/2014/main" id="{00000000-0008-0000-0100-0000EC300200}"/>
            </a:ext>
          </a:extLst>
        </xdr:cNvPr>
        <xdr:cNvSpPr/>
      </xdr:nvSpPr>
      <xdr:spPr>
        <a:xfrm flipV="1">
          <a:off x="3467100" y="7103745"/>
          <a:ext cx="213360" cy="7620"/>
        </a:xfrm>
        <a:prstGeom prst="line">
          <a:avLst/>
        </a:prstGeom>
        <a:ln w="9525" cap="flat" cmpd="sng">
          <a:solidFill>
            <a:srgbClr val="000000"/>
          </a:solidFill>
          <a:prstDash val="solid"/>
          <a:round/>
          <a:headEnd type="none" w="med" len="med"/>
          <a:tailEnd type="none" w="med" len="med"/>
        </a:ln>
      </xdr:spPr>
    </xdr:sp>
    <xdr:clientData/>
  </xdr:twoCellAnchor>
  <xdr:twoCellAnchor>
    <xdr:from>
      <xdr:col>3</xdr:col>
      <xdr:colOff>1127760</xdr:colOff>
      <xdr:row>36</xdr:row>
      <xdr:rowOff>114300</xdr:rowOff>
    </xdr:from>
    <xdr:to>
      <xdr:col>3</xdr:col>
      <xdr:colOff>1341120</xdr:colOff>
      <xdr:row>36</xdr:row>
      <xdr:rowOff>121920</xdr:rowOff>
    </xdr:to>
    <xdr:sp macro="" textlink="">
      <xdr:nvSpPr>
        <xdr:cNvPr id="143597" name="Line 142">
          <a:extLst>
            <a:ext uri="{FF2B5EF4-FFF2-40B4-BE49-F238E27FC236}">
              <a16:creationId xmlns:a16="http://schemas.microsoft.com/office/drawing/2014/main" id="{00000000-0008-0000-0100-0000ED300200}"/>
            </a:ext>
          </a:extLst>
        </xdr:cNvPr>
        <xdr:cNvSpPr/>
      </xdr:nvSpPr>
      <xdr:spPr>
        <a:xfrm flipV="1">
          <a:off x="3467100" y="7296150"/>
          <a:ext cx="213360" cy="7620"/>
        </a:xfrm>
        <a:prstGeom prst="line">
          <a:avLst/>
        </a:prstGeom>
        <a:ln w="9525" cap="flat" cmpd="sng">
          <a:solidFill>
            <a:srgbClr val="000000"/>
          </a:solidFill>
          <a:prstDash val="solid"/>
          <a:round/>
          <a:headEnd type="none" w="med" len="med"/>
          <a:tailEnd type="none" w="med" len="med"/>
        </a:ln>
      </xdr:spPr>
    </xdr:sp>
    <xdr:clientData/>
  </xdr:twoCellAnchor>
  <xdr:twoCellAnchor>
    <xdr:from>
      <xdr:col>3</xdr:col>
      <xdr:colOff>1127760</xdr:colOff>
      <xdr:row>37</xdr:row>
      <xdr:rowOff>99060</xdr:rowOff>
    </xdr:from>
    <xdr:to>
      <xdr:col>3</xdr:col>
      <xdr:colOff>1341120</xdr:colOff>
      <xdr:row>37</xdr:row>
      <xdr:rowOff>114300</xdr:rowOff>
    </xdr:to>
    <xdr:sp macro="" textlink="">
      <xdr:nvSpPr>
        <xdr:cNvPr id="143598" name="Line 143">
          <a:extLst>
            <a:ext uri="{FF2B5EF4-FFF2-40B4-BE49-F238E27FC236}">
              <a16:creationId xmlns:a16="http://schemas.microsoft.com/office/drawing/2014/main" id="{00000000-0008-0000-0100-0000EE300200}"/>
            </a:ext>
          </a:extLst>
        </xdr:cNvPr>
        <xdr:cNvSpPr/>
      </xdr:nvSpPr>
      <xdr:spPr>
        <a:xfrm flipV="1">
          <a:off x="3467100" y="7480935"/>
          <a:ext cx="213360" cy="15240"/>
        </a:xfrm>
        <a:prstGeom prst="line">
          <a:avLst/>
        </a:prstGeom>
        <a:ln w="9525" cap="flat" cmpd="sng">
          <a:solidFill>
            <a:srgbClr val="000000"/>
          </a:solidFill>
          <a:prstDash val="solid"/>
          <a:round/>
          <a:headEnd type="none" w="med" len="med"/>
          <a:tailEnd type="none" w="med" len="med"/>
        </a:ln>
      </xdr:spPr>
    </xdr:sp>
    <xdr:clientData/>
  </xdr:twoCellAnchor>
  <xdr:twoCellAnchor>
    <xdr:from>
      <xdr:col>3</xdr:col>
      <xdr:colOff>1127760</xdr:colOff>
      <xdr:row>38</xdr:row>
      <xdr:rowOff>99060</xdr:rowOff>
    </xdr:from>
    <xdr:to>
      <xdr:col>3</xdr:col>
      <xdr:colOff>1341120</xdr:colOff>
      <xdr:row>38</xdr:row>
      <xdr:rowOff>114300</xdr:rowOff>
    </xdr:to>
    <xdr:sp macro="" textlink="">
      <xdr:nvSpPr>
        <xdr:cNvPr id="143599" name="Line 144">
          <a:extLst>
            <a:ext uri="{FF2B5EF4-FFF2-40B4-BE49-F238E27FC236}">
              <a16:creationId xmlns:a16="http://schemas.microsoft.com/office/drawing/2014/main" id="{00000000-0008-0000-0100-0000EF300200}"/>
            </a:ext>
          </a:extLst>
        </xdr:cNvPr>
        <xdr:cNvSpPr/>
      </xdr:nvSpPr>
      <xdr:spPr>
        <a:xfrm flipV="1">
          <a:off x="3467100" y="7680960"/>
          <a:ext cx="213360" cy="15240"/>
        </a:xfrm>
        <a:prstGeom prst="line">
          <a:avLst/>
        </a:prstGeom>
        <a:ln w="9525" cap="flat" cmpd="sng">
          <a:solidFill>
            <a:srgbClr val="000000"/>
          </a:solidFill>
          <a:prstDash val="solid"/>
          <a:round/>
          <a:headEnd type="none" w="med" len="med"/>
          <a:tailEnd type="none" w="med" len="med"/>
        </a:ln>
      </xdr:spPr>
    </xdr:sp>
    <xdr:clientData/>
  </xdr:twoCellAnchor>
  <xdr:twoCellAnchor>
    <xdr:from>
      <xdr:col>3</xdr:col>
      <xdr:colOff>1127760</xdr:colOff>
      <xdr:row>39</xdr:row>
      <xdr:rowOff>99060</xdr:rowOff>
    </xdr:from>
    <xdr:to>
      <xdr:col>3</xdr:col>
      <xdr:colOff>1341120</xdr:colOff>
      <xdr:row>39</xdr:row>
      <xdr:rowOff>114300</xdr:rowOff>
    </xdr:to>
    <xdr:sp macro="" textlink="">
      <xdr:nvSpPr>
        <xdr:cNvPr id="143600" name="Line 145">
          <a:extLst>
            <a:ext uri="{FF2B5EF4-FFF2-40B4-BE49-F238E27FC236}">
              <a16:creationId xmlns:a16="http://schemas.microsoft.com/office/drawing/2014/main" id="{00000000-0008-0000-0100-0000F0300200}"/>
            </a:ext>
          </a:extLst>
        </xdr:cNvPr>
        <xdr:cNvSpPr/>
      </xdr:nvSpPr>
      <xdr:spPr>
        <a:xfrm flipV="1">
          <a:off x="3467100" y="7880985"/>
          <a:ext cx="213360" cy="15240"/>
        </a:xfrm>
        <a:prstGeom prst="line">
          <a:avLst/>
        </a:prstGeom>
        <a:ln w="9525" cap="flat" cmpd="sng">
          <a:solidFill>
            <a:srgbClr val="000000"/>
          </a:solidFill>
          <a:prstDash val="solid"/>
          <a:round/>
          <a:headEnd type="none" w="med" len="med"/>
          <a:tailEnd type="none" w="med" len="med"/>
        </a:ln>
      </xdr:spPr>
    </xdr:sp>
    <xdr:clientData/>
  </xdr:twoCellAnchor>
  <xdr:twoCellAnchor>
    <xdr:from>
      <xdr:col>3</xdr:col>
      <xdr:colOff>1127760</xdr:colOff>
      <xdr:row>40</xdr:row>
      <xdr:rowOff>152400</xdr:rowOff>
    </xdr:from>
    <xdr:to>
      <xdr:col>3</xdr:col>
      <xdr:colOff>1341120</xdr:colOff>
      <xdr:row>40</xdr:row>
      <xdr:rowOff>160020</xdr:rowOff>
    </xdr:to>
    <xdr:sp macro="" textlink="">
      <xdr:nvSpPr>
        <xdr:cNvPr id="143601" name="Line 146">
          <a:extLst>
            <a:ext uri="{FF2B5EF4-FFF2-40B4-BE49-F238E27FC236}">
              <a16:creationId xmlns:a16="http://schemas.microsoft.com/office/drawing/2014/main" id="{00000000-0008-0000-0100-0000F1300200}"/>
            </a:ext>
          </a:extLst>
        </xdr:cNvPr>
        <xdr:cNvSpPr/>
      </xdr:nvSpPr>
      <xdr:spPr>
        <a:xfrm flipV="1">
          <a:off x="3467100" y="8134350"/>
          <a:ext cx="213360" cy="7620"/>
        </a:xfrm>
        <a:prstGeom prst="line">
          <a:avLst/>
        </a:prstGeom>
        <a:ln w="9525" cap="flat" cmpd="sng">
          <a:solidFill>
            <a:srgbClr val="000000"/>
          </a:solidFill>
          <a:prstDash val="solid"/>
          <a:round/>
          <a:headEnd type="none" w="med" len="med"/>
          <a:tailEnd type="none" w="med" len="med"/>
        </a:ln>
      </xdr:spPr>
    </xdr:sp>
    <xdr:clientData/>
  </xdr:twoCellAnchor>
  <xdr:twoCellAnchor>
    <xdr:from>
      <xdr:col>3</xdr:col>
      <xdr:colOff>1127760</xdr:colOff>
      <xdr:row>41</xdr:row>
      <xdr:rowOff>114300</xdr:rowOff>
    </xdr:from>
    <xdr:to>
      <xdr:col>3</xdr:col>
      <xdr:colOff>1143000</xdr:colOff>
      <xdr:row>42</xdr:row>
      <xdr:rowOff>83820</xdr:rowOff>
    </xdr:to>
    <xdr:sp macro="" textlink="">
      <xdr:nvSpPr>
        <xdr:cNvPr id="143602" name="Line 147">
          <a:extLst>
            <a:ext uri="{FF2B5EF4-FFF2-40B4-BE49-F238E27FC236}">
              <a16:creationId xmlns:a16="http://schemas.microsoft.com/office/drawing/2014/main" id="{00000000-0008-0000-0100-0000F2300200}"/>
            </a:ext>
          </a:extLst>
        </xdr:cNvPr>
        <xdr:cNvSpPr/>
      </xdr:nvSpPr>
      <xdr:spPr>
        <a:xfrm flipH="1">
          <a:off x="3467100" y="8296275"/>
          <a:ext cx="15240" cy="169545"/>
        </a:xfrm>
        <a:prstGeom prst="line">
          <a:avLst/>
        </a:prstGeom>
        <a:ln w="9525" cap="flat" cmpd="sng">
          <a:solidFill>
            <a:srgbClr val="000000"/>
          </a:solidFill>
          <a:prstDash val="solid"/>
          <a:round/>
          <a:headEnd type="none" w="med" len="med"/>
          <a:tailEnd type="none" w="med" len="med"/>
        </a:ln>
      </xdr:spPr>
    </xdr:sp>
    <xdr:clientData/>
  </xdr:twoCellAnchor>
  <xdr:twoCellAnchor>
    <xdr:from>
      <xdr:col>2</xdr:col>
      <xdr:colOff>876300</xdr:colOff>
      <xdr:row>46</xdr:row>
      <xdr:rowOff>83820</xdr:rowOff>
    </xdr:from>
    <xdr:to>
      <xdr:col>3</xdr:col>
      <xdr:colOff>7620</xdr:colOff>
      <xdr:row>46</xdr:row>
      <xdr:rowOff>91440</xdr:rowOff>
    </xdr:to>
    <xdr:sp macro="" textlink="">
      <xdr:nvSpPr>
        <xdr:cNvPr id="143603" name="Line 148">
          <a:extLst>
            <a:ext uri="{FF2B5EF4-FFF2-40B4-BE49-F238E27FC236}">
              <a16:creationId xmlns:a16="http://schemas.microsoft.com/office/drawing/2014/main" id="{00000000-0008-0000-0100-0000F3300200}"/>
            </a:ext>
          </a:extLst>
        </xdr:cNvPr>
        <xdr:cNvSpPr/>
      </xdr:nvSpPr>
      <xdr:spPr>
        <a:xfrm>
          <a:off x="2019300" y="9265920"/>
          <a:ext cx="327660" cy="7620"/>
        </a:xfrm>
        <a:prstGeom prst="line">
          <a:avLst/>
        </a:prstGeom>
        <a:ln w="9525" cap="flat" cmpd="sng">
          <a:solidFill>
            <a:srgbClr val="000000"/>
          </a:solidFill>
          <a:prstDash val="solid"/>
          <a:round/>
          <a:headEnd type="none" w="med" len="med"/>
          <a:tailEnd type="none" w="med" len="med"/>
        </a:ln>
      </xdr:spPr>
    </xdr:sp>
    <xdr:clientData/>
  </xdr:twoCellAnchor>
  <xdr:twoCellAnchor>
    <xdr:from>
      <xdr:col>3</xdr:col>
      <xdr:colOff>518160</xdr:colOff>
      <xdr:row>47</xdr:row>
      <xdr:rowOff>121920</xdr:rowOff>
    </xdr:from>
    <xdr:to>
      <xdr:col>4</xdr:col>
      <xdr:colOff>15240</xdr:colOff>
      <xdr:row>47</xdr:row>
      <xdr:rowOff>129540</xdr:rowOff>
    </xdr:to>
    <xdr:sp macro="" textlink="">
      <xdr:nvSpPr>
        <xdr:cNvPr id="143604" name="Line 157">
          <a:extLst>
            <a:ext uri="{FF2B5EF4-FFF2-40B4-BE49-F238E27FC236}">
              <a16:creationId xmlns:a16="http://schemas.microsoft.com/office/drawing/2014/main" id="{00000000-0008-0000-0100-0000F4300200}"/>
            </a:ext>
          </a:extLst>
        </xdr:cNvPr>
        <xdr:cNvSpPr/>
      </xdr:nvSpPr>
      <xdr:spPr>
        <a:xfrm>
          <a:off x="2857500" y="9504045"/>
          <a:ext cx="876300" cy="7620"/>
        </a:xfrm>
        <a:prstGeom prst="line">
          <a:avLst/>
        </a:prstGeom>
        <a:ln w="9525" cap="flat" cmpd="sng">
          <a:solidFill>
            <a:srgbClr val="000000"/>
          </a:solidFill>
          <a:prstDash val="solid"/>
          <a:round/>
          <a:headEnd type="none" w="med" len="med"/>
          <a:tailEnd type="none" w="med" len="med"/>
        </a:ln>
      </xdr:spPr>
    </xdr:sp>
    <xdr:clientData/>
  </xdr:twoCellAnchor>
  <xdr:twoCellAnchor>
    <xdr:from>
      <xdr:col>2</xdr:col>
      <xdr:colOff>586740</xdr:colOff>
      <xdr:row>47</xdr:row>
      <xdr:rowOff>99060</xdr:rowOff>
    </xdr:from>
    <xdr:to>
      <xdr:col>3</xdr:col>
      <xdr:colOff>7620</xdr:colOff>
      <xdr:row>47</xdr:row>
      <xdr:rowOff>114300</xdr:rowOff>
    </xdr:to>
    <xdr:sp macro="" textlink="">
      <xdr:nvSpPr>
        <xdr:cNvPr id="143605" name="Line 158">
          <a:extLst>
            <a:ext uri="{FF2B5EF4-FFF2-40B4-BE49-F238E27FC236}">
              <a16:creationId xmlns:a16="http://schemas.microsoft.com/office/drawing/2014/main" id="{00000000-0008-0000-0100-0000F5300200}"/>
            </a:ext>
          </a:extLst>
        </xdr:cNvPr>
        <xdr:cNvSpPr/>
      </xdr:nvSpPr>
      <xdr:spPr>
        <a:xfrm>
          <a:off x="1729740" y="9481185"/>
          <a:ext cx="617220" cy="15240"/>
        </a:xfrm>
        <a:prstGeom prst="line">
          <a:avLst/>
        </a:prstGeom>
        <a:ln w="9525" cap="flat" cmpd="sng">
          <a:solidFill>
            <a:srgbClr val="000000"/>
          </a:solidFill>
          <a:prstDash val="solid"/>
          <a:round/>
          <a:headEnd type="none" w="med" len="med"/>
          <a:tailEnd type="none" w="med" len="med"/>
        </a:ln>
      </xdr:spPr>
    </xdr:sp>
    <xdr:clientData/>
  </xdr:twoCellAnchor>
  <xdr:twoCellAnchor>
    <xdr:from>
      <xdr:col>3</xdr:col>
      <xdr:colOff>1165860</xdr:colOff>
      <xdr:row>48</xdr:row>
      <xdr:rowOff>121920</xdr:rowOff>
    </xdr:from>
    <xdr:to>
      <xdr:col>4</xdr:col>
      <xdr:colOff>0</xdr:colOff>
      <xdr:row>48</xdr:row>
      <xdr:rowOff>129540</xdr:rowOff>
    </xdr:to>
    <xdr:sp macro="" textlink="">
      <xdr:nvSpPr>
        <xdr:cNvPr id="143606" name="Line 159">
          <a:extLst>
            <a:ext uri="{FF2B5EF4-FFF2-40B4-BE49-F238E27FC236}">
              <a16:creationId xmlns:a16="http://schemas.microsoft.com/office/drawing/2014/main" id="{00000000-0008-0000-0100-0000F6300200}"/>
            </a:ext>
          </a:extLst>
        </xdr:cNvPr>
        <xdr:cNvSpPr/>
      </xdr:nvSpPr>
      <xdr:spPr>
        <a:xfrm flipV="1">
          <a:off x="3505200" y="9704070"/>
          <a:ext cx="213360" cy="7620"/>
        </a:xfrm>
        <a:prstGeom prst="line">
          <a:avLst/>
        </a:prstGeom>
        <a:ln w="9525" cap="flat" cmpd="sng">
          <a:solidFill>
            <a:srgbClr val="000000"/>
          </a:solidFill>
          <a:prstDash val="solid"/>
          <a:round/>
          <a:headEnd type="none" w="med" len="med"/>
          <a:tailEnd type="none" w="med" len="med"/>
        </a:ln>
      </xdr:spPr>
    </xdr:sp>
    <xdr:clientData/>
  </xdr:twoCellAnchor>
  <xdr:twoCellAnchor>
    <xdr:from>
      <xdr:col>2</xdr:col>
      <xdr:colOff>876300</xdr:colOff>
      <xdr:row>47</xdr:row>
      <xdr:rowOff>121920</xdr:rowOff>
    </xdr:from>
    <xdr:to>
      <xdr:col>2</xdr:col>
      <xdr:colOff>891540</xdr:colOff>
      <xdr:row>50</xdr:row>
      <xdr:rowOff>83820</xdr:rowOff>
    </xdr:to>
    <xdr:sp macro="" textlink="">
      <xdr:nvSpPr>
        <xdr:cNvPr id="143607" name="Line 162">
          <a:extLst>
            <a:ext uri="{FF2B5EF4-FFF2-40B4-BE49-F238E27FC236}">
              <a16:creationId xmlns:a16="http://schemas.microsoft.com/office/drawing/2014/main" id="{00000000-0008-0000-0100-0000F7300200}"/>
            </a:ext>
          </a:extLst>
        </xdr:cNvPr>
        <xdr:cNvSpPr/>
      </xdr:nvSpPr>
      <xdr:spPr>
        <a:xfrm flipH="1">
          <a:off x="2019300" y="9504045"/>
          <a:ext cx="15240" cy="561975"/>
        </a:xfrm>
        <a:prstGeom prst="line">
          <a:avLst/>
        </a:prstGeom>
        <a:ln w="9525" cap="flat" cmpd="sng">
          <a:solidFill>
            <a:srgbClr val="000000"/>
          </a:solidFill>
          <a:prstDash val="solid"/>
          <a:round/>
          <a:headEnd type="none" w="med" len="med"/>
          <a:tailEnd type="none" w="med" len="med"/>
        </a:ln>
      </xdr:spPr>
    </xdr:sp>
    <xdr:clientData/>
  </xdr:twoCellAnchor>
  <xdr:twoCellAnchor>
    <xdr:from>
      <xdr:col>2</xdr:col>
      <xdr:colOff>891540</xdr:colOff>
      <xdr:row>50</xdr:row>
      <xdr:rowOff>83820</xdr:rowOff>
    </xdr:from>
    <xdr:to>
      <xdr:col>3</xdr:col>
      <xdr:colOff>15240</xdr:colOff>
      <xdr:row>50</xdr:row>
      <xdr:rowOff>91440</xdr:rowOff>
    </xdr:to>
    <xdr:sp macro="" textlink="">
      <xdr:nvSpPr>
        <xdr:cNvPr id="143608" name="Line 163">
          <a:extLst>
            <a:ext uri="{FF2B5EF4-FFF2-40B4-BE49-F238E27FC236}">
              <a16:creationId xmlns:a16="http://schemas.microsoft.com/office/drawing/2014/main" id="{00000000-0008-0000-0100-0000F8300200}"/>
            </a:ext>
          </a:extLst>
        </xdr:cNvPr>
        <xdr:cNvSpPr/>
      </xdr:nvSpPr>
      <xdr:spPr>
        <a:xfrm>
          <a:off x="2034540" y="10066020"/>
          <a:ext cx="320040" cy="7620"/>
        </a:xfrm>
        <a:prstGeom prst="line">
          <a:avLst/>
        </a:prstGeom>
        <a:ln w="9525" cap="flat" cmpd="sng">
          <a:solidFill>
            <a:srgbClr val="000000"/>
          </a:solidFill>
          <a:prstDash val="solid"/>
          <a:round/>
          <a:headEnd type="none" w="med" len="med"/>
          <a:tailEnd type="none" w="med" len="med"/>
        </a:ln>
      </xdr:spPr>
    </xdr:sp>
    <xdr:clientData/>
  </xdr:twoCellAnchor>
  <xdr:twoCellAnchor>
    <xdr:from>
      <xdr:col>2</xdr:col>
      <xdr:colOff>891540</xdr:colOff>
      <xdr:row>49</xdr:row>
      <xdr:rowOff>99060</xdr:rowOff>
    </xdr:from>
    <xdr:to>
      <xdr:col>3</xdr:col>
      <xdr:colOff>15240</xdr:colOff>
      <xdr:row>49</xdr:row>
      <xdr:rowOff>114300</xdr:rowOff>
    </xdr:to>
    <xdr:sp macro="" textlink="">
      <xdr:nvSpPr>
        <xdr:cNvPr id="143609" name="Line 164">
          <a:extLst>
            <a:ext uri="{FF2B5EF4-FFF2-40B4-BE49-F238E27FC236}">
              <a16:creationId xmlns:a16="http://schemas.microsoft.com/office/drawing/2014/main" id="{00000000-0008-0000-0100-0000F9300200}"/>
            </a:ext>
          </a:extLst>
        </xdr:cNvPr>
        <xdr:cNvSpPr/>
      </xdr:nvSpPr>
      <xdr:spPr>
        <a:xfrm>
          <a:off x="2034540" y="9881235"/>
          <a:ext cx="320040" cy="15240"/>
        </a:xfrm>
        <a:prstGeom prst="line">
          <a:avLst/>
        </a:prstGeom>
        <a:ln w="9525" cap="flat" cmpd="sng">
          <a:solidFill>
            <a:srgbClr val="000000"/>
          </a:solidFill>
          <a:prstDash val="solid"/>
          <a:round/>
          <a:headEnd type="none" w="med" len="med"/>
          <a:tailEnd type="none" w="med" len="med"/>
        </a:ln>
      </xdr:spPr>
    </xdr:sp>
    <xdr:clientData/>
  </xdr:twoCellAnchor>
  <xdr:twoCellAnchor>
    <xdr:from>
      <xdr:col>3</xdr:col>
      <xdr:colOff>1165860</xdr:colOff>
      <xdr:row>47</xdr:row>
      <xdr:rowOff>160020</xdr:rowOff>
    </xdr:from>
    <xdr:to>
      <xdr:col>3</xdr:col>
      <xdr:colOff>1181100</xdr:colOff>
      <xdr:row>48</xdr:row>
      <xdr:rowOff>129540</xdr:rowOff>
    </xdr:to>
    <xdr:sp macro="" textlink="">
      <xdr:nvSpPr>
        <xdr:cNvPr id="143610" name="Line 165">
          <a:extLst>
            <a:ext uri="{FF2B5EF4-FFF2-40B4-BE49-F238E27FC236}">
              <a16:creationId xmlns:a16="http://schemas.microsoft.com/office/drawing/2014/main" id="{00000000-0008-0000-0100-0000FA300200}"/>
            </a:ext>
          </a:extLst>
        </xdr:cNvPr>
        <xdr:cNvSpPr/>
      </xdr:nvSpPr>
      <xdr:spPr>
        <a:xfrm flipH="1">
          <a:off x="3505200" y="9542145"/>
          <a:ext cx="15240" cy="169545"/>
        </a:xfrm>
        <a:prstGeom prst="line">
          <a:avLst/>
        </a:prstGeom>
        <a:ln w="9525" cap="flat" cmpd="sng">
          <a:solidFill>
            <a:srgbClr val="000000"/>
          </a:solidFill>
          <a:prstDash val="solid"/>
          <a:round/>
          <a:headEnd type="none" w="med" len="med"/>
          <a:tailEnd type="none" w="med" len="med"/>
        </a:ln>
      </xdr:spPr>
    </xdr:sp>
    <xdr:clientData/>
  </xdr:twoCellAnchor>
  <xdr:twoCellAnchor>
    <xdr:from>
      <xdr:col>2</xdr:col>
      <xdr:colOff>586740</xdr:colOff>
      <xdr:row>51</xdr:row>
      <xdr:rowOff>99060</xdr:rowOff>
    </xdr:from>
    <xdr:to>
      <xdr:col>3</xdr:col>
      <xdr:colOff>7620</xdr:colOff>
      <xdr:row>51</xdr:row>
      <xdr:rowOff>114300</xdr:rowOff>
    </xdr:to>
    <xdr:sp macro="" textlink="">
      <xdr:nvSpPr>
        <xdr:cNvPr id="143611" name="Line 166">
          <a:extLst>
            <a:ext uri="{FF2B5EF4-FFF2-40B4-BE49-F238E27FC236}">
              <a16:creationId xmlns:a16="http://schemas.microsoft.com/office/drawing/2014/main" id="{00000000-0008-0000-0100-0000FB300200}"/>
            </a:ext>
          </a:extLst>
        </xdr:cNvPr>
        <xdr:cNvSpPr/>
      </xdr:nvSpPr>
      <xdr:spPr>
        <a:xfrm>
          <a:off x="1729740" y="10281285"/>
          <a:ext cx="617220" cy="15240"/>
        </a:xfrm>
        <a:prstGeom prst="line">
          <a:avLst/>
        </a:prstGeom>
        <a:ln w="9525" cap="flat" cmpd="sng">
          <a:solidFill>
            <a:srgbClr val="000000"/>
          </a:solidFill>
          <a:prstDash val="solid"/>
          <a:round/>
          <a:headEnd type="none" w="med" len="med"/>
          <a:tailEnd type="none" w="med" len="med"/>
        </a:ln>
      </xdr:spPr>
    </xdr:sp>
    <xdr:clientData/>
  </xdr:twoCellAnchor>
  <xdr:twoCellAnchor>
    <xdr:from>
      <xdr:col>2</xdr:col>
      <xdr:colOff>876300</xdr:colOff>
      <xdr:row>51</xdr:row>
      <xdr:rowOff>121920</xdr:rowOff>
    </xdr:from>
    <xdr:to>
      <xdr:col>2</xdr:col>
      <xdr:colOff>891540</xdr:colOff>
      <xdr:row>53</xdr:row>
      <xdr:rowOff>99060</xdr:rowOff>
    </xdr:to>
    <xdr:sp macro="" textlink="">
      <xdr:nvSpPr>
        <xdr:cNvPr id="143612" name="Line 167">
          <a:extLst>
            <a:ext uri="{FF2B5EF4-FFF2-40B4-BE49-F238E27FC236}">
              <a16:creationId xmlns:a16="http://schemas.microsoft.com/office/drawing/2014/main" id="{00000000-0008-0000-0100-0000FC300200}"/>
            </a:ext>
          </a:extLst>
        </xdr:cNvPr>
        <xdr:cNvSpPr/>
      </xdr:nvSpPr>
      <xdr:spPr>
        <a:xfrm flipH="1">
          <a:off x="2019300" y="10304145"/>
          <a:ext cx="15240" cy="377190"/>
        </a:xfrm>
        <a:prstGeom prst="line">
          <a:avLst/>
        </a:prstGeom>
        <a:ln w="9525" cap="flat" cmpd="sng">
          <a:solidFill>
            <a:srgbClr val="000000"/>
          </a:solidFill>
          <a:prstDash val="solid"/>
          <a:round/>
          <a:headEnd type="none" w="med" len="med"/>
          <a:tailEnd type="none" w="med" len="med"/>
        </a:ln>
      </xdr:spPr>
    </xdr:sp>
    <xdr:clientData/>
  </xdr:twoCellAnchor>
  <xdr:twoCellAnchor>
    <xdr:from>
      <xdr:col>2</xdr:col>
      <xdr:colOff>876300</xdr:colOff>
      <xdr:row>52</xdr:row>
      <xdr:rowOff>121920</xdr:rowOff>
    </xdr:from>
    <xdr:to>
      <xdr:col>3</xdr:col>
      <xdr:colOff>7620</xdr:colOff>
      <xdr:row>52</xdr:row>
      <xdr:rowOff>129540</xdr:rowOff>
    </xdr:to>
    <xdr:sp macro="" textlink="">
      <xdr:nvSpPr>
        <xdr:cNvPr id="143613" name="Line 168">
          <a:extLst>
            <a:ext uri="{FF2B5EF4-FFF2-40B4-BE49-F238E27FC236}">
              <a16:creationId xmlns:a16="http://schemas.microsoft.com/office/drawing/2014/main" id="{00000000-0008-0000-0100-0000FD300200}"/>
            </a:ext>
          </a:extLst>
        </xdr:cNvPr>
        <xdr:cNvSpPr/>
      </xdr:nvSpPr>
      <xdr:spPr>
        <a:xfrm>
          <a:off x="2019300" y="10504170"/>
          <a:ext cx="327660" cy="7620"/>
        </a:xfrm>
        <a:prstGeom prst="line">
          <a:avLst/>
        </a:prstGeom>
        <a:ln w="9525" cap="flat" cmpd="sng">
          <a:solidFill>
            <a:srgbClr val="000000"/>
          </a:solidFill>
          <a:prstDash val="solid"/>
          <a:round/>
          <a:headEnd type="none" w="med" len="med"/>
          <a:tailEnd type="none" w="med" len="med"/>
        </a:ln>
      </xdr:spPr>
    </xdr:sp>
    <xdr:clientData/>
  </xdr:twoCellAnchor>
  <xdr:twoCellAnchor>
    <xdr:from>
      <xdr:col>2</xdr:col>
      <xdr:colOff>891540</xdr:colOff>
      <xdr:row>53</xdr:row>
      <xdr:rowOff>114300</xdr:rowOff>
    </xdr:from>
    <xdr:to>
      <xdr:col>3</xdr:col>
      <xdr:colOff>15240</xdr:colOff>
      <xdr:row>53</xdr:row>
      <xdr:rowOff>121920</xdr:rowOff>
    </xdr:to>
    <xdr:sp macro="" textlink="">
      <xdr:nvSpPr>
        <xdr:cNvPr id="143614" name="Line 169">
          <a:extLst>
            <a:ext uri="{FF2B5EF4-FFF2-40B4-BE49-F238E27FC236}">
              <a16:creationId xmlns:a16="http://schemas.microsoft.com/office/drawing/2014/main" id="{00000000-0008-0000-0100-0000FE300200}"/>
            </a:ext>
          </a:extLst>
        </xdr:cNvPr>
        <xdr:cNvSpPr/>
      </xdr:nvSpPr>
      <xdr:spPr>
        <a:xfrm>
          <a:off x="2034540" y="10696575"/>
          <a:ext cx="320040" cy="7620"/>
        </a:xfrm>
        <a:prstGeom prst="line">
          <a:avLst/>
        </a:prstGeom>
        <a:ln w="9525" cap="flat" cmpd="sng">
          <a:solidFill>
            <a:srgbClr val="000000"/>
          </a:solidFill>
          <a:prstDash val="solid"/>
          <a:round/>
          <a:headEnd type="none" w="med" len="med"/>
          <a:tailEnd type="none" w="med" len="med"/>
        </a:ln>
      </xdr:spPr>
    </xdr:sp>
    <xdr:clientData/>
  </xdr:twoCellAnchor>
  <xdr:twoCellAnchor>
    <xdr:from>
      <xdr:col>7</xdr:col>
      <xdr:colOff>198120</xdr:colOff>
      <xdr:row>19</xdr:row>
      <xdr:rowOff>99060</xdr:rowOff>
    </xdr:from>
    <xdr:to>
      <xdr:col>8</xdr:col>
      <xdr:colOff>0</xdr:colOff>
      <xdr:row>19</xdr:row>
      <xdr:rowOff>114300</xdr:rowOff>
    </xdr:to>
    <xdr:sp macro="" textlink="">
      <xdr:nvSpPr>
        <xdr:cNvPr id="143615" name="Line 170">
          <a:extLst>
            <a:ext uri="{FF2B5EF4-FFF2-40B4-BE49-F238E27FC236}">
              <a16:creationId xmlns:a16="http://schemas.microsoft.com/office/drawing/2014/main" id="{00000000-0008-0000-0100-0000FF300200}"/>
            </a:ext>
          </a:extLst>
        </xdr:cNvPr>
        <xdr:cNvSpPr/>
      </xdr:nvSpPr>
      <xdr:spPr>
        <a:xfrm>
          <a:off x="6210300" y="3937635"/>
          <a:ext cx="769620" cy="15240"/>
        </a:xfrm>
        <a:prstGeom prst="line">
          <a:avLst/>
        </a:prstGeom>
        <a:ln w="9525" cap="flat" cmpd="sng">
          <a:solidFill>
            <a:srgbClr val="000000"/>
          </a:solidFill>
          <a:prstDash val="solid"/>
          <a:round/>
          <a:headEnd type="none" w="med" len="med"/>
          <a:tailEnd type="none" w="med" len="med"/>
        </a:ln>
      </xdr:spPr>
    </xdr:sp>
    <xdr:clientData/>
  </xdr:twoCellAnchor>
  <xdr:twoCellAnchor>
    <xdr:from>
      <xdr:col>7</xdr:col>
      <xdr:colOff>541020</xdr:colOff>
      <xdr:row>23</xdr:row>
      <xdr:rowOff>129540</xdr:rowOff>
    </xdr:from>
    <xdr:to>
      <xdr:col>7</xdr:col>
      <xdr:colOff>922020</xdr:colOff>
      <xdr:row>23</xdr:row>
      <xdr:rowOff>152400</xdr:rowOff>
    </xdr:to>
    <xdr:sp macro="" textlink="">
      <xdr:nvSpPr>
        <xdr:cNvPr id="143616" name="Line 171">
          <a:extLst>
            <a:ext uri="{FF2B5EF4-FFF2-40B4-BE49-F238E27FC236}">
              <a16:creationId xmlns:a16="http://schemas.microsoft.com/office/drawing/2014/main" id="{00000000-0008-0000-0100-000000310200}"/>
            </a:ext>
          </a:extLst>
        </xdr:cNvPr>
        <xdr:cNvSpPr/>
      </xdr:nvSpPr>
      <xdr:spPr>
        <a:xfrm>
          <a:off x="6553200" y="4768215"/>
          <a:ext cx="381000" cy="22860"/>
        </a:xfrm>
        <a:prstGeom prst="line">
          <a:avLst/>
        </a:prstGeom>
        <a:ln w="9525" cap="flat" cmpd="sng">
          <a:solidFill>
            <a:srgbClr val="000000"/>
          </a:solidFill>
          <a:prstDash val="solid"/>
          <a:round/>
          <a:headEnd type="none" w="med" len="med"/>
          <a:tailEnd type="none" w="med" len="med"/>
        </a:ln>
      </xdr:spPr>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0</xdr:colOff>
      <xdr:row>45</xdr:row>
      <xdr:rowOff>0</xdr:rowOff>
    </xdr:from>
    <xdr:to>
      <xdr:col>3</xdr:col>
      <xdr:colOff>76200</xdr:colOff>
      <xdr:row>46</xdr:row>
      <xdr:rowOff>15240</xdr:rowOff>
    </xdr:to>
    <xdr:sp macro="" textlink="">
      <xdr:nvSpPr>
        <xdr:cNvPr id="67734" name="Text Box 1">
          <a:extLst>
            <a:ext uri="{FF2B5EF4-FFF2-40B4-BE49-F238E27FC236}">
              <a16:creationId xmlns:a16="http://schemas.microsoft.com/office/drawing/2014/main" id="{00000000-0008-0000-0300-000096080100}"/>
            </a:ext>
          </a:extLst>
        </xdr:cNvPr>
        <xdr:cNvSpPr txBox="1"/>
      </xdr:nvSpPr>
      <xdr:spPr>
        <a:xfrm>
          <a:off x="3261360" y="10058400"/>
          <a:ext cx="76200" cy="243840"/>
        </a:xfrm>
        <a:prstGeom prst="rect">
          <a:avLst/>
        </a:prstGeom>
        <a:noFill/>
        <a:ln w="9525">
          <a:noFill/>
        </a:ln>
      </xdr:spPr>
      <xdr:txBody>
        <a:bodyPr vertOverflow="overflow" vert="horz" wrap="square" anchor="t" upright="1"/>
        <a:lstStyle/>
        <a:p>
          <a:pPr algn="l" rtl="0"/>
          <a:endParaRPr lang="zh-CN" altLang="en-US" sz="1000">
            <a:solidFill>
              <a:srgbClr val="000000"/>
            </a:solidFill>
            <a:latin typeface="宋体" panose="02010600030101010101" pitchFamily="7" charset="-122"/>
            <a:ea typeface="宋体" panose="02010600030101010101" pitchFamily="7" charset="-122"/>
            <a:cs typeface="宋体" panose="02010600030101010101" pitchFamily="7" charset="-122"/>
            <a:sym typeface="宋体" panose="02010600030101010101" pitchFamily="7" charset="-122"/>
          </a:endParaRP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20</xdr:col>
      <xdr:colOff>303047</xdr:colOff>
      <xdr:row>27</xdr:row>
      <xdr:rowOff>132683</xdr:rowOff>
    </xdr:to>
    <xdr:pic>
      <xdr:nvPicPr>
        <xdr:cNvPr id="2" name="图片 1">
          <a:extLst>
            <a:ext uri="{FF2B5EF4-FFF2-40B4-BE49-F238E27FC236}">
              <a16:creationId xmlns:a16="http://schemas.microsoft.com/office/drawing/2014/main" id="{00000000-0008-0000-0A00-000002000000}"/>
            </a:ext>
          </a:extLst>
        </xdr:cNvPr>
        <xdr:cNvPicPr>
          <a:picLocks noChangeAspect="1"/>
        </xdr:cNvPicPr>
      </xdr:nvPicPr>
      <xdr:blipFill>
        <a:blip xmlns:r="http://schemas.openxmlformats.org/officeDocument/2006/relationships" r:embed="rId1"/>
        <a:stretch>
          <a:fillRect/>
        </a:stretch>
      </xdr:blipFill>
      <xdr:spPr>
        <a:xfrm>
          <a:off x="0" y="200025"/>
          <a:ext cx="14019047" cy="5333333"/>
        </a:xfrm>
        <a:prstGeom prst="rect">
          <a:avLst/>
        </a:prstGeom>
      </xdr:spPr>
    </xdr:pic>
    <xdr:clientData/>
  </xdr:twoCellAnchor>
  <xdr:twoCellAnchor editAs="oneCell">
    <xdr:from>
      <xdr:col>3</xdr:col>
      <xdr:colOff>0</xdr:colOff>
      <xdr:row>0</xdr:row>
      <xdr:rowOff>0</xdr:rowOff>
    </xdr:from>
    <xdr:to>
      <xdr:col>30</xdr:col>
      <xdr:colOff>588162</xdr:colOff>
      <xdr:row>31</xdr:row>
      <xdr:rowOff>37320</xdr:rowOff>
    </xdr:to>
    <xdr:pic>
      <xdr:nvPicPr>
        <xdr:cNvPr id="3" name="图片 2">
          <a:extLst>
            <a:ext uri="{FF2B5EF4-FFF2-40B4-BE49-F238E27FC236}">
              <a16:creationId xmlns:a16="http://schemas.microsoft.com/office/drawing/2014/main" id="{00000000-0008-0000-0A00-000003000000}"/>
            </a:ext>
          </a:extLst>
        </xdr:cNvPr>
        <xdr:cNvPicPr>
          <a:picLocks noChangeAspect="1"/>
        </xdr:cNvPicPr>
      </xdr:nvPicPr>
      <xdr:blipFill>
        <a:blip xmlns:r="http://schemas.openxmlformats.org/officeDocument/2006/relationships" r:embed="rId2"/>
        <a:stretch>
          <a:fillRect/>
        </a:stretch>
      </xdr:blipFill>
      <xdr:spPr>
        <a:xfrm>
          <a:off x="2057400" y="0"/>
          <a:ext cx="19104762" cy="6238095"/>
        </a:xfrm>
        <a:prstGeom prst="rect">
          <a:avLst/>
        </a:prstGeom>
      </xdr:spPr>
    </xdr:pic>
    <xdr:clientData/>
  </xdr:twoCellAnchor>
  <xdr:twoCellAnchor editAs="oneCell">
    <xdr:from>
      <xdr:col>6</xdr:col>
      <xdr:colOff>0</xdr:colOff>
      <xdr:row>8</xdr:row>
      <xdr:rowOff>0</xdr:rowOff>
    </xdr:from>
    <xdr:to>
      <xdr:col>39</xdr:col>
      <xdr:colOff>657488</xdr:colOff>
      <xdr:row>37</xdr:row>
      <xdr:rowOff>170704</xdr:rowOff>
    </xdr:to>
    <xdr:pic>
      <xdr:nvPicPr>
        <xdr:cNvPr id="4" name="图片 3">
          <a:extLst>
            <a:ext uri="{FF2B5EF4-FFF2-40B4-BE49-F238E27FC236}">
              <a16:creationId xmlns:a16="http://schemas.microsoft.com/office/drawing/2014/main" id="{00000000-0008-0000-0A00-000004000000}"/>
            </a:ext>
          </a:extLst>
        </xdr:cNvPr>
        <xdr:cNvPicPr>
          <a:picLocks noChangeAspect="1"/>
        </xdr:cNvPicPr>
      </xdr:nvPicPr>
      <xdr:blipFill>
        <a:blip xmlns:r="http://schemas.openxmlformats.org/officeDocument/2006/relationships" r:embed="rId3"/>
        <a:stretch>
          <a:fillRect/>
        </a:stretch>
      </xdr:blipFill>
      <xdr:spPr>
        <a:xfrm>
          <a:off x="4114800" y="1600200"/>
          <a:ext cx="23295238" cy="5971429"/>
        </a:xfrm>
        <a:prstGeom prst="rect">
          <a:avLst/>
        </a:prstGeom>
      </xdr:spPr>
    </xdr:pic>
    <xdr:clientData/>
  </xdr:twoCellAnchor>
  <xdr:twoCellAnchor editAs="oneCell">
    <xdr:from>
      <xdr:col>10</xdr:col>
      <xdr:colOff>0</xdr:colOff>
      <xdr:row>6</xdr:row>
      <xdr:rowOff>0</xdr:rowOff>
    </xdr:from>
    <xdr:to>
      <xdr:col>69</xdr:col>
      <xdr:colOff>423514</xdr:colOff>
      <xdr:row>43</xdr:row>
      <xdr:rowOff>27646</xdr:rowOff>
    </xdr:to>
    <xdr:pic>
      <xdr:nvPicPr>
        <xdr:cNvPr id="5" name="图片 4">
          <a:extLst>
            <a:ext uri="{FF2B5EF4-FFF2-40B4-BE49-F238E27FC236}">
              <a16:creationId xmlns:a16="http://schemas.microsoft.com/office/drawing/2014/main" id="{00000000-0008-0000-0A00-000005000000}"/>
            </a:ext>
          </a:extLst>
        </xdr:cNvPr>
        <xdr:cNvPicPr>
          <a:picLocks noChangeAspect="1"/>
        </xdr:cNvPicPr>
      </xdr:nvPicPr>
      <xdr:blipFill>
        <a:blip xmlns:r="http://schemas.openxmlformats.org/officeDocument/2006/relationships" r:embed="rId4"/>
        <a:stretch>
          <a:fillRect/>
        </a:stretch>
      </xdr:blipFill>
      <xdr:spPr>
        <a:xfrm>
          <a:off x="6858000" y="1200150"/>
          <a:ext cx="40885714" cy="7428571"/>
        </a:xfrm>
        <a:prstGeom prst="rect">
          <a:avLst/>
        </a:prstGeom>
      </xdr:spPr>
    </xdr:pic>
    <xdr:clientData/>
  </xdr:twoCellAnchor>
  <xdr:twoCellAnchor editAs="oneCell">
    <xdr:from>
      <xdr:col>7</xdr:col>
      <xdr:colOff>0</xdr:colOff>
      <xdr:row>13</xdr:row>
      <xdr:rowOff>0</xdr:rowOff>
    </xdr:from>
    <xdr:to>
      <xdr:col>29</xdr:col>
      <xdr:colOff>302876</xdr:colOff>
      <xdr:row>39</xdr:row>
      <xdr:rowOff>132683</xdr:rowOff>
    </xdr:to>
    <xdr:pic>
      <xdr:nvPicPr>
        <xdr:cNvPr id="6" name="图片 5">
          <a:extLst>
            <a:ext uri="{FF2B5EF4-FFF2-40B4-BE49-F238E27FC236}">
              <a16:creationId xmlns:a16="http://schemas.microsoft.com/office/drawing/2014/main" id="{00000000-0008-0000-0A00-000006000000}"/>
            </a:ext>
          </a:extLst>
        </xdr:cNvPr>
        <xdr:cNvPicPr>
          <a:picLocks noChangeAspect="1"/>
        </xdr:cNvPicPr>
      </xdr:nvPicPr>
      <xdr:blipFill>
        <a:blip xmlns:r="http://schemas.openxmlformats.org/officeDocument/2006/relationships" r:embed="rId5"/>
        <a:stretch>
          <a:fillRect/>
        </a:stretch>
      </xdr:blipFill>
      <xdr:spPr>
        <a:xfrm>
          <a:off x="4800600" y="2600325"/>
          <a:ext cx="15390476" cy="5333333"/>
        </a:xfrm>
        <a:prstGeom prst="rect">
          <a:avLst/>
        </a:prstGeom>
      </xdr:spPr>
    </xdr:pic>
    <xdr:clientData/>
  </xdr:twoCellAnchor>
  <xdr:twoCellAnchor editAs="oneCell">
    <xdr:from>
      <xdr:col>4</xdr:col>
      <xdr:colOff>0</xdr:colOff>
      <xdr:row>29</xdr:row>
      <xdr:rowOff>0</xdr:rowOff>
    </xdr:from>
    <xdr:to>
      <xdr:col>26</xdr:col>
      <xdr:colOff>302876</xdr:colOff>
      <xdr:row>55</xdr:row>
      <xdr:rowOff>132683</xdr:rowOff>
    </xdr:to>
    <xdr:pic>
      <xdr:nvPicPr>
        <xdr:cNvPr id="7" name="图片 6">
          <a:extLst>
            <a:ext uri="{FF2B5EF4-FFF2-40B4-BE49-F238E27FC236}">
              <a16:creationId xmlns:a16="http://schemas.microsoft.com/office/drawing/2014/main" id="{00000000-0008-0000-0A00-000007000000}"/>
            </a:ext>
          </a:extLst>
        </xdr:cNvPr>
        <xdr:cNvPicPr>
          <a:picLocks noChangeAspect="1"/>
        </xdr:cNvPicPr>
      </xdr:nvPicPr>
      <xdr:blipFill>
        <a:blip xmlns:r="http://schemas.openxmlformats.org/officeDocument/2006/relationships" r:embed="rId5"/>
        <a:stretch>
          <a:fillRect/>
        </a:stretch>
      </xdr:blipFill>
      <xdr:spPr>
        <a:xfrm>
          <a:off x="2743200" y="5800725"/>
          <a:ext cx="15390476" cy="5333333"/>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18</xdr:col>
          <xdr:colOff>0</xdr:colOff>
          <xdr:row>7</xdr:row>
          <xdr:rowOff>0</xdr:rowOff>
        </xdr:from>
        <xdr:to>
          <xdr:col>18</xdr:col>
          <xdr:colOff>0</xdr:colOff>
          <xdr:row>8</xdr:row>
          <xdr:rowOff>0</xdr:rowOff>
        </xdr:to>
        <xdr:sp macro="" textlink="">
          <xdr:nvSpPr>
            <xdr:cNvPr id="8200" name="Drop Down 8" hidden="1">
              <a:extLst>
                <a:ext uri="{63B3BB69-23CF-44E3-9099-C40C66FF867C}">
                  <a14:compatExt spid="_x0000_s8200"/>
                </a:ext>
                <a:ext uri="{FF2B5EF4-FFF2-40B4-BE49-F238E27FC236}">
                  <a16:creationId xmlns:a16="http://schemas.microsoft.com/office/drawing/2014/main" id="{00000000-0008-0000-1500-000008200000}"/>
                </a:ext>
              </a:extLst>
            </xdr:cNvPr>
            <xdr:cNvSpPr/>
          </xdr:nvSpPr>
          <xdr:spPr bwMode="auto">
            <a:xfrm>
              <a:off x="0" y="0"/>
              <a:ext cx="0" cy="0"/>
            </a:xfrm>
            <a:prstGeom prst="rect">
              <a:avLst/>
            </a:prstGeom>
            <a:noFill/>
            <a:ln>
              <a:noFill/>
            </a:ln>
            <a:extLst>
              <a:ext uri="{909E8E84-426E-40DD-AFC4-6F175D3DCCD1}">
                <a14:hiddenFill>
                  <a:noFill/>
                </a14:hiddenFill>
              </a:ext>
              <a:ext uri="{91240B29-F687-4F45-9708-019B960494DF}">
                <a14:hiddenLine w="9525">
                  <a:noFill/>
                  <a:miter lim="800000"/>
                  <a:headEnd/>
                  <a:tailEnd/>
                </a14:hiddenLine>
              </a:ext>
            </a:extLst>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18</xdr:col>
          <xdr:colOff>0</xdr:colOff>
          <xdr:row>7</xdr:row>
          <xdr:rowOff>0</xdr:rowOff>
        </xdr:from>
        <xdr:to>
          <xdr:col>18</xdr:col>
          <xdr:colOff>0</xdr:colOff>
          <xdr:row>8</xdr:row>
          <xdr:rowOff>0</xdr:rowOff>
        </xdr:to>
        <xdr:sp macro="" textlink="">
          <xdr:nvSpPr>
            <xdr:cNvPr id="8201" name="Drop Down 9" hidden="1">
              <a:extLst>
                <a:ext uri="{63B3BB69-23CF-44E3-9099-C40C66FF867C}">
                  <a14:compatExt spid="_x0000_s8201"/>
                </a:ext>
                <a:ext uri="{FF2B5EF4-FFF2-40B4-BE49-F238E27FC236}">
                  <a16:creationId xmlns:a16="http://schemas.microsoft.com/office/drawing/2014/main" id="{00000000-0008-0000-1500-000009200000}"/>
                </a:ext>
              </a:extLst>
            </xdr:cNvPr>
            <xdr:cNvSpPr/>
          </xdr:nvSpPr>
          <xdr:spPr bwMode="auto">
            <a:xfrm>
              <a:off x="0" y="0"/>
              <a:ext cx="0" cy="0"/>
            </a:xfrm>
            <a:prstGeom prst="rect">
              <a:avLst/>
            </a:prstGeom>
            <a:noFill/>
            <a:ln>
              <a:noFill/>
            </a:ln>
            <a:extLst>
              <a:ext uri="{909E8E84-426E-40DD-AFC4-6F175D3DCCD1}">
                <a14:hiddenFill>
                  <a:noFill/>
                </a14:hiddenFill>
              </a:ext>
              <a:ext uri="{91240B29-F687-4F45-9708-019B960494DF}">
                <a14:hiddenLine w="9525">
                  <a:noFill/>
                  <a:miter lim="800000"/>
                  <a:headEnd/>
                  <a:tailEnd/>
                </a14:hiddenLine>
              </a:ext>
            </a:extLst>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18</xdr:col>
          <xdr:colOff>0</xdr:colOff>
          <xdr:row>7</xdr:row>
          <xdr:rowOff>0</xdr:rowOff>
        </xdr:from>
        <xdr:to>
          <xdr:col>18</xdr:col>
          <xdr:colOff>0</xdr:colOff>
          <xdr:row>8</xdr:row>
          <xdr:rowOff>0</xdr:rowOff>
        </xdr:to>
        <xdr:sp macro="" textlink="">
          <xdr:nvSpPr>
            <xdr:cNvPr id="8202" name="Drop Down 10" hidden="1">
              <a:extLst>
                <a:ext uri="{63B3BB69-23CF-44E3-9099-C40C66FF867C}">
                  <a14:compatExt spid="_x0000_s8202"/>
                </a:ext>
                <a:ext uri="{FF2B5EF4-FFF2-40B4-BE49-F238E27FC236}">
                  <a16:creationId xmlns:a16="http://schemas.microsoft.com/office/drawing/2014/main" id="{00000000-0008-0000-1500-00000A200000}"/>
                </a:ext>
              </a:extLst>
            </xdr:cNvPr>
            <xdr:cNvSpPr/>
          </xdr:nvSpPr>
          <xdr:spPr bwMode="auto">
            <a:xfrm>
              <a:off x="0" y="0"/>
              <a:ext cx="0" cy="0"/>
            </a:xfrm>
            <a:prstGeom prst="rect">
              <a:avLst/>
            </a:prstGeom>
            <a:noFill/>
            <a:ln>
              <a:noFill/>
            </a:ln>
            <a:extLst>
              <a:ext uri="{909E8E84-426E-40DD-AFC4-6F175D3DCCD1}">
                <a14:hiddenFill>
                  <a:noFill/>
                </a14:hiddenFill>
              </a:ext>
              <a:ext uri="{91240B29-F687-4F45-9708-019B960494DF}">
                <a14:hiddenLine w="9525">
                  <a:noFill/>
                  <a:miter lim="800000"/>
                  <a:headEnd/>
                  <a:tailEnd/>
                </a14:hiddenLine>
              </a:ext>
            </a:extLst>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18</xdr:col>
          <xdr:colOff>0</xdr:colOff>
          <xdr:row>7</xdr:row>
          <xdr:rowOff>0</xdr:rowOff>
        </xdr:from>
        <xdr:to>
          <xdr:col>18</xdr:col>
          <xdr:colOff>0</xdr:colOff>
          <xdr:row>8</xdr:row>
          <xdr:rowOff>0</xdr:rowOff>
        </xdr:to>
        <xdr:sp macro="" textlink="">
          <xdr:nvSpPr>
            <xdr:cNvPr id="8203" name="Drop Down 11" hidden="1">
              <a:extLst>
                <a:ext uri="{63B3BB69-23CF-44E3-9099-C40C66FF867C}">
                  <a14:compatExt spid="_x0000_s8203"/>
                </a:ext>
                <a:ext uri="{FF2B5EF4-FFF2-40B4-BE49-F238E27FC236}">
                  <a16:creationId xmlns:a16="http://schemas.microsoft.com/office/drawing/2014/main" id="{00000000-0008-0000-1500-00000B200000}"/>
                </a:ext>
              </a:extLst>
            </xdr:cNvPr>
            <xdr:cNvSpPr/>
          </xdr:nvSpPr>
          <xdr:spPr bwMode="auto">
            <a:xfrm>
              <a:off x="0" y="0"/>
              <a:ext cx="0" cy="0"/>
            </a:xfrm>
            <a:prstGeom prst="rect">
              <a:avLst/>
            </a:prstGeom>
            <a:noFill/>
            <a:ln>
              <a:noFill/>
            </a:ln>
            <a:extLst>
              <a:ext uri="{909E8E84-426E-40DD-AFC4-6F175D3DCCD1}">
                <a14:hiddenFill>
                  <a:noFill/>
                </a14:hiddenFill>
              </a:ext>
              <a:ext uri="{91240B29-F687-4F45-9708-019B960494DF}">
                <a14:hiddenLine w="9525">
                  <a:noFill/>
                  <a:miter lim="800000"/>
                  <a:headEnd/>
                  <a:tailEnd/>
                </a14:hiddenLine>
              </a:ext>
            </a:extLst>
          </xdr:spPr>
        </xdr:sp>
        <xdr:clientData fPrintsWithSheet="0"/>
      </xdr:twoCellAnchor>
    </mc:Choice>
    <mc:Fallback/>
  </mc:AlternateContent>
</xdr:wsDr>
</file>

<file path=xl/drawings/drawing6.xml><?xml version="1.0" encoding="utf-8"?>
<xdr:wsDr xmlns:xdr="http://schemas.openxmlformats.org/drawingml/2006/spreadsheetDrawing" xmlns:a="http://schemas.openxmlformats.org/drawingml/2006/main">
  <xdr:oneCellAnchor>
    <xdr:from>
      <xdr:col>17</xdr:col>
      <xdr:colOff>0</xdr:colOff>
      <xdr:row>103</xdr:row>
      <xdr:rowOff>0</xdr:rowOff>
    </xdr:from>
    <xdr:ext cx="10065543" cy="6477000"/>
    <xdr:pic>
      <xdr:nvPicPr>
        <xdr:cNvPr id="2" name="Picture 2">
          <a:extLst>
            <a:ext uri="{FF2B5EF4-FFF2-40B4-BE49-F238E27FC236}">
              <a16:creationId xmlns:a16="http://schemas.microsoft.com/office/drawing/2014/main" id="{00000000-0008-0000-26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4632900" y="20764500"/>
          <a:ext cx="10065543" cy="6477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one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9</xdr:row>
      <xdr:rowOff>72572</xdr:rowOff>
    </xdr:from>
    <xdr:to>
      <xdr:col>2</xdr:col>
      <xdr:colOff>1549772</xdr:colOff>
      <xdr:row>12</xdr:row>
      <xdr:rowOff>38484</xdr:rowOff>
    </xdr:to>
    <xdr:pic>
      <xdr:nvPicPr>
        <xdr:cNvPr id="2" name="图片 1">
          <a:extLst>
            <a:ext uri="{FF2B5EF4-FFF2-40B4-BE49-F238E27FC236}">
              <a16:creationId xmlns:a16="http://schemas.microsoft.com/office/drawing/2014/main" id="{00000000-0008-0000-8000-000002000000}"/>
            </a:ext>
          </a:extLst>
        </xdr:cNvPr>
        <xdr:cNvPicPr>
          <a:picLocks noChangeAspect="1"/>
        </xdr:cNvPicPr>
      </xdr:nvPicPr>
      <xdr:blipFill>
        <a:blip xmlns:r="http://schemas.openxmlformats.org/officeDocument/2006/relationships" r:embed="rId1"/>
        <a:stretch>
          <a:fillRect/>
        </a:stretch>
      </xdr:blipFill>
      <xdr:spPr>
        <a:xfrm>
          <a:off x="53485143" y="2472872"/>
          <a:ext cx="4283447" cy="556462"/>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NTS01\jhc\unzipped\Eastern%20Airline%20FE\Spares\FILES\SMCTS2\SMCTSSP2.XLS"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Worksheet%20in%205241-2%202003%20Long%20Term%20Investment%20Breakdown"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Worksheet%20in%20(C)%205790%20Derivative%2020051231"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qpmad2"/>
      <sheetName val="UFPrn20020708110604"/>
      <sheetName val="XL4Poppy"/>
      <sheetName val="管比表（2）"/>
      <sheetName val="科余"/>
      <sheetName val="制比表（2）"/>
      <sheetName val="损表"/>
      <sheetName val="固折（2）"/>
      <sheetName val="预提表"/>
      <sheetName val="资负表"/>
      <sheetName val="毛利表"/>
      <sheetName val="应税表"/>
      <sheetName val="管比表"/>
      <sheetName val="预算底稿"/>
      <sheetName val="管理费用预算"/>
      <sheetName val="固定生产成本预算"/>
      <sheetName val="本期发生"/>
      <sheetName val="11度华丹"/>
      <sheetName val="13度高浓"/>
      <sheetName val="13度分配表"/>
      <sheetName val="13.65度雪花"/>
      <sheetName val="13.6雪花分配表"/>
      <sheetName val="13.65度沈阳"/>
      <sheetName val="13.65沈阳分配表"/>
      <sheetName val="11度干啤"/>
      <sheetName val="酵造过滤分配"/>
      <sheetName val="新水分配表"/>
      <sheetName val="酿造煤水电"/>
      <sheetName val="酿造麦芽"/>
      <sheetName val="汇总表"/>
      <sheetName val="煤水电备份 "/>
      <sheetName val="10.5度成本表"/>
      <sheetName val="11度雪成本表"/>
      <sheetName val="11度亚特成本表"/>
      <sheetName val="雪花干成本表"/>
      <sheetName val="华丹成本表"/>
      <sheetName val="11度沈阳鲜成本表"/>
      <sheetName val="制品辅料"/>
      <sheetName val="制品煤水电"/>
      <sheetName val="制品瓶盖商标"/>
      <sheetName val="雪花分配表"/>
      <sheetName val="雪花干分配表"/>
      <sheetName val="沈阳鲜分配表"/>
      <sheetName val="华丹分配"/>
      <sheetName val="桶酒15L"/>
      <sheetName val="桶酒20L"/>
      <sheetName val="桶酒30L"/>
      <sheetName val="桶酒10L"/>
      <sheetName val="桶酒5L"/>
      <sheetName val="桶酒20L (雪) "/>
      <sheetName val="桶酒30L (雪)  "/>
      <sheetName val="桶酒15L(华）"/>
      <sheetName val="桶酒20L（华）"/>
      <sheetName val="桶酒30L（华）"/>
      <sheetName val="桶酒20L(雪花干）"/>
      <sheetName val="POWER ASSUMPTIONS"/>
      <sheetName val="说明"/>
      <sheetName val="销量"/>
      <sheetName val="共享"/>
      <sheetName val="促销活动"/>
      <sheetName val="活动"/>
      <sheetName val="总表"/>
      <sheetName val="¹Ü±È±í£¨2£©"/>
      <sheetName val="¿ÆÓà"/>
      <sheetName val="ÖÆ±È±í£¨2£©"/>
      <sheetName val="Ëð±í"/>
      <sheetName val="¹ÌÕÛ£¨2£©"/>
      <sheetName val="Ô¤Ìá±í"/>
      <sheetName val="×Ê¸º±í"/>
      <sheetName val="Ã«Àû±í"/>
      <sheetName val="Ó¦Ë°±í"/>
      <sheetName val="¹Ü±È±í"/>
      <sheetName val="Ô¤Ëãµ×¸å"/>
      <sheetName val="¹ÜÀí·ÑÓÃÔ¤Ëã"/>
      <sheetName val="¹Ì¶¨Éú²ú³É±¾Ô¤Ëã"/>
      <sheetName val="±¾ÆÚ·¢Éú"/>
      <sheetName val="11¶È»ªµ¤"/>
      <sheetName val="13¶È¸ßÅ¨"/>
      <sheetName val="13¶È·ÖÅä±í"/>
      <sheetName val="13.65¶ÈÑ©»¨"/>
      <sheetName val="13.6Ñ©»¨·ÖÅä±í"/>
      <sheetName val="13.65¶ÈÉòÑô"/>
      <sheetName val="13.65ÉòÑô·ÖÅä±í"/>
      <sheetName val="11¶È¸ÉÆ¡"/>
      <sheetName val="½ÍÔì¹ýÂË·ÖÅä"/>
      <sheetName val="ÐÂË®·ÖÅä±í"/>
      <sheetName val="ÄðÔìÃºË®µç"/>
      <sheetName val="ÄðÔìÂóÑ¿"/>
      <sheetName val="»ã×Ü±í"/>
      <sheetName val="ÃºË®µç±¸·Ý "/>
      <sheetName val="10.5¶È³É±¾±í"/>
      <sheetName val="11¶ÈÑ©³É±¾±í"/>
      <sheetName val="11¶ÈÑÇÌØ³É±¾±í"/>
      <sheetName val="Ñ©»¨¸É³É±¾±í"/>
      <sheetName val="»ªµ¤³É±¾±í"/>
      <sheetName val="11¶ÈÉòÑôÏÊ³É±¾±í"/>
      <sheetName val="ÖÆÆ·¸¨ÁÏ"/>
      <sheetName val="ÖÆÆ·ÃºË®µç"/>
      <sheetName val="ÖÆÆ·Æ¿¸ÇÉÌ±ê"/>
      <sheetName val="Ñ©»¨·ÖÅä±í"/>
      <sheetName val="Ñ©»¨¸É·ÖÅä±í"/>
      <sheetName val="ÉòÑôÏÊ·ÖÅä±í"/>
      <sheetName val="»ªµ¤·ÖÅä"/>
      <sheetName val="Í°¾Æ15L"/>
      <sheetName val="Í°¾Æ20L"/>
      <sheetName val="Í°¾Æ30L"/>
      <sheetName val="Í°¾Æ10L"/>
      <sheetName val="Í°¾Æ5L"/>
      <sheetName val="Í°¾Æ20L (Ñ©) "/>
      <sheetName val="Í°¾Æ30L (Ñ©)  "/>
      <sheetName val="Í°¾Æ15L(»ª£©"/>
      <sheetName val="Í°¾Æ20L£¨»ª£©"/>
      <sheetName val="Í°¾Æ30L£¨»ª£©"/>
      <sheetName val="Í°¾Æ20L(Ñ©»¨¸É£©"/>
      <sheetName val="ËµÃ÷"/>
      <sheetName val="ÏúÁ¿"/>
      <sheetName val="¹²Ïí"/>
      <sheetName val="´ÙÏú»î¶¯"/>
      <sheetName val="»î¶¯"/>
      <sheetName val="×Ü±í"/>
      <sheetName val="B"/>
      <sheetName val="趋势图"/>
      <sheetName val="折旧测试"/>
      <sheetName val="应收账款及预收账款明细表"/>
      <sheetName val="81180截止测试"/>
      <sheetName val="营业收入"/>
      <sheetName val="81130主营月份"/>
      <sheetName val="存货明细表 "/>
      <sheetName val="54131"/>
      <sheetName val="存货成本重算"/>
      <sheetName val="投资性房地产"/>
      <sheetName val="占地面积统计表"/>
      <sheetName val="M-5A"/>
      <sheetName val="应付－武汉运盛钢铁贸易有限公司"/>
      <sheetName val="襄樊鼎益机电有限公司"/>
      <sheetName val="企业表一"/>
      <sheetName val="M-5C"/>
      <sheetName val="Sheet1"/>
      <sheetName val="应收账款明细表"/>
      <sheetName val="平均年限法(基于入账原值和入账预计使用期间)"/>
      <sheetName val="资产分类信息"/>
      <sheetName val="13_65度雪花"/>
      <sheetName val="13_6雪花分配表"/>
      <sheetName val="13_65度沈阳"/>
      <sheetName val="13_65沈阳分配表"/>
      <sheetName val="煤水电备份_"/>
      <sheetName val="10_5度成本表"/>
      <sheetName val="桶酒20L_(雪)_"/>
      <sheetName val="桶酒30L_(雪)__"/>
      <sheetName val="POWER_ASSUMPTIONS"/>
      <sheetName val="13_65¶ÈÑ©»¨"/>
      <sheetName val="13_6Ñ©»¨·ÖÅä±í"/>
      <sheetName val="13_65¶ÈÉòÑô"/>
      <sheetName val="13_65ÉòÑô·ÖÅä±í"/>
      <sheetName val="ÃºË®µç±¸·Ý_"/>
      <sheetName val="10_5¶È³É±¾±í"/>
      <sheetName val="Í°¾Æ20L_(Ñ©)_"/>
      <sheetName val="Í°¾Æ30L_(Ñ©)__"/>
      <sheetName val="存货明细表_"/>
      <sheetName val="会计科目"/>
      <sheetName val="#REF!"/>
      <sheetName val="Main"/>
      <sheetName val="Financ__Overview"/>
      <sheetName val="Toolbox"/>
      <sheetName val="盈余公积 （合并)"/>
      <sheetName val="固定资产明细表"/>
      <sheetName val="固及累及减值"/>
      <sheetName val="56261盘点"/>
      <sheetName val="货币资金"/>
      <sheetName val="包增减变动"/>
      <sheetName val="其他应收明细表"/>
      <sheetName val="在建工程审计说明"/>
      <sheetName val="124301 查询"/>
      <sheetName val="经贸库存商品"/>
      <sheetName val="总分类账"/>
      <sheetName val="inf"/>
      <sheetName val="封面"/>
      <sheetName val="长期股权投资"/>
      <sheetName val="CF"/>
      <sheetName val="户名"/>
      <sheetName val="表4-12"/>
      <sheetName val="Third party"/>
      <sheetName val="核算项目余额表"/>
      <sheetName val="82130其他"/>
      <sheetName val="G.1R-Shou COP Gf"/>
      <sheetName val=""/>
      <sheetName val="管比表（2缉"/>
      <sheetName val="祑余"/>
      <sheetName val="预捐表"/>
      <sheetName val="13.6ᛪ花分配ࡨ"/>
      <sheetName val="13.65沈ᘳ分配表"/>
      <sheetName val="攰水分配表"/>
      <sheetName val="酿造鸦銵"/>
      <sheetName val="汇总ࡨ"/>
      <sheetName val="10.5带成本表"/>
      <sheetName val="11度陪成本表"/>
      <sheetName val="桶ᅒ20L"/>
      <sheetName val="桶酒15L(华缉"/>
      <sheetName val="桶酒30L缈华）"/>
      <sheetName val="桶酒20L(陪舱干）"/>
      <sheetName val="销酏"/>
      <sheetName val="¹Ü±@±í£¨2£©"/>
      <sheetName val="ÖÆ±È±í£¨2£)"/>
      <sheetName val="Kð1í"/>
      <sheetName val="¹ÌÕ_£¨2£©"/>
      <sheetName val="Ô$Ìá±m"/>
      <sheetName val="WÊ¸º1m"/>
      <sheetName val="Ã«À{±í"/>
      <sheetName val="Ó¦K°1í"/>
      <sheetName val="¹ÌÕ[£¨2£©"/>
      <sheetName val="????????"/>
      <sheetName val="_701"/>
      <sheetName val="_702"/>
      <sheetName val="_703"/>
      <sheetName val="_704"/>
      <sheetName val="_705"/>
      <sheetName val="_712"/>
      <sheetName val="新产品贡献率"/>
      <sheetName val="________"/>
      <sheetName val="KKKKKKKK"/>
      <sheetName val="4.3.1物料损耗率"/>
      <sheetName val="设定"/>
      <sheetName val="福华整理6月负债表"/>
      <sheetName val="YS02-02"/>
      <sheetName val="_x005f_x0000__x005f_x0000__x005f_x0000__x005f_x0000__x0"/>
      <sheetName val="_04009"/>
      <sheetName val="_0401"/>
      <sheetName val="UFPrn20040930171821"/>
      <sheetName val="4-货币资金-现金"/>
      <sheetName val="灰铁明细账"/>
      <sheetName val="国产化斜楔明细账"/>
      <sheetName val="600104(部门）"/>
      <sheetName val="改账前余额表"/>
      <sheetName val="帐务资料"/>
      <sheetName val="长期股权投资Cx"/>
      <sheetName val="长期股权投资Dy"/>
      <sheetName val="实收资本Cx"/>
      <sheetName val="资产减值损失Cx"/>
      <sheetName val="库存商品Cx"/>
      <sheetName val="#REF"/>
      <sheetName val="订单"/>
      <sheetName val="选项表"/>
      <sheetName val="其他货币资金.dbf"/>
      <sheetName val="银行存款.dbf"/>
      <sheetName val="_x005f_x005f_x005f_x0000__x005f_x005f_x005f_x0000__x005"/>
      <sheetName val="_x005f_x005f_x005f_x005f_x005f_x005f_x005f_x0000__x005f"/>
      <sheetName val="资产表横向"/>
      <sheetName val="目录"/>
      <sheetName val="期初调整"/>
      <sheetName val="SMCTSSP2"/>
      <sheetName val="Market share"/>
      <sheetName val="fs(for Consol)"/>
      <sheetName val="10-2.固定资产处置表"/>
      <sheetName val="收入"/>
      <sheetName val="物业类型"/>
      <sheetName val="表格索引"/>
      <sheetName val="应收电费情况一览表"/>
      <sheetName val="_x005f_x005f_x005f_x005f_x005f_x005f_x005f_x005f_x005f_x005f_"/>
      <sheetName val="分产品销售收入、成本分析表"/>
      <sheetName val="其他凭证抽查"/>
      <sheetName val="K3代码"/>
      <sheetName val="公司管理费用"/>
      <sheetName val="资产负债表及损益表"/>
      <sheetName val="重要内部交易"/>
      <sheetName val="财务费用"/>
      <sheetName val="管理费用"/>
      <sheetName val="营业费用"/>
      <sheetName val="制造费用"/>
      <sheetName val="Open"/>
      <sheetName val="56271-2"/>
      <sheetName val="所得税凭证抽查"/>
      <sheetName val="应交税费审定表"/>
      <sheetName val="Sheet9"/>
      <sheetName val="预付清单"/>
      <sheetName val="在建工程设备"/>
      <sheetName val="调整分录汇总"/>
      <sheetName val="关联方及集团内清单"/>
      <sheetName val="主营成本"/>
      <sheetName val="Summary"/>
      <sheetName val="summary "/>
      <sheetName val="凭证号"/>
      <sheetName val="64151支付情况"/>
      <sheetName val="资产负债表"/>
      <sheetName val="表头"/>
      <sheetName val="清单12.31"/>
      <sheetName val="Quantity"/>
      <sheetName val="营业成本"/>
      <sheetName val="销售费用"/>
      <sheetName val="所得税费用"/>
      <sheetName val="母子利润汇总"/>
      <sheetName val="2006"/>
      <sheetName val="折旧测试2007"/>
      <sheetName val="审定IN"/>
      <sheetName val="UFPrn20030305081341"/>
      <sheetName val="64130"/>
      <sheetName val="在役资产"/>
      <sheetName val="已减少资产"/>
      <sheetName val="役龄资产统计表"/>
      <sheetName val="房屋及建筑物"/>
      <sheetName val="其他应收款程序表"/>
      <sheetName val="memo"/>
      <sheetName val="应付职工薪酬审定表"/>
      <sheetName val="审计说明64190"/>
      <sheetName val="64170计提及分配"/>
      <sheetName val="64151支付情况-应付工资"/>
      <sheetName val="Sheet1 (11)"/>
      <sheetName val="detail"/>
      <sheetName val="dxnsjtempsheet"/>
      <sheetName val="短期投资股票投资.dbf"/>
      <sheetName val="短期投资国债投资.dbf"/>
      <sheetName val="股票投资收益.dbf"/>
      <sheetName val="其他货币海通.dbf"/>
      <sheetName val="其他货币零领路.dbf"/>
      <sheetName val="投资收益债券.dbf"/>
      <sheetName val="首页"/>
      <sheetName val="成品计价测试"/>
      <sheetName val="基本信息"/>
      <sheetName val="3、工程在施情况明细表 "/>
      <sheetName val="营业收入程序表"/>
      <sheetName val="资产负债表调整过程表"/>
      <sheetName val="存货"/>
      <sheetName val="递延所得税资产"/>
      <sheetName val="递延所得税说明08"/>
      <sheetName val="OR Breakdown"/>
      <sheetName val="应交税费程序表"/>
      <sheetName val="应交税费明细表"/>
      <sheetName val="for disclosure"/>
      <sheetName val="三家其他应付公司"/>
      <sheetName val="资过表20011-本部"/>
      <sheetName val="利过表2011-本部"/>
      <sheetName val="审计调整"/>
      <sheetName val="利过表2010.10"/>
      <sheetName val="科目余额表"/>
      <sheetName val="预收款项程序表"/>
      <sheetName val="应付账款程序表"/>
      <sheetName val="审定表"/>
      <sheetName val="预付账款04"/>
      <sheetName val="固定资产04"/>
      <sheetName val="累计折旧04"/>
      <sheetName val="固定资产清理04"/>
      <sheetName val="在建工程-杏花镇"/>
      <sheetName val="在建工程-新厂区"/>
      <sheetName val="应付票据04"/>
      <sheetName val="巢湖新奥2"/>
      <sheetName val="_003固定资产"/>
      <sheetName val="_004固定资产"/>
      <sheetName val="_005固定资产"/>
      <sheetName val="其他应付款科目表"/>
      <sheetName val="_005暂借户"/>
      <sheetName val="_霍邱2003资本公积"/>
      <sheetName val="舒城2004资本公积"/>
      <sheetName val="寿县2005资本公积"/>
      <sheetName val="2005年科目余额表"/>
      <sheetName val="股本-评估调整2004"/>
      <sheetName val="盈余公积-评估调账"/>
      <sheetName val="资本公积-评估调整2004年"/>
      <sheetName val="金寨2003资本公积"/>
      <sheetName val="管理费用程序表"/>
      <sheetName val="固定资产2001年折旧"/>
      <sheetName val="营业成本11"/>
      <sheetName val="营业成本程序表"/>
      <sheetName val="_x005f_x0000__x005f_x0000__x005"/>
      <sheetName val="_x005f_x005f_x005f_x0000__x005f"/>
      <sheetName val="_x005f_x005f_x005f_x005f_"/>
      <sheetName val="_x005f_x005f_x005f_x005f_x005f_x005f_x005f_x005f_"/>
      <sheetName val="_x005f_x0000__x005f"/>
      <sheetName val="_x005f_x005f_"/>
      <sheetName val="基础值集"/>
      <sheetName val="计算稿封面"/>
      <sheetName val="门窗表"/>
      <sheetName val="计算稿"/>
      <sheetName val="4"/>
      <sheetName val="5"/>
      <sheetName val="6"/>
      <sheetName val="7"/>
      <sheetName val="8"/>
      <sheetName val="9"/>
      <sheetName val="10"/>
      <sheetName val="11"/>
      <sheetName val="12"/>
      <sheetName val="材料采购－原材料（购价）"/>
      <sheetName val="收入明细－按客户"/>
      <sheetName val="�ܱȱ�2��"/>
      <sheetName val="�Ʊȱ�2��"/>
      <sheetName val="���ۣ�2��"/>
      <sheetName val="�ʸ���"/>
      <sheetName val="ë��"/>
      <sheetName val="�ܱȱ�"/>
      <sheetName val="�̶����ɱ�Ԥ��"/>
      <sheetName val="���ڷ���"/>
      <sheetName val="11�Ȼ���"/>
      <sheetName val="13�ȸ�Ũ"/>
      <sheetName val="13�ȷ����"/>
      <sheetName val="13.65��ѩ��"/>
      <sheetName val="13.6ѩ�������"/>
      <sheetName val="13.65����"/>
      <sheetName val="11�ȸ�ơ"/>
      <sheetName val="����úˮ��"/>
      <sheetName val="úˮ�籸�� "/>
      <sheetName val="10.5�ȳɱ���"/>
      <sheetName val="11��ѩ�ɱ���"/>
      <sheetName val="11�����سɱ���"/>
      <sheetName val="ѩ���ɳɱ���"/>
      <sheetName val="�����ɱ���"/>
      <sheetName val="11�������ʳɱ���"/>
      <sheetName val="��Ʒ����"/>
      <sheetName val="��Ʒúˮ��"/>
      <sheetName val="��Ʒƿ���̱�"/>
      <sheetName val="ѩ�������"/>
      <sheetName val="ѩ���ɷ����"/>
      <sheetName val="�����ʷ����"/>
      <sheetName val="Ͱ��15L"/>
      <sheetName val="Ͱ��20L"/>
      <sheetName val="Ͱ��30L"/>
      <sheetName val="Ͱ��10L"/>
      <sheetName val="Ͱ��5L"/>
      <sheetName val="Ͱ��20L (ѩ) "/>
      <sheetName val="Ͱ��30L (ѩ)  "/>
      <sheetName val="Ͱ��15L(����"/>
      <sheetName val="Ͱ��20L(ѩ���ɣ�"/>
      <sheetName val="����"/>
      <sheetName val="13_65��ѩ��"/>
      <sheetName val="13_6ѩ�������"/>
      <sheetName val="13_65����"/>
      <sheetName val="úˮ�籸��_"/>
      <sheetName val="10_5�ȳɱ���"/>
      <sheetName val="Ͱ��20L_(ѩ)_"/>
      <sheetName val="Ͱ��30L_(ѩ)__"/>
      <sheetName val="�ܱ@��2��"/>
      <sheetName val="�Ʊȱ�2�)"/>
      <sheetName val="K�"/>
      <sheetName val="���_��2��"/>
      <sheetName val="�$��m"/>
      <sheetName val="Wʸ�1m"/>
      <sheetName val="ë�{��"/>
      <sheetName val="ӦK�1�"/>
      <sheetName val="Ӧ˰��"/>
      <sheetName val="������˷���"/>
      <sheetName val="��ˮ�����"/>
      <sheetName val="���ܱ�"/>
      <sheetName val="˵��"/>
      <sheetName val="_"/>
      <sheetName val="Sheet3"/>
      <sheetName val="_x0000__x0000__x0000__x0000__x0"/>
      <sheetName val="SW-TEO"/>
      <sheetName val="C4_"/>
      <sheetName val="_x0000__x0000__x005"/>
      <sheetName val="_x0000__x005f"/>
      <sheetName val="���[��2��"/>
      <sheetName val="尬尀一吀"/>
      <sheetName val="营业成本审定表"/>
      <sheetName val="分配表1(原.辅.协）"/>
      <sheetName val="燃动分配表"/>
      <sheetName val="Repayment Summary"/>
      <sheetName val="삅ོ䚋栠Ѫ"/>
      <sheetName val="삅ོ"/>
      <sheetName val="삅ོ䚋"/>
      <sheetName val="삅ོ䚋栠"/>
      <sheetName val="调整后报表"/>
      <sheetName val="B5"/>
      <sheetName val="现金流量表"/>
      <sheetName val="报表附注"/>
      <sheetName val="非流动资产汇总"/>
      <sheetName val="基础数据配置"/>
      <sheetName val="总人口"/>
      <sheetName val="雪花干成本詨"/>
      <sheetName val="_200209"/>
      <sheetName val="一般预算收入"/>
      <sheetName val="行政区划"/>
      <sheetName val="C01-1"/>
      <sheetName val="存货差异分析表"/>
      <sheetName val="单位库"/>
      <sheetName val="电视监控"/>
      <sheetName val="Financ. Overview"/>
      <sheetName val="经济指标"/>
      <sheetName val="钢筋计算表"/>
      <sheetName val="销售财务日报表②"/>
      <sheetName val="参照表"/>
      <sheetName val="46亩(新)"/>
      <sheetName val="基础数据命名表"/>
      <sheetName val="技术指标"/>
      <sheetName val="税金预测"/>
      <sheetName val="主要规划指标"/>
      <sheetName val="税金缴纳情况"/>
      <sheetName val="土地款预测"/>
      <sheetName val="销售回款预测"/>
      <sheetName val="08.01"/>
      <sheetName val="政府性收费预测"/>
      <sheetName val="参数表"/>
      <sheetName val="1-4栋结算清单汇总表"/>
      <sheetName val="设计指标"/>
      <sheetName val="墙面工程"/>
      <sheetName val="改加胶玻璃、室外栏杆"/>
      <sheetName val="廊桥水乡"/>
      <sheetName val="中央公园城"/>
      <sheetName val="11年计划"/>
      <sheetName val="字段"/>
      <sheetName val="1.投标总价封面"/>
      <sheetName val="折线图2数据"/>
      <sheetName val="合计"/>
      <sheetName val="P1012001"/>
      <sheetName val="变更部分 (3) "/>
      <sheetName val="D栋计算式明细"/>
      <sheetName val="内围地梁钢筋说明"/>
      <sheetName val="经济指标分析表"/>
      <sheetName val="07年产量预测"/>
      <sheetName val="萧山厂"/>
      <sheetName val="余杭厂"/>
      <sheetName val="嘉兴厂"/>
      <sheetName val="台州厂"/>
      <sheetName val="宁波厂"/>
      <sheetName val="温州厂"/>
      <sheetName val="西湖厂"/>
      <sheetName val="德清厂"/>
      <sheetName val="营销中心"/>
      <sheetName val="삅"/>
      <sheetName val="参数"/>
      <sheetName val="产能分析"/>
      <sheetName val="出厂前质量反馈 "/>
      <sheetName val="ADDITION"/>
      <sheetName val="BPR"/>
      <sheetName val="发出商品"/>
      <sheetName val="6月"/>
      <sheetName val="Register"/>
      <sheetName val="þ"/>
      <sheetName val="合并利"/>
      <sheetName val="E1020"/>
      <sheetName val="ZH封面"/>
      <sheetName val="ZH-1明细表"/>
      <sheetName val="预收账款明细表"/>
      <sheetName val="利润调整过程表"/>
      <sheetName val="基本调整分录"/>
      <sheetName val="基本内容"/>
      <sheetName val="德清_x0001_"/>
      <sheetName val="Var % Summary-TBR制造差异率汇总-全钢"/>
      <sheetName val="月度毛利率分析表"/>
      <sheetName val="12月-调整"/>
      <sheetName val="其他应付单位"/>
      <sheetName val="其他应付款程序表"/>
      <sheetName val="应付款项、应交税金申报表"/>
      <sheetName val="XREF"/>
      <sheetName val="新建工作表 "/>
      <sheetName val="明细分类账"/>
      <sheetName val="应收账款程序表"/>
      <sheetName val="应收账款明细表(2011)"/>
      <sheetName val="余良卿9月"/>
      <sheetName val="FA Breakdown"/>
      <sheetName val="PER SALES ORG"/>
      <sheetName val="索引"/>
      <sheetName val="_x005f_x0000_"/>
      <sheetName val="_x005f_x005f_x005f_x0000_"/>
      <sheetName val="提足折旧"/>
      <sheetName val="科目"/>
      <sheetName val="替代测试表"/>
      <sheetName val="无形资产明细表"/>
      <sheetName val="利过表"/>
      <sheetName val="完"/>
      <sheetName val="科目表"/>
      <sheetName val="现金"/>
      <sheetName val="银行存款"/>
      <sheetName val="应收账款"/>
      <sheetName val="固定资产—房屋建筑物"/>
      <sheetName val="固定资产—机器设备"/>
      <sheetName val="固定资产—车辆"/>
      <sheetName val="_x005f_x005f_x005f_x005f_x005f_x005f_x005f_x0000_"/>
      <sheetName val="客户编码"/>
      <sheetName val="物料编码"/>
      <sheetName val="费用程序表"/>
      <sheetName val="财费用程序表"/>
      <sheetName val="财务费用程序表"/>
      <sheetName val="_x0010_"/>
      <sheetName val="Var % Summary-PCR制造差异率汇总-半钢"/>
      <sheetName val="Var % Summary-BIAS制造差异率汇总-斜交"/>
      <sheetName val="其他液氨采购"/>
      <sheetName val="固定资产"/>
      <sheetName val="无形资产2012.3.31"/>
      <sheetName val="应交增值税明细表"/>
      <sheetName val="2006内陆运输"/>
      <sheetName val="固定资产折旧"/>
      <sheetName val="摊销"/>
      <sheetName val="15-2固定资产投资"/>
      <sheetName val="15-3无形资产投资"/>
      <sheetName val="利润表"/>
      <sheetName val="非经营性资产及负债"/>
      <sheetName val="4-6-1房屋建筑物 (股东及关联方财产抵押)"/>
      <sheetName val="113"/>
      <sheetName val="119"/>
      <sheetName val="221"/>
      <sheetName val="218"/>
      <sheetName val="12月份产成品入库"/>
      <sheetName val="QT07"/>
      <sheetName val="QT全年收发存"/>
      <sheetName val="208"/>
      <sheetName val="12月份原材料出库"/>
      <sheetName val="11月产成品入库"/>
      <sheetName val="QT01"/>
      <sheetName val="QT02"/>
      <sheetName val="209"/>
      <sheetName val="206"/>
      <sheetName val="207"/>
      <sheetName val="203"/>
      <sheetName val="212"/>
      <sheetName val="211"/>
      <sheetName val="210"/>
      <sheetName val="204"/>
      <sheetName val="205"/>
      <sheetName val="201"/>
      <sheetName val="综合成本分析01.01-0205"/>
      <sheetName val="FY02"/>
      <sheetName val="以前年度损益调整"/>
      <sheetName val="基本信息输入表"/>
      <sheetName val="关联方一览表"/>
      <sheetName val="T02"/>
      <sheetName val="T04"/>
      <sheetName val="J&amp;Q"/>
      <sheetName val="五金"/>
      <sheetName val="S1单价表"/>
      <sheetName val="_______"/>
      <sheetName val="风险评价表"/>
      <sheetName val="资产负债表(本部原报)"/>
      <sheetName val="生产设备"/>
      <sheetName val="生产设备(旧）"/>
      <sheetName val="主营业务收入成本审定明细表"/>
      <sheetName val="工程施工审定表"/>
      <sheetName val="盘存还原"/>
      <sheetName val="费用分析"/>
      <sheetName val="坯布"/>
      <sheetName val="材料"/>
      <sheetName val="外销"/>
      <sheetName val="应付帐款余额表"/>
      <sheetName val="或有事项"/>
      <sheetName val="关联方交易"/>
      <sheetName val="其他综合收益"/>
      <sheetName val="制造成本预算表A3"/>
      <sheetName val="Dic"/>
      <sheetName val="原材料收发"/>
      <sheetName val="盈余公积_（合并)"/>
      <sheetName val="124301_查询"/>
      <sheetName val="Third_party"/>
      <sheetName val="G_1R-Shou_COP_Gf"/>
      <sheetName val="Market_share"/>
      <sheetName val="fs(for_Consol)"/>
      <sheetName val="10-2_固定资产处置表"/>
      <sheetName val="固及累及减值审定表"/>
      <sheetName val="工程量计算"/>
      <sheetName val="价格"/>
      <sheetName val="业招费"/>
      <sheetName val="基础资料"/>
      <sheetName val="2011预算"/>
      <sheetName val="基础数据"/>
      <sheetName val="数据"/>
      <sheetName val="岗位工资"/>
      <sheetName val="Palist"/>
      <sheetName val="销售部"/>
      <sheetName val="行政部"/>
      <sheetName val="PaDB"/>
      <sheetName val="PaDBFinance"/>
      <sheetName val="Pa"/>
      <sheetName val="DBFact"/>
      <sheetName val="9月芜湖亚凯新车成本考核表"/>
      <sheetName val="组织结构"/>
      <sheetName val="学历"/>
      <sheetName val="风险评估及计划类工作底稿"/>
      <sheetName val="Parameters"/>
      <sheetName val="程序表"/>
      <sheetName val="Sheet2"/>
      <sheetName val="param"/>
      <sheetName val="Setting"/>
      <sheetName val="Jaar 2000"/>
      <sheetName val="公司清单"/>
      <sheetName val="50362"/>
      <sheetName val="summary-1"/>
      <sheetName val="삅ོ䚋栠Ѫ_x0000_ࡪ㋨ﯾ_xffff_ﱅ잃蔐緀薼糀謋⁎橓"/>
      <sheetName val="삅ོ䚋栠Ѫ_x0000_ࡪ㋨"/>
      <sheetName val="삅ོ䚋栠Ѫ_x0000_ࡪ㋨ﯾ_xffff_ﱅ잃蔐緀薼糀謋"/>
      <sheetName val="삅ོ䚋栠Ѫ_x0000_ࡪ㋨ﯾ_xffff_ﱅ잃"/>
      <sheetName val="삅ོ䚋栠Ѫ_x0000_ࡪ㋨ﯾ_xffff_ﱅ잃蔐緀薼糀"/>
      <sheetName val="삅ོ䚋栠Ѫ_x0000_ࡪ㋨ﯾ_xffff_ﱅ잃蔐緀"/>
      <sheetName val="삅ོ䚋栠Ѫ_x0000_ࡪ㋨ﯾ_xffff_ﱅ잃蔐緀薼"/>
      <sheetName val="삅ོ䚋栠Ѫ_x0000_ࡪ㋨ﯾ_xffff_ﱅ잃蔐"/>
      <sheetName val="삅ོ䚋栠Ѫ_x0000_ࡪ㋨ﯾ_xffff_ﱅ잃蔐緀薼糀謋⁎橓晴￻"/>
      <sheetName val="삅ོ䚋栠Ѫ_x0000_ࡪ㋨ﯾ"/>
      <sheetName val="삅ོ䚋栠Ѫ_x0000_ࡪ㋨ﯾ_xffff_ﱅ"/>
      <sheetName val="11度华丹_x0000__x0000_͂_x0001__x0013_[SMCTSSP2.XLS]13度高浓_x0000__x0000_"/>
      <sheetName val="UFPrn20070303114642"/>
      <sheetName val="关联交易-存款"/>
      <sheetName val="填表说明"/>
      <sheetName val="索引（补充）"/>
      <sheetName val="申报表封面（此表不填，填索引）"/>
      <sheetName val="填表注意事项（先看）"/>
      <sheetName val="链接表（勿动） 元)"/>
      <sheetName val="链接表（勿动）"/>
      <sheetName val="流动资产链接表"/>
      <sheetName val="存货链接表"/>
      <sheetName val="链接表"/>
      <sheetName val="企业基本情况"/>
      <sheetName val="两次基准日的对比 (0531与0831)"/>
      <sheetName val="两次基准日的对比"/>
      <sheetName val="长期股权投资表"/>
      <sheetName val="收益法汇总表"/>
      <sheetName val="链接表（勿动） (元表)"/>
      <sheetName val="链接表万元（勿动）"/>
      <sheetName val="流动资产链接表（勿动）"/>
      <sheetName val="贵阳精铸表格填报问题"/>
      <sheetName val="1-汇总表"/>
      <sheetName val="2-分类汇总"/>
      <sheetName val="3-流动汇总"/>
      <sheetName val="3-1货币汇总表"/>
      <sheetName val="3-1-1现金"/>
      <sheetName val="3-1-2银行存款"/>
      <sheetName val="3-1-3其他货币资金"/>
      <sheetName val="3-2交易性金融资产汇总"/>
      <sheetName val="3-2-1交易性-股票"/>
      <sheetName val="3-2-2交易性-债券"/>
      <sheetName val="3-2-3交易性-基金"/>
      <sheetName val="3-3应收票据"/>
      <sheetName val="3-4应收账款"/>
      <sheetName val="3-5预付账款"/>
      <sheetName val="3-6应收利息"/>
      <sheetName val="3-7应收股利"/>
      <sheetName val="3-8其他应收款"/>
      <sheetName val="3-9存货汇总"/>
      <sheetName val="3-9-1材料采购（在途物资）"/>
      <sheetName val="3-9-3在库周转材料"/>
      <sheetName val="3-9-4委托加工物资"/>
      <sheetName val="3-9-2原材料"/>
      <sheetName val="3-9-5-1产成品（库存商品）"/>
      <sheetName val="3-9-5-2产成品(开发产品)"/>
      <sheetName val="3-9-5-3产成品(出租开发产品)"/>
      <sheetName val="3-9-6-1在产品（自制半成品）"/>
      <sheetName val="报废工装模具"/>
      <sheetName val="3-9-8在用周转材料（工装模具）"/>
      <sheetName val="3-9-8在用周转材料（工装模具1）"/>
      <sheetName val="3-9-6-2在产品(开发成本)"/>
      <sheetName val="3-9-7发出商品"/>
      <sheetName val="3-9-8在用周转材料"/>
      <sheetName val="3-9-9未结算工程"/>
      <sheetName val="3-10一年到期非流动资产"/>
      <sheetName val="3-11其他流动资产"/>
      <sheetName val="4-非流动资产汇总"/>
      <sheetName val="4-1可供出售金融资产汇总"/>
      <sheetName val="4-1-2可出售-债券"/>
      <sheetName val="4-1-1可出售-股票"/>
      <sheetName val="4-1-3可出售-其他"/>
      <sheetName val="4-2持有到期投资"/>
      <sheetName val="4-3长期应收"/>
      <sheetName val="页面设置"/>
      <sheetName val="4-4长期股权投资"/>
      <sheetName val="4-5投资性房地产汇总表"/>
      <sheetName val="4-5-1投资性房地产"/>
      <sheetName val="4-5-2投资性房地产"/>
      <sheetName val="4-5-3投资性地产"/>
      <sheetName val="4-5-4投资性地产"/>
      <sheetName val="4-6固定资产汇总"/>
      <sheetName val="固定资产闲置报废及产权情况统计（不填）"/>
      <sheetName val="4-6-1房屋建筑物"/>
      <sheetName val="4-6-2构筑物"/>
      <sheetName val="4-6-3管道沟槽"/>
      <sheetName val="报废资产清单"/>
      <sheetName val="原购置设备"/>
      <sheetName val="4-6-4机器设备"/>
      <sheetName val="废钢价格"/>
      <sheetName val="4-6-5车辆"/>
      <sheetName val="4-6-6电子设备"/>
      <sheetName val="4-6-7土地"/>
      <sheetName val="4-7在建工程汇总"/>
      <sheetName val="4-7-1在建（土建）"/>
      <sheetName val="4-7-2在建（设备）"/>
      <sheetName val="4-8工程物资"/>
      <sheetName val="4-9固定资产清理"/>
      <sheetName val="4-10生产性生物资产"/>
      <sheetName val="4-11油气资产"/>
      <sheetName val="4-12无形资产汇总"/>
      <sheetName val="4-12-1无形-土地"/>
      <sheetName val="4-12-2无形-矿业权"/>
      <sheetName val="4-12-3无形-其他"/>
      <sheetName val="4-12-4无形-技术、商标、著作权等"/>
      <sheetName val="4-13开发支出"/>
      <sheetName val="4-14商誉"/>
      <sheetName val="4-15长期待摊费用"/>
      <sheetName val="4-16递延所得税资产"/>
      <sheetName val="4-17其他非流动资产"/>
      <sheetName val="5-流动负债汇总"/>
      <sheetName val="流动负债链接表（不填勿动）"/>
      <sheetName val="5-1短期借款"/>
      <sheetName val="5-2交易性金融负债"/>
      <sheetName val="5-3应付票据"/>
      <sheetName val="5-4应付账款"/>
      <sheetName val="5-5预收账款"/>
      <sheetName val="5-6职工薪酬"/>
      <sheetName val="5-7应交税费"/>
      <sheetName val="5-8应付利息"/>
      <sheetName val="5-9应付股利（利润）"/>
      <sheetName val="5-10其他应付款"/>
      <sheetName val="5-11一年到期非流动负债"/>
      <sheetName val="5-12其他流动负债"/>
      <sheetName val="6-非流动负债汇总"/>
      <sheetName val="6-1长期借款"/>
      <sheetName val="6-2应付债券"/>
      <sheetName val="6-3长期应付款"/>
      <sheetName val="非流动负债链接表（不填勿动）"/>
      <sheetName val="6-4专项应付款"/>
      <sheetName val="6-5预计负债"/>
      <sheetName val="6-6递延所得税负债"/>
      <sheetName val="6-7其他非流动负债"/>
      <sheetName val="或有事项声明书"/>
      <sheetName val="期后事项声明书"/>
      <sheetName val="ws9"/>
      <sheetName val="抵消分录来源"/>
      <sheetName val="FF-21(a)"/>
      <sheetName val="RiskSign"/>
      <sheetName val="FSA"/>
      <sheetName val="FF-2 (1)"/>
      <sheetName val="HP"/>
      <sheetName val="DFA"/>
      <sheetName val="科目代码"/>
      <sheetName val="合并范围"/>
      <sheetName val="应付融资租赁款"/>
      <sheetName val="专项应付款"/>
      <sheetName val="其他非流动负债"/>
      <sheetName val="classification"/>
      <sheetName val="Details"/>
      <sheetName val="4-2长投债券"/>
      <sheetName val="3流资汇总"/>
      <sheetName val="Valuation"/>
      <sheetName val="报表项目"/>
      <sheetName val="项目索引"/>
      <sheetName val="报表格式"/>
      <sheetName val="单位名称"/>
      <sheetName val="自定义参数"/>
      <sheetName val="明细结果表"/>
      <sheetName val="生产数据表"/>
      <sheetName val="Collateral"/>
      <sheetName val="Disposition"/>
      <sheetName val="JC-5"/>
      <sheetName val="JC-4"/>
      <sheetName val=" "/>
      <sheetName val="剥离前"/>
      <sheetName val="????_x0"/>
      <sheetName val="??_x005"/>
      <sheetName val="_____x0"/>
      <sheetName val="___x005"/>
      <sheetName val="5.基础档案"/>
      <sheetName val="Breakdown"/>
      <sheetName val="2.25"/>
      <sheetName val="审前利润表趋势及结构分析表"/>
      <sheetName val="审定利润表"/>
      <sheetName val="TB IN&amp;CF&amp;SE"/>
      <sheetName val="审定BS"/>
      <sheetName val="_x0002__x0008__x0005_풀ֆ"/>
      <sheetName val="财务指标"/>
      <sheetName val="销项税金测算表"/>
      <sheetName val="合并资产表"/>
      <sheetName val="资过程-侨社运输"/>
      <sheetName val="预付账款明细表"/>
      <sheetName val="Contacts"/>
      <sheetName val="账项明细表"/>
      <sheetName val="Mp-team 1"/>
      <sheetName val="dm"/>
      <sheetName val="_x005f_x0002__x005f_x0008__x005f_x0005_풀ֆ"/>
      <sheetName val="eqpmad2_x0000_䅡턐ぶ_x0011__x0000__x000f_SAPBEXundefined_x0000_。"/>
      <sheetName val="_x005f_x005f_x005f_x0002__x005f_x005f_x005f_x0008__x005"/>
      <sheetName val="_x005f_x005f_x005f_x005f_x005f_x005f_x005f_x0002__x005f"/>
      <sheetName val="eqpmad2_x005f_x0000_䅡턐ぶ_x005f_x0011__x005f_x0000_"/>
      <sheetName val="短期投资股票投资_dbf"/>
      <sheetName val="短期投资国债投资_dbf"/>
      <sheetName val="股票投资收益_dbf"/>
      <sheetName val="其他货币海通_dbf"/>
      <sheetName val="其他货币零领路_dbf"/>
      <sheetName val="投资收益债券_dbf"/>
      <sheetName val="清单12_31"/>
      <sheetName val="summary_"/>
      <sheetName val="OR_Breakdown"/>
      <sheetName val="for_disclosure"/>
      <sheetName val="Sheet1_(11)"/>
      <sheetName val="利过表2010_10"/>
      <sheetName val="新建工作表_"/>
      <sheetName val="PER_SALES_ORG"/>
      <sheetName val="FA_Breakdown"/>
      <sheetName val="TB_IN&amp;CF&amp;SE"/>
      <sheetName val="无形资产2012_3_31"/>
      <sheetName val="Mp-team_1"/>
      <sheetName val="풀ֆ"/>
      <sheetName val="eqpmad2_x0000_䅡턐ぶ_x0011__x0000_"/>
      <sheetName val="_x005f_x0002__x005f_x0008__x005"/>
      <sheetName val="_x005f_x005f_x005f_x0002__x005f"/>
      <sheetName val="eqpmad2_x005f_x005f_x005f_x0000_䅡턐ぶ_x005f_x005f_x"/>
      <sheetName val="_x0002__x0008__x005"/>
      <sheetName val="_x005f_x0002__x005f"/>
      <sheetName val="eqpmad2_x005f_x005f_x005f_x005f_x005f_x005f_x0000"/>
      <sheetName val="eqpmad2_x005f_x0000_䅡턐ぶ_x"/>
      <sheetName val="ADDITIO_x0000_"/>
      <sheetName val="?_x005f"/>
      <sheetName val="삅ོ䚋栠Ѫ?ࡪ㋨ﯾ_xffff_ﱅ잃蔐緀薼糀謋⁎橓"/>
      <sheetName val="삅ོ䚋栠Ѫ?ࡪ㋨"/>
      <sheetName val="삅ོ䚋栠Ѫ?ࡪ㋨ﯾ_xffff_ﱅ잃蔐緀薼糀謋"/>
      <sheetName val="삅ོ䚋栠Ѫ?ࡪ㋨ﯾ_xffff_ﱅ잃"/>
      <sheetName val="삅ོ䚋栠Ѫ?ࡪ㋨ﯾ_xffff_ﱅ잃蔐緀薼糀"/>
      <sheetName val="삅ོ䚋栠Ѫ?ࡪ㋨ﯾ_xffff_ﱅ잃蔐緀"/>
      <sheetName val="삅ོ䚋栠Ѫ?ࡪ㋨ﯾ_xffff_ﱅ잃蔐緀薼"/>
      <sheetName val="삅ོ䚋栠Ѫ?ࡪ㋨ﯾ_xffff_ﱅ잃蔐"/>
      <sheetName val="삅ོ䚋栠Ѫ?ࡪ㋨ﯾ_xffff_ﱅ잃蔐緀薼糀謋⁎橓晴￻"/>
      <sheetName val="삅ོ䚋栠Ѫ?ࡪ㋨ﯾ"/>
      <sheetName val="삅ོ䚋栠Ѫ?ࡪ㋨ﯾ_xffff_ﱅ"/>
      <sheetName val="__x005f"/>
      <sheetName val="1461（12.6）"/>
      <sheetName val="明细数据表"/>
      <sheetName val="44资本公积"/>
      <sheetName val="评估结论"/>
      <sheetName val="外销涤布"/>
      <sheetName val="G2 COGS"/>
      <sheetName val="List"/>
      <sheetName val="ODA"/>
      <sheetName val="source"/>
      <sheetName val="4528"/>
      <sheetName val="_5081"/>
      <sheetName val="P1"/>
      <sheetName val="市场投诉数据分析表"/>
      <sheetName val="裂口投诉分析"/>
      <sheetName val="容量不足投诉分析"/>
      <sheetName val="cov"/>
      <sheetName val="Breakdown-本部"/>
      <sheetName val="O"/>
      <sheetName val="DATA"/>
      <sheetName val="S030北京兴业"/>
      <sheetName val="测算表"/>
      <sheetName val="2002.1-6管理费用"/>
      <sheetName val="Traduction"/>
      <sheetName val="_5534"/>
      <sheetName val="8042"/>
      <sheetName val="委托加工材料"/>
      <sheetName val="3080"/>
      <sheetName val="_5366"/>
      <sheetName val="SOF - June 00"/>
      <sheetName val="L3-1 AR ageing list"/>
      <sheetName val="合并抵销或调整分录（1）"/>
      <sheetName val="非合并关联往来"/>
      <sheetName val="Config"/>
      <sheetName val="Sheet5"/>
      <sheetName val="变更类型"/>
      <sheetName val="参数配置表"/>
      <sheetName val="统一接口_贷记卡自定义接口字段"/>
      <sheetName val="工程量"/>
      <sheetName val="21"/>
      <sheetName val="投标材料清单 "/>
      <sheetName val="盈A030617使用格式"/>
      <sheetName val="5201.2004"/>
      <sheetName val="清单"/>
      <sheetName val="楼宇价目表A10"/>
      <sheetName val="楼宇价目表A9"/>
      <sheetName val="楼宇价目表B1"/>
      <sheetName val="楼宇价目表B2"/>
      <sheetName val="8-经营现金流测算表"/>
      <sheetName val="NAME"/>
      <sheetName val="南苑基本库"/>
      <sheetName val="日报（扣除变更数）"/>
      <sheetName val="QY"/>
      <sheetName val="PRC GAAP"/>
      <sheetName val="dep08"/>
      <sheetName val="07-6068"/>
      <sheetName val="40-2701"/>
      <sheetName val="Tennancy"/>
      <sheetName val="TB"/>
      <sheetName val="Chart of Account"/>
      <sheetName val="定价标准"/>
      <sheetName val="成本台帐"/>
      <sheetName val="变更"/>
      <sheetName val="日报_无证（扣除变更数）"/>
      <sheetName val="日报_有证（扣除变更数）"/>
      <sheetName val="挞定退房"/>
      <sheetName val="$TB 1"/>
      <sheetName val="$TB"/>
      <sheetName val="FIRE Parameters"/>
      <sheetName val="P&amp;L"/>
      <sheetName val="Bev.Cost"/>
      <sheetName val="CFA"/>
      <sheetName val="Assumptions"/>
      <sheetName val="合同付款"/>
      <sheetName val="成本项目"/>
      <sheetName val="项目经营分析（投入产出）"/>
      <sheetName val="土建工程综合单价表"/>
      <sheetName val="土建工程综合单价组价明细表"/>
      <sheetName val="2.1设计部"/>
      <sheetName val="工商税收"/>
      <sheetName val="GDP"/>
      <sheetName val="地上结构重计量争议汇总表"/>
      <sheetName val="地下结构重计量争议汇总表"/>
      <sheetName val="00000ppy"/>
      <sheetName val="分类说明"/>
      <sheetName val="原因说明"/>
      <sheetName val="A3"/>
      <sheetName val="总说明"/>
      <sheetName val="220m2"/>
      <sheetName val="梁"/>
      <sheetName val="石材购买量统计"/>
      <sheetName val="下拉菜单"/>
      <sheetName val="工程量清单（一标段）"/>
      <sheetName val="XLR_NoRangeSheet"/>
      <sheetName val="人工费取费"/>
      <sheetName val="综合单价分析表"/>
      <sheetName val="代码表"/>
      <sheetName val="二层"/>
      <sheetName val="固化库"/>
      <sheetName val="工程量汇总表"/>
      <sheetName val="5期B栋会所装饰精装修"/>
      <sheetName val="强电清单"/>
      <sheetName val="防水工程"/>
      <sheetName val="月计划"/>
      <sheetName val="单价"/>
      <sheetName val="Criteria"/>
      <sheetName val="Wl. Fin."/>
      <sheetName val="JOA首頁"/>
      <sheetName val="单价分析表"/>
      <sheetName val="分部分项清单(模板)"/>
      <sheetName val="地梁"/>
      <sheetName val="装饰部分"/>
      <sheetName val="2006年10月"/>
      <sheetName val="隔墙"/>
      <sheetName val="土方、桩基、支护、降水工程综合单价表"/>
      <sheetName val="土方、桩基、支护、降水工程综合单价组价明细表"/>
      <sheetName val="金双楠项目"/>
      <sheetName val="跟踪分析表"/>
      <sheetName val="成本下降版"/>
      <sheetName val="中小学生"/>
      <sheetName val="D房底稿"/>
      <sheetName val="A1-1"/>
      <sheetName val="A1-2"/>
      <sheetName val="A1-3"/>
      <sheetName val="A2-1"/>
      <sheetName val="A2-2"/>
      <sheetName val="BS房底稿"/>
      <sheetName val="隔墙、幕墙"/>
      <sheetName val="B1-4"/>
      <sheetName val="B1-5"/>
      <sheetName val="B2-4"/>
      <sheetName val="B2-5"/>
      <sheetName val="B3-1"/>
      <sheetName val="C1-2"/>
      <sheetName val="C2-2"/>
      <sheetName val="C2-3"/>
      <sheetName val="C3-1"/>
      <sheetName val="C4-1"/>
      <sheetName val="D1-4"/>
      <sheetName val="D1-5"/>
      <sheetName val="D1-6"/>
      <sheetName val="主材表（给排水）"/>
      <sheetName val="装修材料费"/>
      <sheetName val="算分表"/>
      <sheetName val="施工参考单价报价表"/>
      <sheetName val="其它工作项目报价清单"/>
      <sheetName val="甲指乙供材料报价表"/>
      <sheetName val="temp"/>
      <sheetName val="清单（不打印）"/>
      <sheetName val="预付帐龄"/>
      <sheetName val="OR"/>
      <sheetName val="披露表(上市)"/>
      <sheetName val="披露表(国资)"/>
      <sheetName val="Sep'03"/>
      <sheetName val="附注2TB"/>
      <sheetName val="CTV"/>
      <sheetName val="定义-ready"/>
      <sheetName val="inventory2002"/>
      <sheetName val="PPV2002"/>
      <sheetName val="库存商品余额表.dbf"/>
      <sheetName val="库存商品审定表"/>
      <sheetName val="原材料明细表"/>
      <sheetName val="库存商品跌价"/>
      <sheetName val="库存商品明细表"/>
      <sheetName val="原料核对表"/>
      <sheetName val="54180生产成本明细"/>
      <sheetName val="库存商品核对-2"/>
      <sheetName val="库存商品核对-1"/>
      <sheetName val="生产成本-双氧水测试"/>
      <sheetName val="_8022"/>
      <sheetName val="原表"/>
      <sheetName val="2013取数表"/>
      <sheetName val="台均毛利计算表"/>
      <sheetName val="标准指标"/>
      <sheetName val="Formula"/>
      <sheetName val="薪酬标准"/>
      <sheetName val="业绩公告"/>
      <sheetName val="业绩自报"/>
      <sheetName val="TBC2008"/>
      <sheetName val="2014取数表"/>
      <sheetName val="销售明细"/>
      <sheetName val="分项目利润表(当月)"/>
      <sheetName val="应付预付核销"/>
      <sheetName val="其他应付款"/>
      <sheetName val="存货-材料及其他(当月)"/>
      <sheetName val="报表注释"/>
      <sheetName val="_x0002__x005f"/>
      <sheetName val="eqpmad2_x005f_x005f_x0000"/>
      <sheetName val="eqpmad2_x0000_䅡턐ぶ_x"/>
      <sheetName val="固及累及减值审礤_x0019_"/>
      <sheetName val="基本情况表"/>
      <sheetName val="土地成本明细表"/>
      <sheetName val="工程成本科目"/>
      <sheetName val="土地成本科目"/>
      <sheetName val="物业名称清单及分类"/>
      <sheetName val="项目简况"/>
      <sheetName val="基本信息表"/>
      <sheetName val="2013-08"/>
      <sheetName val="2015-01"/>
      <sheetName val="数据有效性"/>
      <sheetName val="2015年6月之前到期商票台账"/>
      <sheetName val="预算封面"/>
      <sheetName val="기본"/>
      <sheetName val="Proj Assum"/>
      <sheetName val="确认书 "/>
      <sheetName val="成本科目"/>
      <sheetName val="基础编码"/>
      <sheetName val="Assum"/>
      <sheetName val="外墙"/>
      <sheetName val="室内汇总"/>
      <sheetName val="基本参数"/>
      <sheetName val="成本估算"/>
      <sheetName val="单栋面积信息表"/>
      <sheetName val="before"/>
      <sheetName val="定义"/>
      <sheetName val="明细"/>
      <sheetName val="有效性"/>
      <sheetName val="表1-证照台账"/>
      <sheetName val="工程成本科目1"/>
      <sheetName val="MACRO1.XLM"/>
      <sheetName val="分期有效性"/>
      <sheetName val="物业名称有效性"/>
      <sheetName val="Sheet4"/>
      <sheetName val="问题类型"/>
      <sheetName val="USPCL"/>
      <sheetName val="试算平衡表"/>
      <sheetName val="无形资产导引表"/>
      <sheetName val="累计摊销计算表"/>
      <sheetName val="存货导引表"/>
      <sheetName val="存货勾稽"/>
      <sheetName val="同期比较·制造费用"/>
      <sheetName val="在建工程导引表"/>
      <sheetName val="174在建工程"/>
      <sheetName val="在建工程查证表"/>
      <sheetName val="会计科目表"/>
      <sheetName val="_8004"/>
      <sheetName val="_8025"/>
      <sheetName val="MTO REV.2(ARMOR)"/>
      <sheetName val="sheet12"/>
      <sheetName val="财务费用预算(案例)"/>
      <sheetName val="Breadown"/>
      <sheetName val="立项表"/>
      <sheetName val="IC3A"/>
      <sheetName val="'IC4'A"/>
      <sheetName val="'IO7"/>
      <sheetName val="'IO8"/>
      <sheetName val="'IC1A"/>
      <sheetName val="IO1A"/>
      <sheetName val="IO2A"/>
      <sheetName val="IO2B"/>
      <sheetName val="收益法（存在租约）-30、31"/>
      <sheetName val="Sch PR-2"/>
      <sheetName val="Sch PR-3"/>
      <sheetName val="延期开票"/>
      <sheetName val="大连"/>
      <sheetName val="2月修改"/>
      <sheetName val="TONGKE-HT"/>
      <sheetName val="PNT-QUOT-#3"/>
      <sheetName val="COAT&amp;WRAP-QIOT-#3"/>
      <sheetName val="M 67"/>
      <sheetName val="原料库存帐"/>
      <sheetName val="产成品库存帐"/>
      <sheetName val="K1 Tax computation"/>
      <sheetName val="合并试算表"/>
      <sheetName val="分录"/>
      <sheetName val="2004"/>
      <sheetName val="Ex Diff"/>
      <sheetName val="電気設備表"/>
      <sheetName val="披露用费用明细表"/>
      <sheetName val="FZ1"/>
      <sheetName val="A16C"/>
      <sheetName val="调整分录"/>
      <sheetName val="BALANCE SHEET"/>
      <sheetName val="选择报表"/>
      <sheetName val="相关参数"/>
      <sheetName val="变动成本分析"/>
      <sheetName val="总成本分析"/>
      <sheetName val="Lead"/>
      <sheetName val="Cover"/>
      <sheetName val="测算模式"/>
      <sheetName val="利润测算 (按物业类型)"/>
      <sheetName val="规划面积"/>
      <sheetName val="敏感性分析"/>
      <sheetName val="2.规划面积"/>
      <sheetName val="0.2参数表"/>
      <sheetName val="5.2成本分配"/>
      <sheetName val="铝合金栏杆、雨篷 (渝园)"/>
      <sheetName val="明細表"/>
      <sheetName val="承台(砖模) "/>
      <sheetName val="柱"/>
      <sheetName val="楼层"/>
      <sheetName val="客户基本概况表"/>
      <sheetName val="列表"/>
      <sheetName val="评估假设"/>
      <sheetName val="综合认价"/>
      <sheetName val="FYYS-1-编制底稿04-招聘活动支出"/>
      <sheetName val="合同"/>
      <sheetName val="新明源销售财务日报"/>
      <sheetName val="rebrand"/>
      <sheetName val="主结构量"/>
      <sheetName val="2_1 Termine"/>
      <sheetName val="2_2 Termine"/>
      <sheetName val="4_1 Orga_"/>
      <sheetName val="3_3 Fabrikate_Küche"/>
      <sheetName val="4_2_1 Pers"/>
      <sheetName val="4_2_2 Pers"/>
      <sheetName val="5 Subs"/>
      <sheetName val="7 BE"/>
      <sheetName val="8 Ref_"/>
      <sheetName val="8 Bietererklärung"/>
      <sheetName val="1_4 Optionen"/>
      <sheetName val="1_5 EPs"/>
      <sheetName val="3_1 Fabrikate_Bau"/>
      <sheetName val="1#量统计"/>
      <sheetName val="报价明细表"/>
      <sheetName val="单价表"/>
      <sheetName val="材料调价表"/>
      <sheetName val="分期"/>
      <sheetName val="Validation source"/>
      <sheetName val="填报说明"/>
      <sheetName val="原稿"/>
      <sheetName val="5-1-3管沟"/>
      <sheetName val="科目余额表1"/>
      <sheetName val="1"/>
      <sheetName val="总产值1"/>
      <sheetName val="04台帐"/>
      <sheetName val="其他04"/>
      <sheetName val="数据源"/>
      <sheetName val="类型"/>
      <sheetName val="Estimate Details"/>
      <sheetName val="设计部"/>
      <sheetName val="eva"/>
      <sheetName val="A1户型装饰"/>
      <sheetName val="人员支出"/>
      <sheetName val="编码"/>
      <sheetName val="07水"/>
      <sheetName val="3"/>
      <sheetName val="D1电气单价表"/>
      <sheetName val="Define"/>
      <sheetName val="硬景 "/>
      <sheetName val="二标段上木 "/>
      <sheetName val="上木"/>
      <sheetName val="下木"/>
      <sheetName val="主要材料预算价格计算表"/>
      <sheetName val="项目汇总"/>
      <sheetName val="报价细目表"/>
      <sheetName val="损  益  表"/>
      <sheetName val="土方"/>
      <sheetName val="科目说明"/>
      <sheetName val="1-合同台账"/>
      <sheetName val="5-综合认价台账"/>
      <sheetName val="收入与成本"/>
      <sheetName val="销售比率"/>
      <sheetName val="基础项目"/>
      <sheetName val="B4零星"/>
      <sheetName val="建筑面积 "/>
      <sheetName val="平衡表"/>
      <sheetName val="2017.12.31及之前到期商票台账"/>
      <sheetName val="收支"/>
      <sheetName val="计提"/>
      <sheetName val="损益类明细账"/>
      <sheetName val="表三"/>
      <sheetName val="Ã«ÀûÂÊ·ÖÎö±í"/>
      <sheetName val="总价及单价表"/>
      <sheetName val="商业部分"/>
      <sheetName val="1.2-项目基本信息"/>
      <sheetName val="AP1998KX(estimated)"/>
      <sheetName val="Stock Chart"/>
      <sheetName val="2014中央广场"/>
      <sheetName val="Cashbook"/>
      <sheetName val="小学教学综合楼"/>
      <sheetName val="分部分项工程量清单"/>
      <sheetName val="主要材料用量"/>
      <sheetName val="管线计算表"/>
      <sheetName val="门窗"/>
      <sheetName val="单价分析过程"/>
      <sheetName val="主要材料价格表 (2)"/>
      <sheetName val="点表"/>
      <sheetName val="成本科目（2017.4月新）"/>
      <sheetName val="合同台帐"/>
      <sheetName val="11度华丹_x0000__x0000_͂_x0001__x00"/>
      <sheetName val="主材价格"/>
      <sheetName val="材料单价表"/>
      <sheetName val="ANL"/>
      <sheetName val="费用表"/>
      <sheetName val="损耗"/>
      <sheetName val="D0026B3"/>
      <sheetName val="材料价格表"/>
      <sheetName val="含量"/>
      <sheetName val="材料人工表"/>
      <sheetName val="材料单价"/>
      <sheetName val="按新系统"/>
      <sheetName val="装饰汇总"/>
      <sheetName val="裙房"/>
      <sheetName val="明细表"/>
      <sheetName val="雨棚"/>
      <sheetName val="G2TempSheet"/>
      <sheetName val="6#"/>
      <sheetName val="变量单"/>
      <sheetName val="设置"/>
      <sheetName val="清单汇总"/>
      <sheetName val="1."/>
      <sheetName val="Builtup Area"/>
      <sheetName val="General"/>
      <sheetName val="清单1-裙楼Ea"/>
      <sheetName val="A"/>
      <sheetName val="Macro custom function"/>
      <sheetName val="第一部分定价"/>
      <sheetName val="价格表"/>
      <sheetName val="資料庫"/>
      <sheetName val="系数516"/>
      <sheetName val="2"/>
      <sheetName val="附件一工程结算审批表（打印）"/>
      <sheetName val="信宜"/>
      <sheetName val="包干费用表"/>
      <sheetName val="模板"/>
      <sheetName val="19#楼(作废)"/>
      <sheetName val="计算表2"/>
      <sheetName val="玻璃"/>
      <sheetName val="材料名称标准表"/>
      <sheetName val="五金配件(1)"/>
      <sheetName val="名称"/>
      <sheetName val="型材表"/>
      <sheetName val="甲供材料清单"/>
      <sheetName val="套内（无踢脚线）"/>
      <sheetName val="财务明细表"/>
      <sheetName val="计算明细表"/>
      <sheetName val="装修"/>
      <sheetName val="INVDAYS"/>
      <sheetName val="（下拉选项勿动）"/>
      <sheetName val="面积明细"/>
      <sheetName val="ACC"/>
      <sheetName val="基础信息"/>
      <sheetName val="上年末"/>
      <sheetName val="1月"/>
      <sheetName val="10月"/>
      <sheetName val="11月"/>
      <sheetName val="12月"/>
      <sheetName val="2月"/>
      <sheetName val="3月"/>
      <sheetName val="4月"/>
      <sheetName val="5月"/>
      <sheetName val="7月"/>
      <sheetName val="8月"/>
      <sheetName val="9月"/>
      <sheetName val="Project Details"/>
      <sheetName val="A-General"/>
      <sheetName val="Research-CSC"/>
      <sheetName val="科目索引表"/>
      <sheetName val="分析程序表"/>
      <sheetName val="调整分录汇总表"/>
      <sheetName val="BAL-RMB"/>
      <sheetName val="DEPR-Hotel"/>
      <sheetName val="IRR-USD"/>
      <sheetName val="NPV"/>
      <sheetName val="HPNL USD"/>
      <sheetName val="GS's Assumptions"/>
      <sheetName val="Cons. (Enlarged Group)"/>
      <sheetName val="Control"/>
      <sheetName val="三、酒店玻璃幕墙、金属幕墙"/>
      <sheetName val="WilliamSheet"/>
      <sheetName val="item information"/>
      <sheetName val="貨品科目"/>
      <sheetName val="计算表"/>
      <sheetName val="表3"/>
      <sheetName val="Part 1"/>
      <sheetName val="Part 2"/>
      <sheetName val="Part 3"/>
      <sheetName val="Part 5"/>
      <sheetName val="标底评审报告"/>
      <sheetName val="A430"/>
      <sheetName val="单位"/>
      <sheetName val="湿装饰"/>
      <sheetName val="电气部分"/>
      <sheetName val="C、D区室外铺贴工程量计算书"/>
      <sheetName val="Bank Debt"/>
      <sheetName val="GFA"/>
      <sheetName val="HKBUD"/>
      <sheetName val="company operations"/>
      <sheetName val="hangzhou2"/>
      <sheetName val="量(原)"/>
      <sheetName val="银行账户信息"/>
      <sheetName val="8.2.建安付款规划"/>
      <sheetName val="02.参数表"/>
      <sheetName val="组价（投标单价调整）"/>
      <sheetName val="建安付款规划"/>
      <sheetName val="投资估算"/>
      <sheetName val="LTM销售"/>
      <sheetName val="HTM销售"/>
      <sheetName val="生鲜销售"/>
      <sheetName val="5.投资估算"/>
      <sheetName val="5.2.成本分配"/>
      <sheetName val="投资估算-姚庄2012-42-33号"/>
      <sheetName val="平开窗0515"/>
      <sheetName val="基础资料（B）"/>
      <sheetName val="工程量清单(原价)"/>
      <sheetName val="常用项目"/>
      <sheetName val="型材线密度表"/>
      <sheetName val="基础数据（轻易不要动）"/>
      <sheetName val="给排水工程量计算书"/>
      <sheetName val="表2-开发间接费用分摊表模版"/>
      <sheetName val="匹配表"/>
      <sheetName val="表5-数据有效性"/>
      <sheetName val="网络平台"/>
      <sheetName val="模板参数"/>
      <sheetName val="23销售收入及应收楼款09年1-12月"/>
      <sheetName val="15其他业务利润"/>
      <sheetName val="03 0912应收账款账龄"/>
      <sheetName val="04 0912其他应收款账龄"/>
      <sheetName val="05 0912预付帐款"/>
      <sheetName val="10 0912应付账款账龄"/>
      <sheetName val="差异原因说明"/>
      <sheetName val="清单1"/>
      <sheetName val="Product Info"/>
      <sheetName val="Product_Info"/>
      <sheetName val="物流费用预算表(A4)"/>
      <sheetName val="销售费用预算表(A4)"/>
      <sheetName val="管理费用预算表(A4)"/>
      <sheetName val="信息费用预算表(A4) "/>
      <sheetName val="研发费用预算明细表A3"/>
      <sheetName val="2SB地板地毯"/>
      <sheetName val="1-填写总说明"/>
      <sheetName val="Chart_data"/>
      <sheetName val="市场费用定义1"/>
      <sheetName val="13_65度雪花1"/>
      <sheetName val="13_6雪花分配表1"/>
      <sheetName val="13_65度沈阳1"/>
      <sheetName val="13_65沈阳分配表1"/>
      <sheetName val="煤水电备份_1"/>
      <sheetName val="10_5度成本表1"/>
      <sheetName val="桶酒20L_(雪)_1"/>
      <sheetName val="桶酒30L_(雪)__1"/>
      <sheetName val="POWER_ASSUMPTIONS1"/>
      <sheetName val="13_65¶ÈÑ©»¨1"/>
      <sheetName val="13_6Ñ©»¨·ÖÅä±í1"/>
      <sheetName val="13_65¶ÈÉòÑô1"/>
      <sheetName val="13_65ÉòÑô·ÖÅä±í1"/>
      <sheetName val="ÃºË®µç±¸·Ý_1"/>
      <sheetName val="10_5¶È³É±¾±í1"/>
      <sheetName val="Í°¾Æ20L_(Ñ©)_1"/>
      <sheetName val="Í°¾Æ30L_(Ñ©)__1"/>
      <sheetName val="存货明细表_1"/>
      <sheetName val="13_6ᛪ花分配ࡨ"/>
      <sheetName val="13_65沈ᘳ分配表"/>
      <sheetName val="10_5带成本表"/>
      <sheetName val="4_3_1物料损耗率"/>
      <sheetName val="其他货币资金_dbf"/>
      <sheetName val="银行存款_dbf"/>
      <sheetName val="公司信息"/>
      <sheetName val="CC"/>
      <sheetName val="附件4-基础数据"/>
      <sheetName val="Master data list"/>
      <sheetName val="mapping"/>
      <sheetName val="买店费用分析表"/>
      <sheetName val="SKU"/>
      <sheetName val="费用及销量分析"/>
      <sheetName val="市场活动报告分析"/>
      <sheetName val="运价"/>
      <sheetName val="附-客户名称"/>
      <sheetName val="回顾表明细"/>
      <sheetName val="回顾表"/>
      <sheetName val="历史申请表明细"/>
      <sheetName val="客户"/>
      <sheetName val="立项内容"/>
      <sheetName val="表首"/>
      <sheetName val="M"/>
      <sheetName val="Net PTW"/>
      <sheetName val="Code"/>
      <sheetName val="渠道编码"/>
      <sheetName val="县市对应单品信息"/>
      <sheetName val="客户信息"/>
      <sheetName val="产品价格"/>
      <sheetName val="活动类型说明"/>
      <sheetName val="促销单品"/>
      <sheetName val="渠道类型Navsion"/>
      <sheetName val="公司名称"/>
      <sheetName val="可回收包装物国际准则中折旧年限表"/>
      <sheetName val="渠道类型"/>
      <sheetName val="细节测试审计抽样"/>
      <sheetName val="按合作伙伴汇总"/>
      <sheetName val="MD"/>
      <sheetName val="Basic data"/>
      <sheetName val="TOTALE"/>
      <sheetName val="开封公司商票台账（20190101前到期）"/>
      <sheetName val="新的工作表"/>
      <sheetName val="开封公司商票台账（20191231前到期）"/>
      <sheetName val="规划指标"/>
      <sheetName val="计算式"/>
      <sheetName val="类别"/>
      <sheetName val="8 固定资产台账"/>
      <sheetName val="Market sha_x0002_"/>
      <sheetName val="집계표"/>
      <sheetName val="一次汇总"/>
      <sheetName val="会计利润"/>
      <sheetName val="基本设置"/>
      <sheetName val="1-6月客戶數"/>
      <sheetName val="預算目標"/>
      <sheetName val="方案1"/>
      <sheetName val="99CCTV"/>
      <sheetName val="开发节凑"/>
      <sheetName val="纳税调整"/>
      <sheetName val="项目指标"/>
      <sheetName val="合同台账"/>
      <sheetName val="动态成本"/>
      <sheetName val="付款台账"/>
      <sheetName val="附表1"/>
      <sheetName val="建造目标成本审批表"/>
      <sheetName val="一期住宅成本明细表"/>
      <sheetName val="一期车库成本明细表"/>
      <sheetName val="一期商业建安费 "/>
      <sheetName val="总成本、总收入、租赁收入、资产估值"/>
      <sheetName val="原材料单价分析"/>
      <sheetName val="指标汇总表"/>
      <sheetName val="项目信息"/>
      <sheetName val="销售计划"/>
      <sheetName val="简表"/>
      <sheetName val="数据库目录及材料价格表"/>
      <sheetName val="10月发生（手工）"/>
      <sheetName val="23"/>
      <sheetName val="301-6"/>
      <sheetName val="工程材料"/>
      <sheetName val="项目清单"/>
      <sheetName val="基础档案"/>
      <sheetName val="2.合同明细"/>
      <sheetName val="1.合同台账"/>
      <sheetName val="List price"/>
      <sheetName val="A11A12-020"/>
      <sheetName val="A11A12-021"/>
      <sheetName val="基本资料"/>
      <sheetName val="Sheet371"/>
      <sheetName val="印花税"/>
      <sheetName val="00-管控标准"/>
      <sheetName val="100固定窗+平开窗"/>
      <sheetName val="固定窗 "/>
      <sheetName val="护栏"/>
      <sheetName val="铝包钢玻璃幕墙"/>
      <sheetName val="平开窗"/>
      <sheetName val="推拉门"/>
      <sheetName val="项目名称匹配"/>
      <sheetName val="报价单"/>
      <sheetName val="合同台账截止20200223"/>
      <sheetName val="匹配"/>
      <sheetName val="基础数据(可更新）"/>
      <sheetName val="表1应付款、表2本月付款、表3未付款"/>
      <sheetName val="Journal_20140401-20140930"/>
      <sheetName val="4结算明细"/>
      <sheetName val="5项目签约"/>
      <sheetName val="水晶分录序时簿06"/>
      <sheetName val="信息技术资本性支出"/>
      <sheetName val="公摊费用及期间费"/>
      <sheetName val="Macro1"/>
      <sheetName val="1#工程量"/>
      <sheetName val="基本情况"/>
      <sheetName val="填报说明（地区）"/>
      <sheetName val="A-Property"/>
      <sheetName val="六大公摊费用及期间费用明细"/>
      <sheetName val="成本汇总表（1）"/>
      <sheetName val="2期面积"/>
      <sheetName val="CRA-Detail"/>
      <sheetName val="成本测算"/>
      <sheetName val="TAX COM"/>
      <sheetName val="accode"/>
      <sheetName val="附件2（材料定额消耗数量计算表）"/>
      <sheetName val="N12标清单"/>
      <sheetName val="PRELIM"/>
      <sheetName val="应收票据(关联方)"/>
      <sheetName val="一年内各月负债类增幅分析"/>
      <sheetName val="一年内各月负债类数值列示"/>
      <sheetName val="损益表各月数值列示"/>
      <sheetName val="一年内各月资产类增幅分析"/>
      <sheetName val="一年内各月资产类数值列示"/>
      <sheetName val="总资产变动情况分析表"/>
      <sheetName val="评估结果分类汇总表"/>
      <sheetName val="07"/>
      <sheetName val="総合B"/>
      <sheetName val="Base"/>
      <sheetName val="ＢＭＰ塗装直材"/>
      <sheetName val="上报资产负债表"/>
      <sheetName val="上报损益表"/>
      <sheetName val="补充表"/>
      <sheetName val="现金流量表（月报）"/>
      <sheetName val="Company History &amp; Background"/>
      <sheetName val="Ratio Analysis"/>
      <sheetName val="Capital"/>
      <sheetName val="Oper"/>
      <sheetName val="IPO Val"/>
      <sheetName val="COGS"/>
      <sheetName val="GM - Noodle"/>
      <sheetName val="GM - Bev"/>
      <sheetName val="Earnings Review"/>
      <sheetName val="IncStmt"/>
      <sheetName val="客户资料"/>
      <sheetName val="BS"/>
      <sheetName val="FA lead"/>
      <sheetName val="payroll "/>
      <sheetName val="Info"/>
      <sheetName val="固定资产折旧表"/>
      <sheetName val="索引表"/>
      <sheetName val="_2662"/>
      <sheetName val="_2678"/>
      <sheetName val="_2927"/>
      <sheetName val="_8064"/>
      <sheetName val="_2816"/>
      <sheetName val="_2993"/>
      <sheetName val="_6058"/>
      <sheetName val="_8008"/>
      <sheetName val="表单1"/>
      <sheetName val="报表层次重要性水平"/>
      <sheetName val="所有者权益(股东权益)变动表(未审)"/>
      <sheetName val="_5284"/>
      <sheetName val="递延收益"/>
      <sheetName val="实收资本"/>
      <sheetName val="资本公积"/>
      <sheetName val="盈余公积"/>
      <sheetName val="专项储备"/>
      <sheetName val="未分配利润"/>
      <sheetName val="少数股东权益"/>
      <sheetName val="营业收入及成本"/>
      <sheetName val="营业收入成本分类"/>
      <sheetName val="5132"/>
      <sheetName val="3272"/>
      <sheetName val="3304"/>
      <sheetName val="3306"/>
      <sheetName val="3316"/>
      <sheetName val="T  B"/>
      <sheetName val="FX"/>
      <sheetName val="0-1历年资产负债表"/>
      <sheetName val="Detail Loan Move. &amp; Listing"/>
      <sheetName val="Sum"/>
      <sheetName val="科目清单"/>
      <sheetName val="4-2-1折、摊、资"/>
      <sheetName val="10-2财务指标分析表"/>
      <sheetName val="1-12-3销售收入与税金"/>
      <sheetName val="basic assumtions"/>
      <sheetName val="调整后季度计划情况汇总"/>
      <sheetName val="12(762mm)套管"/>
      <sheetName val="Chart of acct "/>
      <sheetName val="ZBP3_K01"/>
      <sheetName val="rawbase"/>
      <sheetName val="科目名称表"/>
      <sheetName val="利息计算表"/>
      <sheetName val="HB"/>
      <sheetName val="月损益表"/>
      <sheetName val="삅ོ䚋栠Ѫ_ࡪ㋨ﯾ_xffff_ﱅ잃蔐緀薼糀謋⁎橓"/>
      <sheetName val="삅ོ䚋栠Ѫ_ࡪ㋨"/>
      <sheetName val="삅ོ䚋栠Ѫ_ࡪ㋨ﯾ_xffff_ﱅ잃蔐緀薼糀謋"/>
      <sheetName val="삅ོ䚋栠Ѫ_ࡪ㋨ﯾ_xffff_ﱅ잃"/>
      <sheetName val="삅ོ䚋栠Ѫ_ࡪ㋨ﯾ_xffff_ﱅ잃蔐緀薼糀"/>
      <sheetName val="삅ོ䚋栠Ѫ_ࡪ㋨ﯾ_xffff_ﱅ잃蔐緀"/>
      <sheetName val="삅ོ䚋栠Ѫ_ࡪ㋨ﯾ_xffff_ﱅ잃蔐緀薼"/>
      <sheetName val="삅ོ䚋栠Ѫ_ࡪ㋨ﯾ_xffff_ﱅ잃蔐"/>
      <sheetName val="삅ོ䚋栠Ѫ_ࡪ㋨ﯾ_xffff_ﱅ잃蔐緀薼糀謋⁎橓晴￻"/>
      <sheetName val="삅ོ䚋栠Ѫ_ࡪ㋨ﯾ"/>
      <sheetName val="삅ོ䚋栠Ѫ_ࡪ㋨ﯾ_xffff_ﱅ"/>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sheetData sheetId="162"/>
      <sheetData sheetId="163"/>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sheetData sheetId="220"/>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refreshError="1"/>
      <sheetData sheetId="499" refreshError="1"/>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refreshError="1"/>
      <sheetData sheetId="518" refreshError="1"/>
      <sheetData sheetId="519" refreshError="1"/>
      <sheetData sheetId="520" refreshError="1"/>
      <sheetData sheetId="521" refreshError="1"/>
      <sheetData sheetId="522" refreshError="1"/>
      <sheetData sheetId="523" refreshError="1"/>
      <sheetData sheetId="524" refreshError="1"/>
      <sheetData sheetId="525" refreshError="1"/>
      <sheetData sheetId="526" refreshError="1"/>
      <sheetData sheetId="527" refreshError="1"/>
      <sheetData sheetId="528" refreshError="1"/>
      <sheetData sheetId="529" refreshError="1"/>
      <sheetData sheetId="530" refreshError="1"/>
      <sheetData sheetId="531" refreshError="1"/>
      <sheetData sheetId="532" refreshError="1"/>
      <sheetData sheetId="533" refreshError="1"/>
      <sheetData sheetId="534" refreshError="1"/>
      <sheetData sheetId="535" refreshError="1"/>
      <sheetData sheetId="536" refreshError="1"/>
      <sheetData sheetId="537" refreshError="1"/>
      <sheetData sheetId="538" refreshError="1"/>
      <sheetData sheetId="539" refreshError="1"/>
      <sheetData sheetId="540" refreshError="1"/>
      <sheetData sheetId="541" refreshError="1"/>
      <sheetData sheetId="542" refreshError="1"/>
      <sheetData sheetId="543" refreshError="1"/>
      <sheetData sheetId="544" refreshError="1"/>
      <sheetData sheetId="545" refreshError="1"/>
      <sheetData sheetId="546" refreshError="1"/>
      <sheetData sheetId="547" refreshError="1"/>
      <sheetData sheetId="548" refreshError="1"/>
      <sheetData sheetId="549" refreshError="1"/>
      <sheetData sheetId="550" refreshError="1"/>
      <sheetData sheetId="551" refreshError="1"/>
      <sheetData sheetId="552" refreshError="1"/>
      <sheetData sheetId="553" refreshError="1"/>
      <sheetData sheetId="554" refreshError="1"/>
      <sheetData sheetId="555" refreshError="1"/>
      <sheetData sheetId="556" refreshError="1"/>
      <sheetData sheetId="557" refreshError="1"/>
      <sheetData sheetId="558" refreshError="1"/>
      <sheetData sheetId="559" refreshError="1"/>
      <sheetData sheetId="560" refreshError="1"/>
      <sheetData sheetId="561" refreshError="1"/>
      <sheetData sheetId="562" refreshError="1"/>
      <sheetData sheetId="563" refreshError="1"/>
      <sheetData sheetId="564" refreshError="1"/>
      <sheetData sheetId="565" refreshError="1"/>
      <sheetData sheetId="566" refreshError="1"/>
      <sheetData sheetId="567" refreshError="1"/>
      <sheetData sheetId="568" refreshError="1"/>
      <sheetData sheetId="569" refreshError="1"/>
      <sheetData sheetId="570" refreshError="1"/>
      <sheetData sheetId="571" refreshError="1"/>
      <sheetData sheetId="572" refreshError="1"/>
      <sheetData sheetId="573" refreshError="1"/>
      <sheetData sheetId="574" refreshError="1"/>
      <sheetData sheetId="575" refreshError="1"/>
      <sheetData sheetId="576" refreshError="1"/>
      <sheetData sheetId="577" refreshError="1"/>
      <sheetData sheetId="578" refreshError="1"/>
      <sheetData sheetId="579" refreshError="1"/>
      <sheetData sheetId="580" refreshError="1"/>
      <sheetData sheetId="581" refreshError="1"/>
      <sheetData sheetId="582" refreshError="1"/>
      <sheetData sheetId="583" refreshError="1"/>
      <sheetData sheetId="584" refreshError="1"/>
      <sheetData sheetId="585" refreshError="1"/>
      <sheetData sheetId="586" refreshError="1"/>
      <sheetData sheetId="587" refreshError="1"/>
      <sheetData sheetId="588" refreshError="1"/>
      <sheetData sheetId="589" refreshError="1"/>
      <sheetData sheetId="590" refreshError="1"/>
      <sheetData sheetId="591" refreshError="1"/>
      <sheetData sheetId="592" refreshError="1"/>
      <sheetData sheetId="593" refreshError="1"/>
      <sheetData sheetId="594" refreshError="1"/>
      <sheetData sheetId="595" refreshError="1"/>
      <sheetData sheetId="596" refreshError="1"/>
      <sheetData sheetId="597" refreshError="1"/>
      <sheetData sheetId="598" refreshError="1"/>
      <sheetData sheetId="599" refreshError="1"/>
      <sheetData sheetId="600" refreshError="1"/>
      <sheetData sheetId="601" refreshError="1"/>
      <sheetData sheetId="602" refreshError="1"/>
      <sheetData sheetId="603" refreshError="1"/>
      <sheetData sheetId="604" refreshError="1"/>
      <sheetData sheetId="605" refreshError="1"/>
      <sheetData sheetId="606" refreshError="1"/>
      <sheetData sheetId="607" refreshError="1"/>
      <sheetData sheetId="608" refreshError="1"/>
      <sheetData sheetId="609" refreshError="1"/>
      <sheetData sheetId="610" refreshError="1"/>
      <sheetData sheetId="611" refreshError="1"/>
      <sheetData sheetId="612" refreshError="1"/>
      <sheetData sheetId="613" refreshError="1"/>
      <sheetData sheetId="614" refreshError="1"/>
      <sheetData sheetId="615" refreshError="1"/>
      <sheetData sheetId="616" refreshError="1"/>
      <sheetData sheetId="617" refreshError="1"/>
      <sheetData sheetId="618" refreshError="1"/>
      <sheetData sheetId="619" refreshError="1"/>
      <sheetData sheetId="620" refreshError="1"/>
      <sheetData sheetId="621" refreshError="1"/>
      <sheetData sheetId="622" refreshError="1"/>
      <sheetData sheetId="623" refreshError="1"/>
      <sheetData sheetId="624" refreshError="1"/>
      <sheetData sheetId="625" refreshError="1"/>
      <sheetData sheetId="626" refreshError="1"/>
      <sheetData sheetId="627" refreshError="1"/>
      <sheetData sheetId="628" refreshError="1"/>
      <sheetData sheetId="629" refreshError="1"/>
      <sheetData sheetId="630" refreshError="1"/>
      <sheetData sheetId="631" refreshError="1"/>
      <sheetData sheetId="632" refreshError="1"/>
      <sheetData sheetId="633" refreshError="1"/>
      <sheetData sheetId="634" refreshError="1"/>
      <sheetData sheetId="635" refreshError="1"/>
      <sheetData sheetId="636" refreshError="1"/>
      <sheetData sheetId="637" refreshError="1"/>
      <sheetData sheetId="638" refreshError="1"/>
      <sheetData sheetId="639" refreshError="1"/>
      <sheetData sheetId="640" refreshError="1"/>
      <sheetData sheetId="641" refreshError="1"/>
      <sheetData sheetId="642" refreshError="1"/>
      <sheetData sheetId="643" refreshError="1"/>
      <sheetData sheetId="644" refreshError="1"/>
      <sheetData sheetId="645" refreshError="1"/>
      <sheetData sheetId="646" refreshError="1"/>
      <sheetData sheetId="647" refreshError="1"/>
      <sheetData sheetId="648" refreshError="1"/>
      <sheetData sheetId="649" refreshError="1"/>
      <sheetData sheetId="650" refreshError="1"/>
      <sheetData sheetId="651" refreshError="1"/>
      <sheetData sheetId="652" refreshError="1"/>
      <sheetData sheetId="653" refreshError="1"/>
      <sheetData sheetId="654" refreshError="1"/>
      <sheetData sheetId="655" refreshError="1"/>
      <sheetData sheetId="656" refreshError="1"/>
      <sheetData sheetId="657" refreshError="1"/>
      <sheetData sheetId="658" refreshError="1"/>
      <sheetData sheetId="659" refreshError="1"/>
      <sheetData sheetId="660" refreshError="1"/>
      <sheetData sheetId="661" refreshError="1"/>
      <sheetData sheetId="662" refreshError="1"/>
      <sheetData sheetId="663" refreshError="1"/>
      <sheetData sheetId="664" refreshError="1"/>
      <sheetData sheetId="665" refreshError="1"/>
      <sheetData sheetId="666" refreshError="1"/>
      <sheetData sheetId="667" refreshError="1"/>
      <sheetData sheetId="668" refreshError="1"/>
      <sheetData sheetId="669" refreshError="1"/>
      <sheetData sheetId="670" refreshError="1"/>
      <sheetData sheetId="671" refreshError="1"/>
      <sheetData sheetId="672" refreshError="1"/>
      <sheetData sheetId="673" refreshError="1"/>
      <sheetData sheetId="674" refreshError="1"/>
      <sheetData sheetId="675" refreshError="1"/>
      <sheetData sheetId="676" refreshError="1"/>
      <sheetData sheetId="677" refreshError="1"/>
      <sheetData sheetId="678" refreshError="1"/>
      <sheetData sheetId="679" refreshError="1"/>
      <sheetData sheetId="680" refreshError="1"/>
      <sheetData sheetId="681" refreshError="1"/>
      <sheetData sheetId="682" refreshError="1"/>
      <sheetData sheetId="683" refreshError="1"/>
      <sheetData sheetId="684" refreshError="1"/>
      <sheetData sheetId="685" refreshError="1"/>
      <sheetData sheetId="686" refreshError="1"/>
      <sheetData sheetId="687" refreshError="1"/>
      <sheetData sheetId="688" refreshError="1"/>
      <sheetData sheetId="689" refreshError="1"/>
      <sheetData sheetId="690" refreshError="1"/>
      <sheetData sheetId="691" refreshError="1"/>
      <sheetData sheetId="692" refreshError="1"/>
      <sheetData sheetId="693" refreshError="1"/>
      <sheetData sheetId="694" refreshError="1"/>
      <sheetData sheetId="695" refreshError="1"/>
      <sheetData sheetId="696" refreshError="1"/>
      <sheetData sheetId="697" refreshError="1"/>
      <sheetData sheetId="698" refreshError="1"/>
      <sheetData sheetId="699" refreshError="1"/>
      <sheetData sheetId="700" refreshError="1"/>
      <sheetData sheetId="701" refreshError="1"/>
      <sheetData sheetId="702" refreshError="1"/>
      <sheetData sheetId="703" refreshError="1"/>
      <sheetData sheetId="704" refreshError="1"/>
      <sheetData sheetId="705" refreshError="1"/>
      <sheetData sheetId="706" refreshError="1"/>
      <sheetData sheetId="707" refreshError="1"/>
      <sheetData sheetId="708" refreshError="1"/>
      <sheetData sheetId="709" refreshError="1"/>
      <sheetData sheetId="710" refreshError="1"/>
      <sheetData sheetId="711" refreshError="1"/>
      <sheetData sheetId="712" refreshError="1"/>
      <sheetData sheetId="713" refreshError="1"/>
      <sheetData sheetId="714" refreshError="1"/>
      <sheetData sheetId="715" refreshError="1"/>
      <sheetData sheetId="716" refreshError="1"/>
      <sheetData sheetId="717" refreshError="1"/>
      <sheetData sheetId="718" refreshError="1"/>
      <sheetData sheetId="719" refreshError="1"/>
      <sheetData sheetId="720" refreshError="1"/>
      <sheetData sheetId="721" refreshError="1"/>
      <sheetData sheetId="722" refreshError="1"/>
      <sheetData sheetId="723" refreshError="1"/>
      <sheetData sheetId="724" refreshError="1"/>
      <sheetData sheetId="725" refreshError="1"/>
      <sheetData sheetId="726" refreshError="1"/>
      <sheetData sheetId="727" refreshError="1"/>
      <sheetData sheetId="728" refreshError="1"/>
      <sheetData sheetId="729" refreshError="1"/>
      <sheetData sheetId="730" refreshError="1"/>
      <sheetData sheetId="731" refreshError="1"/>
      <sheetData sheetId="732" refreshError="1"/>
      <sheetData sheetId="733" refreshError="1"/>
      <sheetData sheetId="734" refreshError="1"/>
      <sheetData sheetId="735" refreshError="1"/>
      <sheetData sheetId="736" refreshError="1"/>
      <sheetData sheetId="737" refreshError="1"/>
      <sheetData sheetId="738" refreshError="1"/>
      <sheetData sheetId="739" refreshError="1"/>
      <sheetData sheetId="740" refreshError="1"/>
      <sheetData sheetId="741" refreshError="1"/>
      <sheetData sheetId="742" refreshError="1"/>
      <sheetData sheetId="743" refreshError="1"/>
      <sheetData sheetId="744" refreshError="1"/>
      <sheetData sheetId="745" refreshError="1"/>
      <sheetData sheetId="746" refreshError="1"/>
      <sheetData sheetId="747" refreshError="1"/>
      <sheetData sheetId="748" refreshError="1"/>
      <sheetData sheetId="749" refreshError="1"/>
      <sheetData sheetId="750" refreshError="1"/>
      <sheetData sheetId="751" refreshError="1"/>
      <sheetData sheetId="752" refreshError="1"/>
      <sheetData sheetId="753" refreshError="1"/>
      <sheetData sheetId="754" refreshError="1"/>
      <sheetData sheetId="755" refreshError="1"/>
      <sheetData sheetId="756" refreshError="1"/>
      <sheetData sheetId="757" refreshError="1"/>
      <sheetData sheetId="758" refreshError="1"/>
      <sheetData sheetId="759" refreshError="1"/>
      <sheetData sheetId="760" refreshError="1"/>
      <sheetData sheetId="761" refreshError="1"/>
      <sheetData sheetId="762" refreshError="1"/>
      <sheetData sheetId="763" refreshError="1"/>
      <sheetData sheetId="764" refreshError="1"/>
      <sheetData sheetId="765" refreshError="1"/>
      <sheetData sheetId="766" refreshError="1"/>
      <sheetData sheetId="767" refreshError="1"/>
      <sheetData sheetId="768" refreshError="1"/>
      <sheetData sheetId="769" refreshError="1"/>
      <sheetData sheetId="770" refreshError="1"/>
      <sheetData sheetId="771" refreshError="1"/>
      <sheetData sheetId="772" refreshError="1"/>
      <sheetData sheetId="773" refreshError="1"/>
      <sheetData sheetId="774" refreshError="1"/>
      <sheetData sheetId="775" refreshError="1"/>
      <sheetData sheetId="776" refreshError="1"/>
      <sheetData sheetId="777" refreshError="1"/>
      <sheetData sheetId="778" refreshError="1"/>
      <sheetData sheetId="779" refreshError="1"/>
      <sheetData sheetId="780" refreshError="1"/>
      <sheetData sheetId="781" refreshError="1"/>
      <sheetData sheetId="782" refreshError="1"/>
      <sheetData sheetId="783" refreshError="1"/>
      <sheetData sheetId="784" refreshError="1"/>
      <sheetData sheetId="785" refreshError="1"/>
      <sheetData sheetId="786" refreshError="1"/>
      <sheetData sheetId="787" refreshError="1"/>
      <sheetData sheetId="788" refreshError="1"/>
      <sheetData sheetId="789" refreshError="1"/>
      <sheetData sheetId="790" refreshError="1"/>
      <sheetData sheetId="791" refreshError="1"/>
      <sheetData sheetId="792" refreshError="1"/>
      <sheetData sheetId="793" refreshError="1"/>
      <sheetData sheetId="794" refreshError="1"/>
      <sheetData sheetId="795" refreshError="1"/>
      <sheetData sheetId="796" refreshError="1"/>
      <sheetData sheetId="797" refreshError="1"/>
      <sheetData sheetId="798" refreshError="1"/>
      <sheetData sheetId="799" refreshError="1"/>
      <sheetData sheetId="800" refreshError="1"/>
      <sheetData sheetId="801" refreshError="1"/>
      <sheetData sheetId="802" refreshError="1"/>
      <sheetData sheetId="803" refreshError="1"/>
      <sheetData sheetId="804" refreshError="1"/>
      <sheetData sheetId="805" refreshError="1"/>
      <sheetData sheetId="806" refreshError="1"/>
      <sheetData sheetId="807" refreshError="1"/>
      <sheetData sheetId="808" refreshError="1"/>
      <sheetData sheetId="809" refreshError="1"/>
      <sheetData sheetId="810" refreshError="1"/>
      <sheetData sheetId="811" refreshError="1"/>
      <sheetData sheetId="812" refreshError="1"/>
      <sheetData sheetId="813" refreshError="1"/>
      <sheetData sheetId="814" refreshError="1"/>
      <sheetData sheetId="815" refreshError="1"/>
      <sheetData sheetId="816" refreshError="1"/>
      <sheetData sheetId="817" refreshError="1"/>
      <sheetData sheetId="818" refreshError="1"/>
      <sheetData sheetId="819" refreshError="1"/>
      <sheetData sheetId="820" refreshError="1"/>
      <sheetData sheetId="821" refreshError="1"/>
      <sheetData sheetId="822" refreshError="1"/>
      <sheetData sheetId="823" refreshError="1"/>
      <sheetData sheetId="824" refreshError="1"/>
      <sheetData sheetId="825" refreshError="1"/>
      <sheetData sheetId="826" refreshError="1"/>
      <sheetData sheetId="827" refreshError="1"/>
      <sheetData sheetId="828" refreshError="1"/>
      <sheetData sheetId="829" refreshError="1"/>
      <sheetData sheetId="830" refreshError="1"/>
      <sheetData sheetId="831" refreshError="1"/>
      <sheetData sheetId="832" refreshError="1"/>
      <sheetData sheetId="833" refreshError="1"/>
      <sheetData sheetId="834" refreshError="1"/>
      <sheetData sheetId="835" refreshError="1"/>
      <sheetData sheetId="836" refreshError="1"/>
      <sheetData sheetId="837" refreshError="1"/>
      <sheetData sheetId="838" refreshError="1"/>
      <sheetData sheetId="839" refreshError="1"/>
      <sheetData sheetId="840" refreshError="1"/>
      <sheetData sheetId="841" refreshError="1"/>
      <sheetData sheetId="842" refreshError="1"/>
      <sheetData sheetId="843" refreshError="1"/>
      <sheetData sheetId="844" refreshError="1"/>
      <sheetData sheetId="845"/>
      <sheetData sheetId="846"/>
      <sheetData sheetId="847"/>
      <sheetData sheetId="848"/>
      <sheetData sheetId="849"/>
      <sheetData sheetId="850"/>
      <sheetData sheetId="851"/>
      <sheetData sheetId="852"/>
      <sheetData sheetId="853"/>
      <sheetData sheetId="854" refreshError="1"/>
      <sheetData sheetId="855" refreshError="1"/>
      <sheetData sheetId="856" refreshError="1"/>
      <sheetData sheetId="857" refreshError="1"/>
      <sheetData sheetId="858" refreshError="1"/>
      <sheetData sheetId="859" refreshError="1"/>
      <sheetData sheetId="860" refreshError="1"/>
      <sheetData sheetId="861" refreshError="1"/>
      <sheetData sheetId="862" refreshError="1"/>
      <sheetData sheetId="863" refreshError="1"/>
      <sheetData sheetId="864"/>
      <sheetData sheetId="865"/>
      <sheetData sheetId="866"/>
      <sheetData sheetId="867"/>
      <sheetData sheetId="868"/>
      <sheetData sheetId="869"/>
      <sheetData sheetId="870"/>
      <sheetData sheetId="871"/>
      <sheetData sheetId="872"/>
      <sheetData sheetId="873"/>
      <sheetData sheetId="874"/>
      <sheetData sheetId="875"/>
      <sheetData sheetId="876"/>
      <sheetData sheetId="877"/>
      <sheetData sheetId="878"/>
      <sheetData sheetId="879"/>
      <sheetData sheetId="880"/>
      <sheetData sheetId="881"/>
      <sheetData sheetId="882"/>
      <sheetData sheetId="883" refreshError="1"/>
      <sheetData sheetId="884" refreshError="1"/>
      <sheetData sheetId="885" refreshError="1"/>
      <sheetData sheetId="886" refreshError="1"/>
      <sheetData sheetId="887" refreshError="1"/>
      <sheetData sheetId="888" refreshError="1"/>
      <sheetData sheetId="889" refreshError="1"/>
      <sheetData sheetId="890" refreshError="1"/>
      <sheetData sheetId="891" refreshError="1"/>
      <sheetData sheetId="892" refreshError="1"/>
      <sheetData sheetId="893" refreshError="1"/>
      <sheetData sheetId="894" refreshError="1"/>
      <sheetData sheetId="895" refreshError="1"/>
      <sheetData sheetId="896" refreshError="1"/>
      <sheetData sheetId="897" refreshError="1"/>
      <sheetData sheetId="898" refreshError="1"/>
      <sheetData sheetId="899" refreshError="1"/>
      <sheetData sheetId="900" refreshError="1"/>
      <sheetData sheetId="901" refreshError="1"/>
      <sheetData sheetId="902" refreshError="1"/>
      <sheetData sheetId="903" refreshError="1"/>
      <sheetData sheetId="904" refreshError="1"/>
      <sheetData sheetId="905" refreshError="1"/>
      <sheetData sheetId="906" refreshError="1"/>
      <sheetData sheetId="907" refreshError="1"/>
      <sheetData sheetId="908" refreshError="1"/>
      <sheetData sheetId="909" refreshError="1"/>
      <sheetData sheetId="910" refreshError="1"/>
      <sheetData sheetId="911" refreshError="1"/>
      <sheetData sheetId="912" refreshError="1"/>
      <sheetData sheetId="913" refreshError="1"/>
      <sheetData sheetId="914" refreshError="1"/>
      <sheetData sheetId="915" refreshError="1"/>
      <sheetData sheetId="916" refreshError="1"/>
      <sheetData sheetId="917" refreshError="1"/>
      <sheetData sheetId="918" refreshError="1"/>
      <sheetData sheetId="919" refreshError="1"/>
      <sheetData sheetId="920" refreshError="1"/>
      <sheetData sheetId="921" refreshError="1"/>
      <sheetData sheetId="922" refreshError="1"/>
      <sheetData sheetId="923" refreshError="1"/>
      <sheetData sheetId="924" refreshError="1"/>
      <sheetData sheetId="925" refreshError="1"/>
      <sheetData sheetId="926" refreshError="1"/>
      <sheetData sheetId="927" refreshError="1"/>
      <sheetData sheetId="928" refreshError="1"/>
      <sheetData sheetId="929" refreshError="1"/>
      <sheetData sheetId="930" refreshError="1"/>
      <sheetData sheetId="931" refreshError="1"/>
      <sheetData sheetId="932" refreshError="1"/>
      <sheetData sheetId="933" refreshError="1"/>
      <sheetData sheetId="934" refreshError="1"/>
      <sheetData sheetId="935" refreshError="1"/>
      <sheetData sheetId="936" refreshError="1"/>
      <sheetData sheetId="937" refreshError="1"/>
      <sheetData sheetId="938" refreshError="1"/>
      <sheetData sheetId="939" refreshError="1"/>
      <sheetData sheetId="940" refreshError="1"/>
      <sheetData sheetId="941" refreshError="1"/>
      <sheetData sheetId="942" refreshError="1"/>
      <sheetData sheetId="943" refreshError="1"/>
      <sheetData sheetId="944" refreshError="1"/>
      <sheetData sheetId="945" refreshError="1"/>
      <sheetData sheetId="946" refreshError="1"/>
      <sheetData sheetId="947" refreshError="1"/>
      <sheetData sheetId="948" refreshError="1"/>
      <sheetData sheetId="949" refreshError="1"/>
      <sheetData sheetId="950" refreshError="1"/>
      <sheetData sheetId="951" refreshError="1"/>
      <sheetData sheetId="952" refreshError="1"/>
      <sheetData sheetId="953" refreshError="1"/>
      <sheetData sheetId="954" refreshError="1"/>
      <sheetData sheetId="955" refreshError="1"/>
      <sheetData sheetId="956" refreshError="1"/>
      <sheetData sheetId="957" refreshError="1"/>
      <sheetData sheetId="958" refreshError="1"/>
      <sheetData sheetId="959" refreshError="1"/>
      <sheetData sheetId="960" refreshError="1"/>
      <sheetData sheetId="961" refreshError="1"/>
      <sheetData sheetId="962" refreshError="1"/>
      <sheetData sheetId="963" refreshError="1"/>
      <sheetData sheetId="964" refreshError="1"/>
      <sheetData sheetId="965" refreshError="1"/>
      <sheetData sheetId="966" refreshError="1"/>
      <sheetData sheetId="967" refreshError="1"/>
      <sheetData sheetId="968" refreshError="1"/>
      <sheetData sheetId="969" refreshError="1"/>
      <sheetData sheetId="970" refreshError="1"/>
      <sheetData sheetId="971" refreshError="1"/>
      <sheetData sheetId="972" refreshError="1"/>
      <sheetData sheetId="973" refreshError="1"/>
      <sheetData sheetId="974" refreshError="1"/>
      <sheetData sheetId="975" refreshError="1"/>
      <sheetData sheetId="976" refreshError="1"/>
      <sheetData sheetId="977" refreshError="1"/>
      <sheetData sheetId="978" refreshError="1"/>
      <sheetData sheetId="979" refreshError="1"/>
      <sheetData sheetId="980" refreshError="1"/>
      <sheetData sheetId="981" refreshError="1"/>
      <sheetData sheetId="982" refreshError="1"/>
      <sheetData sheetId="983" refreshError="1"/>
      <sheetData sheetId="984" refreshError="1"/>
      <sheetData sheetId="985" refreshError="1"/>
      <sheetData sheetId="986" refreshError="1"/>
      <sheetData sheetId="987" refreshError="1"/>
      <sheetData sheetId="988" refreshError="1"/>
      <sheetData sheetId="989" refreshError="1"/>
      <sheetData sheetId="990" refreshError="1"/>
      <sheetData sheetId="991" refreshError="1"/>
      <sheetData sheetId="992" refreshError="1"/>
      <sheetData sheetId="993" refreshError="1"/>
      <sheetData sheetId="994" refreshError="1"/>
      <sheetData sheetId="995" refreshError="1"/>
      <sheetData sheetId="996" refreshError="1"/>
      <sheetData sheetId="997" refreshError="1"/>
      <sheetData sheetId="998" refreshError="1"/>
      <sheetData sheetId="999" refreshError="1"/>
      <sheetData sheetId="1000" refreshError="1"/>
      <sheetData sheetId="1001" refreshError="1"/>
      <sheetData sheetId="1002" refreshError="1"/>
      <sheetData sheetId="1003" refreshError="1"/>
      <sheetData sheetId="1004" refreshError="1"/>
      <sheetData sheetId="1005" refreshError="1"/>
      <sheetData sheetId="1006" refreshError="1"/>
      <sheetData sheetId="1007" refreshError="1"/>
      <sheetData sheetId="1008" refreshError="1"/>
      <sheetData sheetId="1009" refreshError="1"/>
      <sheetData sheetId="1010" refreshError="1"/>
      <sheetData sheetId="1011" refreshError="1"/>
      <sheetData sheetId="1012" refreshError="1"/>
      <sheetData sheetId="1013" refreshError="1"/>
      <sheetData sheetId="1014" refreshError="1"/>
      <sheetData sheetId="1015" refreshError="1"/>
      <sheetData sheetId="1016" refreshError="1"/>
      <sheetData sheetId="1017" refreshError="1"/>
      <sheetData sheetId="1018" refreshError="1"/>
      <sheetData sheetId="1019" refreshError="1"/>
      <sheetData sheetId="1020" refreshError="1"/>
      <sheetData sheetId="1021" refreshError="1"/>
      <sheetData sheetId="1022" refreshError="1"/>
      <sheetData sheetId="1023" refreshError="1"/>
      <sheetData sheetId="1024" refreshError="1"/>
      <sheetData sheetId="1025" refreshError="1"/>
      <sheetData sheetId="1026" refreshError="1"/>
      <sheetData sheetId="1027" refreshError="1"/>
      <sheetData sheetId="1028" refreshError="1"/>
      <sheetData sheetId="1029" refreshError="1"/>
      <sheetData sheetId="1030" refreshError="1"/>
      <sheetData sheetId="1031" refreshError="1"/>
      <sheetData sheetId="1032" refreshError="1"/>
      <sheetData sheetId="1033" refreshError="1"/>
      <sheetData sheetId="1034" refreshError="1"/>
      <sheetData sheetId="1035" refreshError="1"/>
      <sheetData sheetId="1036" refreshError="1"/>
      <sheetData sheetId="1037" refreshError="1"/>
      <sheetData sheetId="1038" refreshError="1"/>
      <sheetData sheetId="1039" refreshError="1"/>
      <sheetData sheetId="1040" refreshError="1"/>
      <sheetData sheetId="1041" refreshError="1"/>
      <sheetData sheetId="1042" refreshError="1"/>
      <sheetData sheetId="1043" refreshError="1"/>
      <sheetData sheetId="1044" refreshError="1"/>
      <sheetData sheetId="1045" refreshError="1"/>
      <sheetData sheetId="1046" refreshError="1"/>
      <sheetData sheetId="1047" refreshError="1"/>
      <sheetData sheetId="1048" refreshError="1"/>
      <sheetData sheetId="1049" refreshError="1"/>
      <sheetData sheetId="1050" refreshError="1"/>
      <sheetData sheetId="1051" refreshError="1"/>
      <sheetData sheetId="1052" refreshError="1"/>
      <sheetData sheetId="1053" refreshError="1"/>
      <sheetData sheetId="1054"/>
      <sheetData sheetId="1055" refreshError="1"/>
      <sheetData sheetId="1056" refreshError="1"/>
      <sheetData sheetId="1057" refreshError="1"/>
      <sheetData sheetId="1058" refreshError="1"/>
      <sheetData sheetId="1059" refreshError="1"/>
      <sheetData sheetId="1060" refreshError="1"/>
      <sheetData sheetId="1061" refreshError="1"/>
      <sheetData sheetId="1062" refreshError="1"/>
      <sheetData sheetId="1063" refreshError="1"/>
      <sheetData sheetId="1064" refreshError="1"/>
      <sheetData sheetId="1065" refreshError="1"/>
      <sheetData sheetId="1066" refreshError="1"/>
      <sheetData sheetId="1067" refreshError="1"/>
      <sheetData sheetId="1068" refreshError="1"/>
      <sheetData sheetId="1069" refreshError="1"/>
      <sheetData sheetId="1070" refreshError="1"/>
      <sheetData sheetId="1071" refreshError="1"/>
      <sheetData sheetId="1072" refreshError="1"/>
      <sheetData sheetId="1073" refreshError="1"/>
      <sheetData sheetId="1074" refreshError="1"/>
      <sheetData sheetId="1075" refreshError="1"/>
      <sheetData sheetId="1076" refreshError="1"/>
      <sheetData sheetId="1077" refreshError="1"/>
      <sheetData sheetId="1078" refreshError="1"/>
      <sheetData sheetId="1079" refreshError="1"/>
      <sheetData sheetId="1080" refreshError="1"/>
      <sheetData sheetId="1081" refreshError="1"/>
      <sheetData sheetId="1082" refreshError="1"/>
      <sheetData sheetId="1083" refreshError="1"/>
      <sheetData sheetId="1084" refreshError="1"/>
      <sheetData sheetId="1085" refreshError="1"/>
      <sheetData sheetId="1086"/>
      <sheetData sheetId="1087" refreshError="1"/>
      <sheetData sheetId="1088" refreshError="1"/>
      <sheetData sheetId="1089" refreshError="1"/>
      <sheetData sheetId="1090" refreshError="1"/>
      <sheetData sheetId="1091" refreshError="1"/>
      <sheetData sheetId="1092" refreshError="1"/>
      <sheetData sheetId="1093" refreshError="1"/>
      <sheetData sheetId="1094" refreshError="1"/>
      <sheetData sheetId="1095" refreshError="1"/>
      <sheetData sheetId="1096"/>
      <sheetData sheetId="1097" refreshError="1"/>
      <sheetData sheetId="1098"/>
      <sheetData sheetId="1099"/>
      <sheetData sheetId="1100"/>
      <sheetData sheetId="1101"/>
      <sheetData sheetId="1102" refreshError="1"/>
      <sheetData sheetId="1103" refreshError="1"/>
      <sheetData sheetId="1104" refreshError="1"/>
      <sheetData sheetId="1105" refreshError="1"/>
      <sheetData sheetId="1106" refreshError="1"/>
      <sheetData sheetId="1107" refreshError="1"/>
      <sheetData sheetId="1108" refreshError="1"/>
      <sheetData sheetId="1109" refreshError="1"/>
      <sheetData sheetId="1110" refreshError="1"/>
      <sheetData sheetId="1111" refreshError="1"/>
      <sheetData sheetId="1112" refreshError="1"/>
      <sheetData sheetId="1113" refreshError="1"/>
      <sheetData sheetId="1114" refreshError="1"/>
      <sheetData sheetId="1115" refreshError="1"/>
      <sheetData sheetId="1116" refreshError="1"/>
      <sheetData sheetId="1117" refreshError="1"/>
      <sheetData sheetId="1118" refreshError="1"/>
      <sheetData sheetId="1119" refreshError="1"/>
      <sheetData sheetId="1120" refreshError="1"/>
      <sheetData sheetId="1121" refreshError="1"/>
      <sheetData sheetId="1122" refreshError="1"/>
      <sheetData sheetId="1123" refreshError="1"/>
      <sheetData sheetId="1124" refreshError="1"/>
      <sheetData sheetId="1125" refreshError="1"/>
      <sheetData sheetId="1126" refreshError="1"/>
      <sheetData sheetId="1127" refreshError="1"/>
      <sheetData sheetId="1128" refreshError="1"/>
      <sheetData sheetId="1129" refreshError="1"/>
      <sheetData sheetId="1130" refreshError="1"/>
      <sheetData sheetId="1131" refreshError="1"/>
      <sheetData sheetId="1132" refreshError="1"/>
      <sheetData sheetId="1133" refreshError="1"/>
      <sheetData sheetId="1134" refreshError="1"/>
      <sheetData sheetId="1135" refreshError="1"/>
      <sheetData sheetId="1136" refreshError="1"/>
      <sheetData sheetId="1137" refreshError="1"/>
      <sheetData sheetId="1138" refreshError="1"/>
      <sheetData sheetId="1139" refreshError="1"/>
      <sheetData sheetId="1140" refreshError="1"/>
      <sheetData sheetId="1141" refreshError="1"/>
      <sheetData sheetId="1142" refreshError="1"/>
      <sheetData sheetId="1143" refreshError="1"/>
      <sheetData sheetId="1144" refreshError="1"/>
      <sheetData sheetId="1145" refreshError="1"/>
      <sheetData sheetId="1146" refreshError="1"/>
      <sheetData sheetId="1147" refreshError="1"/>
      <sheetData sheetId="1148" refreshError="1"/>
      <sheetData sheetId="1149" refreshError="1"/>
      <sheetData sheetId="1150" refreshError="1"/>
      <sheetData sheetId="1151" refreshError="1"/>
      <sheetData sheetId="1152" refreshError="1"/>
      <sheetData sheetId="1153" refreshError="1"/>
      <sheetData sheetId="1154" refreshError="1"/>
      <sheetData sheetId="1155" refreshError="1"/>
      <sheetData sheetId="1156" refreshError="1"/>
      <sheetData sheetId="1157" refreshError="1"/>
      <sheetData sheetId="1158" refreshError="1"/>
      <sheetData sheetId="1159" refreshError="1"/>
      <sheetData sheetId="1160" refreshError="1"/>
      <sheetData sheetId="1161" refreshError="1"/>
      <sheetData sheetId="1162" refreshError="1"/>
      <sheetData sheetId="1163" refreshError="1"/>
      <sheetData sheetId="1164" refreshError="1"/>
      <sheetData sheetId="1165" refreshError="1"/>
      <sheetData sheetId="1166" refreshError="1"/>
      <sheetData sheetId="1167" refreshError="1"/>
      <sheetData sheetId="1168" refreshError="1"/>
      <sheetData sheetId="1169" refreshError="1"/>
      <sheetData sheetId="1170" refreshError="1"/>
      <sheetData sheetId="1171" refreshError="1"/>
      <sheetData sheetId="1172" refreshError="1"/>
      <sheetData sheetId="1173" refreshError="1"/>
      <sheetData sheetId="1174" refreshError="1"/>
      <sheetData sheetId="1175" refreshError="1"/>
      <sheetData sheetId="1176" refreshError="1"/>
      <sheetData sheetId="1177" refreshError="1"/>
      <sheetData sheetId="1178" refreshError="1"/>
      <sheetData sheetId="1179" refreshError="1"/>
      <sheetData sheetId="1180" refreshError="1"/>
      <sheetData sheetId="1181" refreshError="1"/>
      <sheetData sheetId="1182" refreshError="1"/>
      <sheetData sheetId="1183" refreshError="1"/>
      <sheetData sheetId="1184" refreshError="1"/>
      <sheetData sheetId="1185" refreshError="1"/>
      <sheetData sheetId="1186" refreshError="1"/>
      <sheetData sheetId="1187" refreshError="1"/>
      <sheetData sheetId="1188" refreshError="1"/>
      <sheetData sheetId="1189" refreshError="1"/>
      <sheetData sheetId="1190" refreshError="1"/>
      <sheetData sheetId="1191" refreshError="1"/>
      <sheetData sheetId="1192" refreshError="1"/>
      <sheetData sheetId="1193" refreshError="1"/>
      <sheetData sheetId="1194" refreshError="1"/>
      <sheetData sheetId="1195" refreshError="1"/>
      <sheetData sheetId="1196" refreshError="1"/>
      <sheetData sheetId="1197" refreshError="1"/>
      <sheetData sheetId="1198" refreshError="1"/>
      <sheetData sheetId="1199" refreshError="1"/>
      <sheetData sheetId="1200" refreshError="1"/>
      <sheetData sheetId="1201" refreshError="1"/>
      <sheetData sheetId="1202" refreshError="1"/>
      <sheetData sheetId="1203" refreshError="1"/>
      <sheetData sheetId="1204" refreshError="1"/>
      <sheetData sheetId="1205" refreshError="1"/>
      <sheetData sheetId="1206" refreshError="1"/>
      <sheetData sheetId="1207" refreshError="1"/>
      <sheetData sheetId="1208" refreshError="1"/>
      <sheetData sheetId="1209" refreshError="1"/>
      <sheetData sheetId="1210" refreshError="1"/>
      <sheetData sheetId="1211" refreshError="1"/>
      <sheetData sheetId="1212" refreshError="1"/>
      <sheetData sheetId="1213" refreshError="1"/>
      <sheetData sheetId="1214" refreshError="1"/>
      <sheetData sheetId="1215" refreshError="1"/>
      <sheetData sheetId="1216" refreshError="1"/>
      <sheetData sheetId="1217" refreshError="1"/>
      <sheetData sheetId="1218" refreshError="1"/>
      <sheetData sheetId="1219" refreshError="1"/>
      <sheetData sheetId="1220" refreshError="1"/>
      <sheetData sheetId="1221" refreshError="1"/>
      <sheetData sheetId="1222" refreshError="1"/>
      <sheetData sheetId="1223" refreshError="1"/>
      <sheetData sheetId="1224" refreshError="1"/>
      <sheetData sheetId="1225" refreshError="1"/>
      <sheetData sheetId="1226" refreshError="1"/>
      <sheetData sheetId="1227" refreshError="1"/>
      <sheetData sheetId="1228" refreshError="1"/>
      <sheetData sheetId="1229" refreshError="1"/>
      <sheetData sheetId="1230" refreshError="1"/>
      <sheetData sheetId="1231" refreshError="1"/>
      <sheetData sheetId="1232" refreshError="1"/>
      <sheetData sheetId="1233" refreshError="1"/>
      <sheetData sheetId="1234" refreshError="1"/>
      <sheetData sheetId="1235" refreshError="1"/>
      <sheetData sheetId="1236" refreshError="1"/>
      <sheetData sheetId="1237" refreshError="1"/>
      <sheetData sheetId="1238" refreshError="1"/>
      <sheetData sheetId="1239" refreshError="1"/>
      <sheetData sheetId="1240" refreshError="1"/>
      <sheetData sheetId="1241" refreshError="1"/>
      <sheetData sheetId="1242" refreshError="1"/>
      <sheetData sheetId="1243" refreshError="1"/>
      <sheetData sheetId="1244" refreshError="1"/>
      <sheetData sheetId="1245" refreshError="1"/>
      <sheetData sheetId="1246" refreshError="1"/>
      <sheetData sheetId="1247" refreshError="1"/>
      <sheetData sheetId="1248" refreshError="1"/>
      <sheetData sheetId="1249" refreshError="1"/>
      <sheetData sheetId="1250" refreshError="1"/>
      <sheetData sheetId="1251" refreshError="1"/>
      <sheetData sheetId="1252" refreshError="1"/>
      <sheetData sheetId="1253" refreshError="1"/>
      <sheetData sheetId="1254" refreshError="1"/>
      <sheetData sheetId="1255" refreshError="1"/>
      <sheetData sheetId="1256" refreshError="1"/>
      <sheetData sheetId="1257" refreshError="1"/>
      <sheetData sheetId="1258" refreshError="1"/>
      <sheetData sheetId="1259" refreshError="1"/>
      <sheetData sheetId="1260" refreshError="1"/>
      <sheetData sheetId="1261" refreshError="1"/>
      <sheetData sheetId="1262" refreshError="1"/>
      <sheetData sheetId="1263" refreshError="1"/>
      <sheetData sheetId="1264" refreshError="1"/>
      <sheetData sheetId="1265" refreshError="1"/>
      <sheetData sheetId="1266" refreshError="1"/>
      <sheetData sheetId="1267" refreshError="1"/>
      <sheetData sheetId="1268" refreshError="1"/>
      <sheetData sheetId="1269" refreshError="1"/>
      <sheetData sheetId="1270" refreshError="1"/>
      <sheetData sheetId="1271" refreshError="1"/>
      <sheetData sheetId="1272" refreshError="1"/>
      <sheetData sheetId="1273" refreshError="1"/>
      <sheetData sheetId="1274" refreshError="1"/>
      <sheetData sheetId="1275" refreshError="1"/>
      <sheetData sheetId="1276" refreshError="1"/>
      <sheetData sheetId="1277" refreshError="1"/>
      <sheetData sheetId="1278" refreshError="1"/>
      <sheetData sheetId="1279" refreshError="1"/>
      <sheetData sheetId="1280" refreshError="1"/>
      <sheetData sheetId="1281" refreshError="1"/>
      <sheetData sheetId="1282" refreshError="1"/>
      <sheetData sheetId="1283" refreshError="1"/>
      <sheetData sheetId="1284" refreshError="1"/>
      <sheetData sheetId="1285" refreshError="1"/>
      <sheetData sheetId="1286" refreshError="1"/>
      <sheetData sheetId="1287" refreshError="1"/>
      <sheetData sheetId="1288" refreshError="1"/>
      <sheetData sheetId="1289" refreshError="1"/>
      <sheetData sheetId="1290" refreshError="1"/>
      <sheetData sheetId="1291" refreshError="1"/>
      <sheetData sheetId="1292" refreshError="1"/>
      <sheetData sheetId="1293" refreshError="1"/>
      <sheetData sheetId="1294" refreshError="1"/>
      <sheetData sheetId="1295" refreshError="1"/>
      <sheetData sheetId="1296" refreshError="1"/>
      <sheetData sheetId="1297" refreshError="1"/>
      <sheetData sheetId="1298" refreshError="1"/>
      <sheetData sheetId="1299" refreshError="1"/>
      <sheetData sheetId="1300" refreshError="1"/>
      <sheetData sheetId="1301" refreshError="1"/>
      <sheetData sheetId="1302" refreshError="1"/>
      <sheetData sheetId="1303" refreshError="1"/>
      <sheetData sheetId="1304" refreshError="1"/>
      <sheetData sheetId="1305" refreshError="1"/>
      <sheetData sheetId="1306" refreshError="1"/>
      <sheetData sheetId="1307" refreshError="1"/>
      <sheetData sheetId="1308" refreshError="1"/>
      <sheetData sheetId="1309" refreshError="1"/>
      <sheetData sheetId="1310" refreshError="1"/>
      <sheetData sheetId="1311" refreshError="1"/>
      <sheetData sheetId="1312" refreshError="1"/>
      <sheetData sheetId="1313" refreshError="1"/>
      <sheetData sheetId="1314" refreshError="1"/>
      <sheetData sheetId="1315" refreshError="1"/>
      <sheetData sheetId="1316" refreshError="1"/>
      <sheetData sheetId="1317" refreshError="1"/>
      <sheetData sheetId="1318" refreshError="1"/>
      <sheetData sheetId="1319" refreshError="1"/>
      <sheetData sheetId="1320" refreshError="1"/>
      <sheetData sheetId="1321" refreshError="1"/>
      <sheetData sheetId="1322" refreshError="1"/>
      <sheetData sheetId="1323" refreshError="1"/>
      <sheetData sheetId="1324" refreshError="1"/>
      <sheetData sheetId="1325" refreshError="1"/>
      <sheetData sheetId="1326" refreshError="1"/>
      <sheetData sheetId="1327" refreshError="1"/>
      <sheetData sheetId="1328" refreshError="1"/>
      <sheetData sheetId="1329" refreshError="1"/>
      <sheetData sheetId="1330" refreshError="1"/>
      <sheetData sheetId="1331" refreshError="1"/>
      <sheetData sheetId="1332" refreshError="1"/>
      <sheetData sheetId="1333" refreshError="1"/>
      <sheetData sheetId="1334" refreshError="1"/>
      <sheetData sheetId="1335" refreshError="1"/>
      <sheetData sheetId="1336" refreshError="1"/>
      <sheetData sheetId="1337" refreshError="1"/>
      <sheetData sheetId="1338" refreshError="1"/>
      <sheetData sheetId="1339" refreshError="1"/>
      <sheetData sheetId="1340" refreshError="1"/>
      <sheetData sheetId="1341" refreshError="1"/>
      <sheetData sheetId="1342" refreshError="1"/>
      <sheetData sheetId="1343" refreshError="1"/>
      <sheetData sheetId="1344" refreshError="1"/>
      <sheetData sheetId="1345" refreshError="1"/>
      <sheetData sheetId="1346" refreshError="1"/>
      <sheetData sheetId="1347" refreshError="1"/>
      <sheetData sheetId="1348" refreshError="1"/>
      <sheetData sheetId="1349" refreshError="1"/>
      <sheetData sheetId="1350" refreshError="1"/>
      <sheetData sheetId="1351" refreshError="1"/>
      <sheetData sheetId="1352" refreshError="1"/>
      <sheetData sheetId="1353" refreshError="1"/>
      <sheetData sheetId="1354" refreshError="1"/>
      <sheetData sheetId="1355" refreshError="1"/>
      <sheetData sheetId="1356" refreshError="1"/>
      <sheetData sheetId="1357" refreshError="1"/>
      <sheetData sheetId="1358" refreshError="1"/>
      <sheetData sheetId="1359" refreshError="1"/>
      <sheetData sheetId="1360" refreshError="1"/>
      <sheetData sheetId="1361" refreshError="1"/>
      <sheetData sheetId="1362" refreshError="1"/>
      <sheetData sheetId="1363" refreshError="1"/>
      <sheetData sheetId="1364" refreshError="1"/>
      <sheetData sheetId="1365" refreshError="1"/>
      <sheetData sheetId="1366" refreshError="1"/>
      <sheetData sheetId="1367" refreshError="1"/>
      <sheetData sheetId="1368" refreshError="1"/>
      <sheetData sheetId="1369" refreshError="1"/>
      <sheetData sheetId="1370" refreshError="1"/>
      <sheetData sheetId="1371" refreshError="1"/>
      <sheetData sheetId="1372" refreshError="1"/>
      <sheetData sheetId="1373" refreshError="1"/>
      <sheetData sheetId="1374" refreshError="1"/>
      <sheetData sheetId="1375" refreshError="1"/>
      <sheetData sheetId="1376" refreshError="1"/>
      <sheetData sheetId="1377" refreshError="1"/>
      <sheetData sheetId="1378" refreshError="1"/>
      <sheetData sheetId="1379" refreshError="1"/>
      <sheetData sheetId="1380" refreshError="1"/>
      <sheetData sheetId="1381" refreshError="1"/>
      <sheetData sheetId="1382" refreshError="1"/>
      <sheetData sheetId="1383" refreshError="1"/>
      <sheetData sheetId="1384" refreshError="1"/>
      <sheetData sheetId="1385" refreshError="1"/>
      <sheetData sheetId="1386" refreshError="1"/>
      <sheetData sheetId="1387" refreshError="1"/>
      <sheetData sheetId="1388" refreshError="1"/>
      <sheetData sheetId="1389" refreshError="1"/>
      <sheetData sheetId="1390" refreshError="1"/>
      <sheetData sheetId="1391" refreshError="1"/>
      <sheetData sheetId="1392" refreshError="1"/>
      <sheetData sheetId="1393" refreshError="1"/>
      <sheetData sheetId="1394" refreshError="1"/>
      <sheetData sheetId="1395" refreshError="1"/>
      <sheetData sheetId="1396" refreshError="1"/>
      <sheetData sheetId="1397" refreshError="1"/>
      <sheetData sheetId="1398" refreshError="1"/>
      <sheetData sheetId="1399" refreshError="1"/>
      <sheetData sheetId="1400" refreshError="1"/>
      <sheetData sheetId="1401" refreshError="1"/>
      <sheetData sheetId="1402" refreshError="1"/>
      <sheetData sheetId="1403" refreshError="1"/>
      <sheetData sheetId="1404" refreshError="1"/>
      <sheetData sheetId="1405" refreshError="1"/>
      <sheetData sheetId="1406" refreshError="1"/>
      <sheetData sheetId="1407" refreshError="1"/>
      <sheetData sheetId="1408" refreshError="1"/>
      <sheetData sheetId="1409" refreshError="1"/>
      <sheetData sheetId="1410" refreshError="1"/>
      <sheetData sheetId="1411" refreshError="1"/>
      <sheetData sheetId="1412" refreshError="1"/>
      <sheetData sheetId="1413" refreshError="1"/>
      <sheetData sheetId="1414" refreshError="1"/>
      <sheetData sheetId="1415" refreshError="1"/>
      <sheetData sheetId="1416" refreshError="1"/>
      <sheetData sheetId="1417"/>
      <sheetData sheetId="1418" refreshError="1"/>
      <sheetData sheetId="1419" refreshError="1"/>
      <sheetData sheetId="1420" refreshError="1"/>
      <sheetData sheetId="1421" refreshError="1"/>
      <sheetData sheetId="1422" refreshError="1"/>
      <sheetData sheetId="1423" refreshError="1"/>
      <sheetData sheetId="1424" refreshError="1"/>
      <sheetData sheetId="1425"/>
      <sheetData sheetId="1426" refreshError="1"/>
      <sheetData sheetId="1427" refreshError="1"/>
      <sheetData sheetId="1428" refreshError="1"/>
      <sheetData sheetId="1429" refreshError="1"/>
      <sheetData sheetId="1430"/>
      <sheetData sheetId="1431"/>
      <sheetData sheetId="1432"/>
      <sheetData sheetId="1433"/>
      <sheetData sheetId="1434"/>
      <sheetData sheetId="1435"/>
      <sheetData sheetId="1436"/>
      <sheetData sheetId="1437"/>
      <sheetData sheetId="1438"/>
      <sheetData sheetId="1439"/>
      <sheetData sheetId="1440"/>
      <sheetData sheetId="1441"/>
      <sheetData sheetId="1442"/>
      <sheetData sheetId="1443"/>
      <sheetData sheetId="1444"/>
      <sheetData sheetId="1445"/>
      <sheetData sheetId="1446"/>
      <sheetData sheetId="1447"/>
      <sheetData sheetId="1448"/>
      <sheetData sheetId="1449"/>
      <sheetData sheetId="1450"/>
      <sheetData sheetId="1451"/>
      <sheetData sheetId="1452"/>
      <sheetData sheetId="1453"/>
      <sheetData sheetId="1454" refreshError="1"/>
      <sheetData sheetId="1455"/>
      <sheetData sheetId="1456" refreshError="1"/>
      <sheetData sheetId="1457" refreshError="1"/>
      <sheetData sheetId="1458" refreshError="1"/>
      <sheetData sheetId="1459" refreshError="1"/>
      <sheetData sheetId="1460" refreshError="1"/>
      <sheetData sheetId="1461" refreshError="1"/>
      <sheetData sheetId="1462" refreshError="1"/>
      <sheetData sheetId="1463" refreshError="1"/>
      <sheetData sheetId="1464" refreshError="1"/>
      <sheetData sheetId="1465" refreshError="1"/>
      <sheetData sheetId="1466" refreshError="1"/>
      <sheetData sheetId="1467" refreshError="1"/>
      <sheetData sheetId="1468" refreshError="1"/>
      <sheetData sheetId="1469" refreshError="1"/>
      <sheetData sheetId="1470" refreshError="1"/>
      <sheetData sheetId="1471" refreshError="1"/>
      <sheetData sheetId="1472" refreshError="1"/>
      <sheetData sheetId="1473" refreshError="1"/>
      <sheetData sheetId="1474" refreshError="1"/>
      <sheetData sheetId="1475" refreshError="1"/>
      <sheetData sheetId="1476" refreshError="1"/>
      <sheetData sheetId="1477" refreshError="1"/>
      <sheetData sheetId="1478" refreshError="1"/>
      <sheetData sheetId="1479" refreshError="1"/>
      <sheetData sheetId="1480" refreshError="1"/>
      <sheetData sheetId="1481" refreshError="1"/>
      <sheetData sheetId="1482" refreshError="1"/>
      <sheetData sheetId="1483" refreshError="1"/>
      <sheetData sheetId="1484" refreshError="1"/>
      <sheetData sheetId="1485" refreshError="1"/>
      <sheetData sheetId="1486" refreshError="1"/>
      <sheetData sheetId="1487" refreshError="1"/>
      <sheetData sheetId="1488" refreshError="1"/>
      <sheetData sheetId="1489" refreshError="1"/>
      <sheetData sheetId="1490" refreshError="1"/>
      <sheetData sheetId="1491" refreshError="1"/>
      <sheetData sheetId="1492" refreshError="1"/>
      <sheetData sheetId="1493" refreshError="1"/>
      <sheetData sheetId="1494" refreshError="1"/>
      <sheetData sheetId="1495" refreshError="1"/>
      <sheetData sheetId="1496" refreshError="1"/>
      <sheetData sheetId="1497" refreshError="1"/>
      <sheetData sheetId="1498" refreshError="1"/>
      <sheetData sheetId="1499" refreshError="1"/>
      <sheetData sheetId="1500" refreshError="1"/>
      <sheetData sheetId="1501" refreshError="1"/>
      <sheetData sheetId="1502" refreshError="1"/>
      <sheetData sheetId="1503" refreshError="1"/>
      <sheetData sheetId="1504" refreshError="1"/>
      <sheetData sheetId="1505" refreshError="1"/>
      <sheetData sheetId="1506" refreshError="1"/>
      <sheetData sheetId="1507" refreshError="1"/>
      <sheetData sheetId="1508" refreshError="1"/>
      <sheetData sheetId="1509" refreshError="1"/>
      <sheetData sheetId="1510" refreshError="1"/>
      <sheetData sheetId="1511" refreshError="1"/>
      <sheetData sheetId="1512" refreshError="1"/>
      <sheetData sheetId="1513" refreshError="1"/>
      <sheetData sheetId="1514" refreshError="1"/>
      <sheetData sheetId="1515" refreshError="1"/>
      <sheetData sheetId="1516" refreshError="1"/>
      <sheetData sheetId="1517" refreshError="1"/>
      <sheetData sheetId="1518" refreshError="1"/>
      <sheetData sheetId="1519" refreshError="1"/>
      <sheetData sheetId="1520"/>
      <sheetData sheetId="1521"/>
      <sheetData sheetId="1522"/>
      <sheetData sheetId="1523"/>
      <sheetData sheetId="1524"/>
      <sheetData sheetId="1525" refreshError="1"/>
      <sheetData sheetId="1526" refreshError="1"/>
      <sheetData sheetId="1527" refreshError="1"/>
      <sheetData sheetId="1528" refreshError="1"/>
      <sheetData sheetId="1529" refreshError="1"/>
      <sheetData sheetId="1530" refreshError="1"/>
      <sheetData sheetId="1531" refreshError="1"/>
      <sheetData sheetId="1532" refreshError="1"/>
      <sheetData sheetId="1533" refreshError="1"/>
      <sheetData sheetId="1534" refreshError="1"/>
      <sheetData sheetId="1535" refreshError="1"/>
      <sheetData sheetId="1536" refreshError="1"/>
      <sheetData sheetId="1537" refreshError="1"/>
      <sheetData sheetId="1538" refreshError="1"/>
      <sheetData sheetId="1539" refreshError="1"/>
      <sheetData sheetId="1540" refreshError="1"/>
      <sheetData sheetId="1541" refreshError="1"/>
      <sheetData sheetId="1542" refreshError="1"/>
      <sheetData sheetId="1543" refreshError="1"/>
      <sheetData sheetId="1544" refreshError="1"/>
      <sheetData sheetId="1545" refreshError="1"/>
      <sheetData sheetId="1546" refreshError="1"/>
      <sheetData sheetId="1547" refreshError="1"/>
      <sheetData sheetId="1548" refreshError="1"/>
      <sheetData sheetId="1549" refreshError="1"/>
      <sheetData sheetId="1550" refreshError="1"/>
      <sheetData sheetId="1551" refreshError="1"/>
      <sheetData sheetId="1552" refreshError="1"/>
      <sheetData sheetId="1553" refreshError="1"/>
      <sheetData sheetId="1554" refreshError="1"/>
      <sheetData sheetId="1555" refreshError="1"/>
      <sheetData sheetId="1556" refreshError="1"/>
      <sheetData sheetId="1557" refreshError="1"/>
      <sheetData sheetId="1558" refreshError="1"/>
      <sheetData sheetId="1559" refreshError="1"/>
      <sheetData sheetId="1560" refreshError="1"/>
      <sheetData sheetId="1561" refreshError="1"/>
      <sheetData sheetId="1562" refreshError="1"/>
      <sheetData sheetId="1563" refreshError="1"/>
      <sheetData sheetId="1564" refreshError="1"/>
      <sheetData sheetId="1565" refreshError="1"/>
      <sheetData sheetId="1566" refreshError="1"/>
      <sheetData sheetId="1567" refreshError="1"/>
      <sheetData sheetId="1568" refreshError="1"/>
      <sheetData sheetId="1569" refreshError="1"/>
      <sheetData sheetId="1570" refreshError="1"/>
      <sheetData sheetId="1571" refreshError="1"/>
      <sheetData sheetId="1572" refreshError="1"/>
      <sheetData sheetId="1573" refreshError="1"/>
      <sheetData sheetId="1574" refreshError="1"/>
      <sheetData sheetId="1575" refreshError="1"/>
      <sheetData sheetId="1576" refreshError="1"/>
      <sheetData sheetId="1577" refreshError="1"/>
      <sheetData sheetId="1578" refreshError="1"/>
      <sheetData sheetId="1579" refreshError="1"/>
      <sheetData sheetId="1580" refreshError="1"/>
      <sheetData sheetId="1581" refreshError="1"/>
      <sheetData sheetId="1582" refreshError="1"/>
      <sheetData sheetId="1583" refreshError="1"/>
      <sheetData sheetId="1584" refreshError="1"/>
      <sheetData sheetId="1585" refreshError="1"/>
      <sheetData sheetId="1586" refreshError="1"/>
      <sheetData sheetId="1587" refreshError="1"/>
      <sheetData sheetId="1588" refreshError="1"/>
      <sheetData sheetId="1589" refreshError="1"/>
      <sheetData sheetId="1590" refreshError="1"/>
      <sheetData sheetId="1591" refreshError="1"/>
      <sheetData sheetId="1592" refreshError="1"/>
      <sheetData sheetId="1593" refreshError="1"/>
      <sheetData sheetId="1594" refreshError="1"/>
      <sheetData sheetId="1595" refreshError="1"/>
      <sheetData sheetId="1596" refreshError="1"/>
      <sheetData sheetId="1597" refreshError="1"/>
      <sheetData sheetId="1598" refreshError="1"/>
      <sheetData sheetId="1599" refreshError="1"/>
      <sheetData sheetId="1600" refreshError="1"/>
      <sheetData sheetId="1601" refreshError="1"/>
      <sheetData sheetId="1602" refreshError="1"/>
      <sheetData sheetId="1603" refreshError="1"/>
      <sheetData sheetId="1604" refreshError="1"/>
      <sheetData sheetId="1605" refreshError="1"/>
      <sheetData sheetId="1606" refreshError="1"/>
      <sheetData sheetId="1607" refreshError="1"/>
      <sheetData sheetId="1608" refreshError="1"/>
      <sheetData sheetId="1609" refreshError="1"/>
      <sheetData sheetId="1610" refreshError="1"/>
      <sheetData sheetId="1611" refreshError="1"/>
      <sheetData sheetId="1612" refreshError="1"/>
      <sheetData sheetId="1613" refreshError="1"/>
      <sheetData sheetId="1614" refreshError="1"/>
      <sheetData sheetId="1615" refreshError="1"/>
      <sheetData sheetId="1616" refreshError="1"/>
      <sheetData sheetId="1617" refreshError="1"/>
      <sheetData sheetId="1618" refreshError="1"/>
      <sheetData sheetId="1619" refreshError="1"/>
      <sheetData sheetId="1620" refreshError="1"/>
      <sheetData sheetId="1621" refreshError="1"/>
      <sheetData sheetId="1622" refreshError="1"/>
      <sheetData sheetId="1623" refreshError="1"/>
      <sheetData sheetId="1624" refreshError="1"/>
      <sheetData sheetId="1625" refreshError="1"/>
      <sheetData sheetId="1626" refreshError="1"/>
      <sheetData sheetId="1627" refreshError="1"/>
      <sheetData sheetId="1628" refreshError="1"/>
      <sheetData sheetId="1629" refreshError="1"/>
      <sheetData sheetId="1630" refreshError="1"/>
      <sheetData sheetId="1631" refreshError="1"/>
      <sheetData sheetId="1632" refreshError="1"/>
      <sheetData sheetId="1633" refreshError="1"/>
      <sheetData sheetId="1634" refreshError="1"/>
      <sheetData sheetId="1635" refreshError="1"/>
      <sheetData sheetId="1636" refreshError="1"/>
      <sheetData sheetId="1637" refreshError="1"/>
      <sheetData sheetId="1638" refreshError="1"/>
      <sheetData sheetId="1639" refreshError="1"/>
      <sheetData sheetId="1640" refreshError="1"/>
      <sheetData sheetId="1641" refreshError="1"/>
      <sheetData sheetId="1642" refreshError="1"/>
      <sheetData sheetId="1643" refreshError="1"/>
      <sheetData sheetId="1644" refreshError="1"/>
      <sheetData sheetId="1645" refreshError="1"/>
      <sheetData sheetId="1646" refreshError="1"/>
      <sheetData sheetId="1647" refreshError="1"/>
      <sheetData sheetId="1648" refreshError="1"/>
      <sheetData sheetId="1649" refreshError="1"/>
      <sheetData sheetId="1650" refreshError="1"/>
      <sheetData sheetId="1651" refreshError="1"/>
      <sheetData sheetId="1652" refreshError="1"/>
      <sheetData sheetId="1653" refreshError="1"/>
      <sheetData sheetId="1654" refreshError="1"/>
      <sheetData sheetId="1655" refreshError="1"/>
      <sheetData sheetId="1656" refreshError="1"/>
      <sheetData sheetId="165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ing"/>
      <sheetName val="未合并子公司"/>
      <sheetName val="未合并联营公司"/>
      <sheetName val="联营公司"/>
      <sheetName val="其他股权投资"/>
      <sheetName val="债权投资"/>
      <sheetName val="长期股权投资差额"/>
      <sheetName val="合并价差"/>
      <sheetName val="sheet1"/>
      <sheetName val="detail"/>
      <sheetName val="Tickmarks"/>
      <sheetName val="#REF!"/>
      <sheetName val="目录"/>
      <sheetName val="短期投资"/>
      <sheetName val="SW-TEO"/>
      <sheetName val="Sheet2"/>
      <sheetName val="Sheet3"/>
      <sheetName val="B"/>
      <sheetName val="POWER ASSUMPTIONS"/>
      <sheetName val="Open"/>
      <sheetName val="Valuation"/>
      <sheetName val="集团外部关联方往来函证控制"/>
      <sheetName val="集团外部关联方交易及往来"/>
      <sheetName val="G.1R-Shou COP Gf"/>
      <sheetName val="P&amp;L weekly"/>
      <sheetName val="Sch PR-2"/>
      <sheetName val="Sch PR-3"/>
      <sheetName val="eqpmad2"/>
      <sheetName val="索引"/>
      <sheetName val="应付账款Dy"/>
      <sheetName val="投保项目"/>
      <sheetName val="披露表(国资)"/>
      <sheetName val="Common Assumptions"/>
      <sheetName val="#REF"/>
      <sheetName val="XREF"/>
      <sheetName val="Sale breakdown"/>
      <sheetName val="2002年关联方余额及交易"/>
      <sheetName val="Market share"/>
      <sheetName val="27设备-设备成本"/>
      <sheetName val="25土建-全钢一期二期"/>
      <sheetName val="25土建-全钢三期"/>
      <sheetName val="26其他土建"/>
      <sheetName val="核算项目余额表"/>
      <sheetName val="10-3.采购固定资产清单"/>
      <sheetName val="Reconciliation"/>
      <sheetName val="固定资产2001年折旧"/>
      <sheetName val="所得税凭证抽查"/>
      <sheetName val="应收票据(关联方)"/>
      <sheetName val="param"/>
      <sheetName val="CMC"/>
      <sheetName val="Sales branch breakdown"/>
      <sheetName val="2012试算平衡"/>
      <sheetName val="2011试算平衡"/>
      <sheetName val="明细表"/>
      <sheetName val="说明"/>
      <sheetName val="收入"/>
      <sheetName val="Toolbox"/>
      <sheetName val="序时账"/>
      <sheetName val="UFPrn20090223104227"/>
      <sheetName val="未展开"/>
      <sheetName val="参数"/>
      <sheetName val="设定"/>
      <sheetName val="明细分类账"/>
      <sheetName val="工时统计"/>
      <sheetName val="YS02-02"/>
      <sheetName val="E1020"/>
      <sheetName val="内部购入存货明细表"/>
      <sheetName val="清单"/>
      <sheetName val="基本信息及要求"/>
      <sheetName val="附注"/>
      <sheetName val="试算表"/>
      <sheetName val="表7递延所得税"/>
      <sheetName val="R050资产减值明细表"/>
      <sheetName val="应收帐款"/>
      <sheetName val="EJE Entry"/>
      <sheetName val="bkd"/>
      <sheetName val="封面 Cover"/>
      <sheetName val="目录 Index"/>
      <sheetName val="填列说明"/>
      <sheetName val="2005-interco"/>
      <sheetName val="Detail Test&amp;函证明细"/>
      <sheetName val="breakdown 母分公司"/>
      <sheetName val="Summary"/>
      <sheetName val="Deferred tax"/>
      <sheetName val="应付职工薪酬"/>
      <sheetName val="item"/>
      <sheetName val="应交税金"/>
      <sheetName val="dm"/>
      <sheetName val="1"/>
      <sheetName val="QQ"/>
      <sheetName val="UFPrn20091031094822"/>
      <sheetName val="企业表一"/>
      <sheetName val="M-5C"/>
      <sheetName val="M-5A"/>
      <sheetName val="UFPrn20090217104332"/>
      <sheetName val="FA"/>
      <sheetName val="新城资金明细"/>
      <sheetName val="申鑫大厦租金明细"/>
      <sheetName val="三林明细"/>
      <sheetName val="东陆明细"/>
      <sheetName val="关联交易-存款"/>
      <sheetName val="预收帐款"/>
      <sheetName val="STATPARA"/>
      <sheetName val="9-1折旧"/>
      <sheetName val="XL4Poppy"/>
      <sheetName val="房屋建筑物"/>
      <sheetName val="Rental Commitment 06.01"/>
      <sheetName val="会计科目设置"/>
      <sheetName val="master"/>
      <sheetName val="Worksheet in 5241-2 2003 Long T"/>
      <sheetName val="原材料-纸张帐"/>
      <sheetName val="试算平衡表"/>
      <sheetName val="XBase"/>
      <sheetName val="13-1基准日营运资金测算表"/>
      <sheetName val="13-2营运资金预测"/>
      <sheetName val="2011-2013年财务指标表"/>
      <sheetName val="折现率"/>
      <sheetName val="summary "/>
      <sheetName val="CARPARK STORE"/>
      <sheetName val="C01-1"/>
      <sheetName val="GDP"/>
      <sheetName val="农业用地"/>
      <sheetName val="盘点表"/>
      <sheetName val="Suppliers"/>
      <sheetName val="数据表"/>
      <sheetName val="04.9.30"/>
      <sheetName val="基本信息输入表"/>
      <sheetName val="conWP"/>
      <sheetName val="Assump2"/>
      <sheetName val="其他应付款"/>
      <sheetName val="CQFMA"/>
      <sheetName val="KKKKKKKK"/>
      <sheetName val="Dic"/>
      <sheetName val="03资产负债表"/>
      <sheetName val="04利润表"/>
      <sheetName val="UFPrn20040930171821"/>
      <sheetName val="125PIECE"/>
      <sheetName val="选择键"/>
      <sheetName val="FBC86-07"/>
      <sheetName val="G9-1"/>
      <sheetName val="for disclosure"/>
      <sheetName val="FA Breakdown"/>
      <sheetName val="销售成本"/>
      <sheetName val="管理费用"/>
      <sheetName val="利润表"/>
      <sheetName val="财务费用"/>
      <sheetName val="材料"/>
      <sheetName val="银行借款-指南"/>
      <sheetName val="Sheet8"/>
      <sheetName val="附20-对外借款"/>
      <sheetName val="附19-经营租赁承诺"/>
      <sheetName val="附18-资本承诺"/>
      <sheetName val="附21-其他事项"/>
      <sheetName val="附26-股本实收资本"/>
      <sheetName val="附27-资本公积与盈余公积"/>
      <sheetName val="For Report"/>
      <sheetName val="基础资料"/>
      <sheetName val="AJE Entry-活塞"/>
      <sheetName val="培训中心"/>
      <sheetName val="UFPrn20090217100806"/>
      <sheetName val="基本信息"/>
      <sheetName val="投资&amp;权益披露"/>
      <sheetName val="清单12.31"/>
      <sheetName val="使用说明"/>
      <sheetName val="Semi-An CF"/>
      <sheetName val="K1 1 宁总"/>
      <sheetName val="O2"/>
      <sheetName val="G1"/>
      <sheetName val="Impairment losses"/>
      <sheetName val="wwtb"/>
      <sheetName val="AR"/>
      <sheetName val="Guidance-English"/>
      <sheetName val="PTC"/>
      <sheetName val="Validation"/>
      <sheetName val="Mov‘2008"/>
      <sheetName val="Mov‘2007"/>
      <sheetName val="Mov‘2005"/>
      <sheetName val="Mov‘2006"/>
      <sheetName val="MarketShare"/>
      <sheetName val="accode"/>
      <sheetName val="A16C"/>
      <sheetName val="审计调整"/>
      <sheetName val="DATA"/>
      <sheetName val="E3关联方余额20141231"/>
      <sheetName val="E3关联方余额2012"/>
      <sheetName val="loan database"/>
      <sheetName val="UFPrn20090217095917"/>
      <sheetName val="收入明细－按客户"/>
      <sheetName val="封面"/>
      <sheetName val="外地"/>
      <sheetName val="坯布"/>
      <sheetName val="外销"/>
      <sheetName val="UFPrn20040104084034"/>
      <sheetName val="A430"/>
      <sheetName val="UFPrn20090217100744"/>
      <sheetName val="递延所得税资产工作底稿"/>
      <sheetName val="UFPrn20100117103748"/>
      <sheetName val="表5销售费用分析预测表"/>
      <sheetName val="填表封面"/>
      <sheetName val="资产负债表（合并）"/>
      <sheetName val="表1销量、收入、成本及吨油毛利测算表"/>
      <sheetName val="利润表（合并）"/>
      <sheetName val="表3其他业务收支预测表"/>
      <sheetName val="5折旧预测ok"/>
      <sheetName val="ENT"/>
      <sheetName val="FTHL"/>
      <sheetName val="GX"/>
      <sheetName val="IN"/>
      <sheetName val="ITCD"/>
      <sheetName val="LVLT"/>
      <sheetName val="MFNX"/>
      <sheetName val="NOPT"/>
      <sheetName val="TCM"/>
      <sheetName val="TSIX"/>
      <sheetName val="WCG"/>
      <sheetName val="会计科目"/>
      <sheetName val="GenAssms"/>
      <sheetName val="数量金额总账"/>
      <sheetName val="销账"/>
      <sheetName val="银行存款明细G2001"/>
      <sheetName val="差异调整97"/>
      <sheetName val="“预收账款”余额明细表"/>
      <sheetName val="Financial Statement"/>
      <sheetName val="99累油"/>
      <sheetName val="代码分类"/>
      <sheetName val="2002Intra Tran"/>
      <sheetName val="2004"/>
      <sheetName val="_04009"/>
      <sheetName val="_0401"/>
      <sheetName val="工会"/>
      <sheetName val="社保"/>
      <sheetName val="其他应付款科目余额2005.12.31"/>
      <sheetName val="5-3工程物资"/>
      <sheetName val="5-4-2在建安装"/>
      <sheetName val="5-5固定清理"/>
      <sheetName val="5-6待处理固定损失"/>
      <sheetName val="Tai khoan"/>
      <sheetName val="Sale summary"/>
      <sheetName val="dxnsjtempsheet"/>
      <sheetName val="56271-2"/>
      <sheetName val="短期借款导引表"/>
      <sheetName val="完"/>
      <sheetName val="OR Breakdown"/>
      <sheetName val="TBC2008"/>
      <sheetName val="主营成本"/>
      <sheetName val="预付清单"/>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row r="86">
          <cell r="E86">
            <v>5015588360.1100006</v>
          </cell>
        </row>
        <row r="243">
          <cell r="E243">
            <v>13612514.73</v>
          </cell>
        </row>
      </sheetData>
      <sheetData sheetId="10" refreshError="1"/>
      <sheetData sheetId="1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ction"/>
      <sheetName val="Breakdown"/>
      <sheetName val="disclosure"/>
      <sheetName val="Spot"/>
      <sheetName val="Forward (CNY)"/>
      <sheetName val="Forward(USD)"/>
      <sheetName val="SWAP(CNY)"/>
      <sheetName val="SWAP(USD)"/>
      <sheetName val="IRS"/>
      <sheetName val="option"/>
      <sheetName val="Ex. rate"/>
      <sheetName val="libor"/>
      <sheetName val="IRS(PBC)"/>
      <sheetName val="XREF"/>
      <sheetName val="Tickmarks"/>
      <sheetName val="预收帐款"/>
      <sheetName val="Sheet1"/>
      <sheetName val="收入"/>
      <sheetName val="说明"/>
      <sheetName val="eqpmad2"/>
      <sheetName val="Rental Commitment 06.01"/>
      <sheetName val="detail"/>
      <sheetName val="Common Assumptions"/>
      <sheetName val="yb"/>
      <sheetName val="#REF!"/>
      <sheetName val="Sch PR-2"/>
      <sheetName val="Sch PR-3"/>
      <sheetName val="Worksheet in (C) 5790 Derivativ"/>
      <sheetName val="B"/>
      <sheetName val="HO Checking"/>
      <sheetName val="Sheet2"/>
      <sheetName val="Breakdown RMB"/>
      <sheetName val="披露表(国资)"/>
      <sheetName val="Movement Schedule"/>
      <sheetName val="资本支出承担sample design"/>
      <sheetName val="3. 存放同业款项（财务管理部）"/>
      <sheetName val="ExchangeRate"/>
      <sheetName val="Links"/>
      <sheetName val="Lead"/>
      <sheetName val="3-1-1现金"/>
      <sheetName val="17应付票据明细表"/>
      <sheetName val="损益表"/>
      <sheetName val="附表"/>
      <sheetName val="Switch Pg."/>
      <sheetName val="其他应付款科目余额2005.12.31"/>
      <sheetName val="5-3工程物资"/>
      <sheetName val="5-4-2在建安装"/>
      <sheetName val="5-5固定清理"/>
      <sheetName val="5-6待处理固定损失"/>
      <sheetName val="客户基本概况表"/>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solidFill>
          <a:srgbClr val="FFFFFF"/>
        </a:solidFill>
        <a:ln w="9525" cap="flat" cmpd="sng" algn="ctr">
          <a:solidFill>
            <a:srgbClr val="000000"/>
          </a:solidFill>
          <a:prstDash val="solid"/>
          <a:round/>
        </a:ln>
      </a:spPr>
      <a:bodyPr/>
      <a:lstStyle/>
    </a:sp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00.xml.rels><?xml version="1.0" encoding="UTF-8" standalone="yes"?>
<Relationships xmlns="http://schemas.openxmlformats.org/package/2006/relationships"><Relationship Id="rId1" Type="http://schemas.openxmlformats.org/officeDocument/2006/relationships/printerSettings" Target="../printerSettings/printerSettings100.bin"/></Relationships>
</file>

<file path=xl/worksheets/_rels/sheet101.xml.rels><?xml version="1.0" encoding="UTF-8" standalone="yes"?>
<Relationships xmlns="http://schemas.openxmlformats.org/package/2006/relationships"><Relationship Id="rId3" Type="http://schemas.openxmlformats.org/officeDocument/2006/relationships/comments" Target="../comments43.xml"/><Relationship Id="rId2" Type="http://schemas.openxmlformats.org/officeDocument/2006/relationships/vmlDrawing" Target="../drawings/vmlDrawing45.vml"/><Relationship Id="rId1" Type="http://schemas.openxmlformats.org/officeDocument/2006/relationships/printerSettings" Target="../printerSettings/printerSettings101.bin"/></Relationships>
</file>

<file path=xl/worksheets/_rels/sheet102.xml.rels><?xml version="1.0" encoding="UTF-8" standalone="yes"?>
<Relationships xmlns="http://schemas.openxmlformats.org/package/2006/relationships"><Relationship Id="rId3" Type="http://schemas.openxmlformats.org/officeDocument/2006/relationships/comments" Target="../comments44.xml"/><Relationship Id="rId2" Type="http://schemas.openxmlformats.org/officeDocument/2006/relationships/vmlDrawing" Target="../drawings/vmlDrawing46.vml"/><Relationship Id="rId1" Type="http://schemas.openxmlformats.org/officeDocument/2006/relationships/printerSettings" Target="../printerSettings/printerSettings102.bin"/></Relationships>
</file>

<file path=xl/worksheets/_rels/sheet103.xml.rels><?xml version="1.0" encoding="UTF-8" standalone="yes"?>
<Relationships xmlns="http://schemas.openxmlformats.org/package/2006/relationships"><Relationship Id="rId3" Type="http://schemas.openxmlformats.org/officeDocument/2006/relationships/comments" Target="../comments45.xml"/><Relationship Id="rId2" Type="http://schemas.openxmlformats.org/officeDocument/2006/relationships/vmlDrawing" Target="../drawings/vmlDrawing47.vml"/><Relationship Id="rId1" Type="http://schemas.openxmlformats.org/officeDocument/2006/relationships/printerSettings" Target="../printerSettings/printerSettings103.bin"/></Relationships>
</file>

<file path=xl/worksheets/_rels/sheet104.xml.rels><?xml version="1.0" encoding="UTF-8" standalone="yes"?>
<Relationships xmlns="http://schemas.openxmlformats.org/package/2006/relationships"><Relationship Id="rId3" Type="http://schemas.openxmlformats.org/officeDocument/2006/relationships/comments" Target="../comments46.xml"/><Relationship Id="rId2" Type="http://schemas.openxmlformats.org/officeDocument/2006/relationships/vmlDrawing" Target="../drawings/vmlDrawing48.vml"/><Relationship Id="rId1" Type="http://schemas.openxmlformats.org/officeDocument/2006/relationships/printerSettings" Target="../printerSettings/printerSettings104.bin"/></Relationships>
</file>

<file path=xl/worksheets/_rels/sheet105.xml.rels><?xml version="1.0" encoding="UTF-8" standalone="yes"?>
<Relationships xmlns="http://schemas.openxmlformats.org/package/2006/relationships"><Relationship Id="rId3" Type="http://schemas.openxmlformats.org/officeDocument/2006/relationships/comments" Target="../comments47.xml"/><Relationship Id="rId2" Type="http://schemas.openxmlformats.org/officeDocument/2006/relationships/vmlDrawing" Target="../drawings/vmlDrawing49.vml"/><Relationship Id="rId1" Type="http://schemas.openxmlformats.org/officeDocument/2006/relationships/printerSettings" Target="../printerSettings/printerSettings105.bin"/></Relationships>
</file>

<file path=xl/worksheets/_rels/sheet106.xml.rels><?xml version="1.0" encoding="UTF-8" standalone="yes"?>
<Relationships xmlns="http://schemas.openxmlformats.org/package/2006/relationships"><Relationship Id="rId3" Type="http://schemas.openxmlformats.org/officeDocument/2006/relationships/comments" Target="../comments48.xml"/><Relationship Id="rId2" Type="http://schemas.openxmlformats.org/officeDocument/2006/relationships/vmlDrawing" Target="../drawings/vmlDrawing50.vml"/><Relationship Id="rId1" Type="http://schemas.openxmlformats.org/officeDocument/2006/relationships/printerSettings" Target="../printerSettings/printerSettings106.bin"/></Relationships>
</file>

<file path=xl/worksheets/_rels/sheet107.xml.rels><?xml version="1.0" encoding="UTF-8" standalone="yes"?>
<Relationships xmlns="http://schemas.openxmlformats.org/package/2006/relationships"><Relationship Id="rId1" Type="http://schemas.openxmlformats.org/officeDocument/2006/relationships/printerSettings" Target="../printerSettings/printerSettings107.bin"/></Relationships>
</file>

<file path=xl/worksheets/_rels/sheet108.xml.rels><?xml version="1.0" encoding="UTF-8" standalone="yes"?>
<Relationships xmlns="http://schemas.openxmlformats.org/package/2006/relationships"><Relationship Id="rId3" Type="http://schemas.openxmlformats.org/officeDocument/2006/relationships/comments" Target="../comments49.xml"/><Relationship Id="rId2" Type="http://schemas.openxmlformats.org/officeDocument/2006/relationships/vmlDrawing" Target="../drawings/vmlDrawing51.vml"/><Relationship Id="rId1" Type="http://schemas.openxmlformats.org/officeDocument/2006/relationships/printerSettings" Target="../printerSettings/printerSettings108.bin"/></Relationships>
</file>

<file path=xl/worksheets/_rels/sheet109.xml.rels><?xml version="1.0" encoding="UTF-8" standalone="yes"?>
<Relationships xmlns="http://schemas.openxmlformats.org/package/2006/relationships"><Relationship Id="rId3" Type="http://schemas.openxmlformats.org/officeDocument/2006/relationships/comments" Target="../comments50.xml"/><Relationship Id="rId2" Type="http://schemas.openxmlformats.org/officeDocument/2006/relationships/vmlDrawing" Target="../drawings/vmlDrawing52.vml"/><Relationship Id="rId1" Type="http://schemas.openxmlformats.org/officeDocument/2006/relationships/printerSettings" Target="../printerSettings/printerSettings10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1.bin"/></Relationships>
</file>

<file path=xl/worksheets/_rels/sheet110.xml.rels><?xml version="1.0" encoding="UTF-8" standalone="yes"?>
<Relationships xmlns="http://schemas.openxmlformats.org/package/2006/relationships"><Relationship Id="rId1" Type="http://schemas.openxmlformats.org/officeDocument/2006/relationships/printerSettings" Target="../printerSettings/printerSettings110.bin"/></Relationships>
</file>

<file path=xl/worksheets/_rels/sheet111.xml.rels><?xml version="1.0" encoding="UTF-8" standalone="yes"?>
<Relationships xmlns="http://schemas.openxmlformats.org/package/2006/relationships"><Relationship Id="rId3" Type="http://schemas.openxmlformats.org/officeDocument/2006/relationships/comments" Target="../comments51.xml"/><Relationship Id="rId2" Type="http://schemas.openxmlformats.org/officeDocument/2006/relationships/vmlDrawing" Target="../drawings/vmlDrawing53.vml"/><Relationship Id="rId1" Type="http://schemas.openxmlformats.org/officeDocument/2006/relationships/printerSettings" Target="../printerSettings/printerSettings111.bin"/></Relationships>
</file>

<file path=xl/worksheets/_rels/sheet112.xml.rels><?xml version="1.0" encoding="UTF-8" standalone="yes"?>
<Relationships xmlns="http://schemas.openxmlformats.org/package/2006/relationships"><Relationship Id="rId3" Type="http://schemas.openxmlformats.org/officeDocument/2006/relationships/comments" Target="../comments52.xml"/><Relationship Id="rId2" Type="http://schemas.openxmlformats.org/officeDocument/2006/relationships/vmlDrawing" Target="../drawings/vmlDrawing54.vml"/><Relationship Id="rId1" Type="http://schemas.openxmlformats.org/officeDocument/2006/relationships/printerSettings" Target="../printerSettings/printerSettings112.bin"/></Relationships>
</file>

<file path=xl/worksheets/_rels/sheet113.xml.rels><?xml version="1.0" encoding="UTF-8" standalone="yes"?>
<Relationships xmlns="http://schemas.openxmlformats.org/package/2006/relationships"><Relationship Id="rId3" Type="http://schemas.openxmlformats.org/officeDocument/2006/relationships/comments" Target="../comments53.xml"/><Relationship Id="rId2" Type="http://schemas.openxmlformats.org/officeDocument/2006/relationships/vmlDrawing" Target="../drawings/vmlDrawing55.vml"/><Relationship Id="rId1" Type="http://schemas.openxmlformats.org/officeDocument/2006/relationships/printerSettings" Target="../printerSettings/printerSettings113.bin"/></Relationships>
</file>

<file path=xl/worksheets/_rels/sheet114.xml.rels><?xml version="1.0" encoding="UTF-8" standalone="yes"?>
<Relationships xmlns="http://schemas.openxmlformats.org/package/2006/relationships"><Relationship Id="rId3" Type="http://schemas.openxmlformats.org/officeDocument/2006/relationships/comments" Target="../comments54.xml"/><Relationship Id="rId2" Type="http://schemas.openxmlformats.org/officeDocument/2006/relationships/vmlDrawing" Target="../drawings/vmlDrawing56.vml"/><Relationship Id="rId1" Type="http://schemas.openxmlformats.org/officeDocument/2006/relationships/printerSettings" Target="../printerSettings/printerSettings114.bin"/></Relationships>
</file>

<file path=xl/worksheets/_rels/sheet115.xml.rels><?xml version="1.0" encoding="UTF-8" standalone="yes"?>
<Relationships xmlns="http://schemas.openxmlformats.org/package/2006/relationships"><Relationship Id="rId3" Type="http://schemas.openxmlformats.org/officeDocument/2006/relationships/comments" Target="../comments55.xml"/><Relationship Id="rId2" Type="http://schemas.openxmlformats.org/officeDocument/2006/relationships/vmlDrawing" Target="../drawings/vmlDrawing57.vml"/><Relationship Id="rId1" Type="http://schemas.openxmlformats.org/officeDocument/2006/relationships/printerSettings" Target="../printerSettings/printerSettings115.bin"/></Relationships>
</file>

<file path=xl/worksheets/_rels/sheet116.xml.rels><?xml version="1.0" encoding="UTF-8" standalone="yes"?>
<Relationships xmlns="http://schemas.openxmlformats.org/package/2006/relationships"><Relationship Id="rId1" Type="http://schemas.openxmlformats.org/officeDocument/2006/relationships/printerSettings" Target="../printerSettings/printerSettings116.bin"/></Relationships>
</file>

<file path=xl/worksheets/_rels/sheet117.xml.rels><?xml version="1.0" encoding="UTF-8" standalone="yes"?>
<Relationships xmlns="http://schemas.openxmlformats.org/package/2006/relationships"><Relationship Id="rId1" Type="http://schemas.openxmlformats.org/officeDocument/2006/relationships/printerSettings" Target="../printerSettings/printerSettings117.bin"/></Relationships>
</file>

<file path=xl/worksheets/_rels/sheet118.xml.rels><?xml version="1.0" encoding="UTF-8" standalone="yes"?>
<Relationships xmlns="http://schemas.openxmlformats.org/package/2006/relationships"><Relationship Id="rId3" Type="http://schemas.openxmlformats.org/officeDocument/2006/relationships/comments" Target="../comments56.xml"/><Relationship Id="rId2" Type="http://schemas.openxmlformats.org/officeDocument/2006/relationships/vmlDrawing" Target="../drawings/vmlDrawing58.vml"/><Relationship Id="rId1" Type="http://schemas.openxmlformats.org/officeDocument/2006/relationships/printerSettings" Target="../printerSettings/printerSettings118.bin"/></Relationships>
</file>

<file path=xl/worksheets/_rels/sheet119.xml.rels><?xml version="1.0" encoding="UTF-8" standalone="yes"?>
<Relationships xmlns="http://schemas.openxmlformats.org/package/2006/relationships"><Relationship Id="rId1" Type="http://schemas.openxmlformats.org/officeDocument/2006/relationships/printerSettings" Target="../printerSettings/printerSettings11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20.xml.rels><?xml version="1.0" encoding="UTF-8" standalone="yes"?>
<Relationships xmlns="http://schemas.openxmlformats.org/package/2006/relationships"><Relationship Id="rId1" Type="http://schemas.openxmlformats.org/officeDocument/2006/relationships/printerSettings" Target="../printerSettings/printerSettings120.bin"/></Relationships>
</file>

<file path=xl/worksheets/_rels/sheet121.xml.rels><?xml version="1.0" encoding="UTF-8" standalone="yes"?>
<Relationships xmlns="http://schemas.openxmlformats.org/package/2006/relationships"><Relationship Id="rId3" Type="http://schemas.openxmlformats.org/officeDocument/2006/relationships/comments" Target="../comments57.xml"/><Relationship Id="rId2" Type="http://schemas.openxmlformats.org/officeDocument/2006/relationships/vmlDrawing" Target="../drawings/vmlDrawing59.vml"/><Relationship Id="rId1" Type="http://schemas.openxmlformats.org/officeDocument/2006/relationships/printerSettings" Target="../printerSettings/printerSettings121.bin"/></Relationships>
</file>

<file path=xl/worksheets/_rels/sheet122.xml.rels><?xml version="1.0" encoding="UTF-8" standalone="yes"?>
<Relationships xmlns="http://schemas.openxmlformats.org/package/2006/relationships"><Relationship Id="rId1" Type="http://schemas.openxmlformats.org/officeDocument/2006/relationships/printerSettings" Target="../printerSettings/printerSettings122.bin"/></Relationships>
</file>

<file path=xl/worksheets/_rels/sheet123.xml.rels><?xml version="1.0" encoding="UTF-8" standalone="yes"?>
<Relationships xmlns="http://schemas.openxmlformats.org/package/2006/relationships"><Relationship Id="rId1" Type="http://schemas.openxmlformats.org/officeDocument/2006/relationships/printerSettings" Target="../printerSettings/printerSettings123.bin"/></Relationships>
</file>

<file path=xl/worksheets/_rels/sheet124.xml.rels><?xml version="1.0" encoding="UTF-8" standalone="yes"?>
<Relationships xmlns="http://schemas.openxmlformats.org/package/2006/relationships"><Relationship Id="rId1" Type="http://schemas.openxmlformats.org/officeDocument/2006/relationships/printerSettings" Target="../printerSettings/printerSettings124.bin"/></Relationships>
</file>

<file path=xl/worksheets/_rels/sheet125.xml.rels><?xml version="1.0" encoding="UTF-8" standalone="yes"?>
<Relationships xmlns="http://schemas.openxmlformats.org/package/2006/relationships"><Relationship Id="rId1" Type="http://schemas.openxmlformats.org/officeDocument/2006/relationships/printerSettings" Target="../printerSettings/printerSettings125.bin"/></Relationships>
</file>

<file path=xl/worksheets/_rels/sheet126.xml.rels><?xml version="1.0" encoding="UTF-8" standalone="yes"?>
<Relationships xmlns="http://schemas.openxmlformats.org/package/2006/relationships"><Relationship Id="rId1" Type="http://schemas.openxmlformats.org/officeDocument/2006/relationships/printerSettings" Target="../printerSettings/printerSettings126.bin"/></Relationships>
</file>

<file path=xl/worksheets/_rels/sheet127.xml.rels><?xml version="1.0" encoding="UTF-8" standalone="yes"?>
<Relationships xmlns="http://schemas.openxmlformats.org/package/2006/relationships"><Relationship Id="rId1" Type="http://schemas.openxmlformats.org/officeDocument/2006/relationships/printerSettings" Target="../printerSettings/printerSettings127.bin"/></Relationships>
</file>

<file path=xl/worksheets/_rels/sheet128.xml.rels><?xml version="1.0" encoding="UTF-8" standalone="yes"?>
<Relationships xmlns="http://schemas.openxmlformats.org/package/2006/relationships"><Relationship Id="rId1" Type="http://schemas.openxmlformats.org/officeDocument/2006/relationships/printerSettings" Target="../printerSettings/printerSettings128.bin"/></Relationships>
</file>

<file path=xl/worksheets/_rels/sheet129.xml.rels><?xml version="1.0" encoding="UTF-8" standalone="yes"?>
<Relationships xmlns="http://schemas.openxmlformats.org/package/2006/relationships"><Relationship Id="rId3" Type="http://schemas.openxmlformats.org/officeDocument/2006/relationships/vmlDrawing" Target="../drawings/vmlDrawing60.vml"/><Relationship Id="rId2" Type="http://schemas.openxmlformats.org/officeDocument/2006/relationships/drawing" Target="../drawings/drawing7.xml"/><Relationship Id="rId1" Type="http://schemas.openxmlformats.org/officeDocument/2006/relationships/printerSettings" Target="../printerSettings/printerSettings129.bin"/><Relationship Id="rId4" Type="http://schemas.openxmlformats.org/officeDocument/2006/relationships/comments" Target="../comments58.xm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4.v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5.v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6.v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7.v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8" Type="http://schemas.openxmlformats.org/officeDocument/2006/relationships/comments" Target="../comments6.xml"/><Relationship Id="rId3" Type="http://schemas.openxmlformats.org/officeDocument/2006/relationships/vmlDrawing" Target="../drawings/vmlDrawing8.vml"/><Relationship Id="rId7" Type="http://schemas.openxmlformats.org/officeDocument/2006/relationships/ctrlProp" Target="../ctrlProps/ctrlProp4.xml"/><Relationship Id="rId2" Type="http://schemas.openxmlformats.org/officeDocument/2006/relationships/drawing" Target="../drawings/drawing5.xml"/><Relationship Id="rId1" Type="http://schemas.openxmlformats.org/officeDocument/2006/relationships/printerSettings" Target="../printerSettings/printerSettings22.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9.v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10.v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11.vml"/><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2.vml"/><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3.vml"/><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4.vml"/><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5.vml"/><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6.vml"/><Relationship Id="rId1" Type="http://schemas.openxmlformats.org/officeDocument/2006/relationships/printerSettings" Target="../printerSettings/printerSettings45.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46.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47.bin"/></Relationships>
</file>

<file path=xl/worksheets/_rels/sheet48.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7.vml"/><Relationship Id="rId1" Type="http://schemas.openxmlformats.org/officeDocument/2006/relationships/printerSettings" Target="../printerSettings/printerSettings48.bin"/></Relationships>
</file>

<file path=xl/worksheets/_rels/sheet49.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8.vml"/><Relationship Id="rId1" Type="http://schemas.openxmlformats.org/officeDocument/2006/relationships/printerSettings" Target="../printerSettings/printerSettings49.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1" Type="http://schemas.openxmlformats.org/officeDocument/2006/relationships/printerSettings" Target="../printerSettings/printerSettings50.bin"/></Relationships>
</file>

<file path=xl/worksheets/_rels/sheet51.xml.rels><?xml version="1.0" encoding="UTF-8" standalone="yes"?>
<Relationships xmlns="http://schemas.openxmlformats.org/package/2006/relationships"><Relationship Id="rId1" Type="http://schemas.openxmlformats.org/officeDocument/2006/relationships/printerSettings" Target="../printerSettings/printerSettings51.bin"/></Relationships>
</file>

<file path=xl/worksheets/_rels/sheet52.xml.rels><?xml version="1.0" encoding="UTF-8" standalone="yes"?>
<Relationships xmlns="http://schemas.openxmlformats.org/package/2006/relationships"><Relationship Id="rId3" Type="http://schemas.openxmlformats.org/officeDocument/2006/relationships/comments" Target="../comments17.xml"/><Relationship Id="rId2" Type="http://schemas.openxmlformats.org/officeDocument/2006/relationships/vmlDrawing" Target="../drawings/vmlDrawing19.vml"/><Relationship Id="rId1" Type="http://schemas.openxmlformats.org/officeDocument/2006/relationships/printerSettings" Target="../printerSettings/printerSettings52.bin"/></Relationships>
</file>

<file path=xl/worksheets/_rels/sheet53.xml.rels><?xml version="1.0" encoding="UTF-8" standalone="yes"?>
<Relationships xmlns="http://schemas.openxmlformats.org/package/2006/relationships"><Relationship Id="rId1" Type="http://schemas.openxmlformats.org/officeDocument/2006/relationships/printerSettings" Target="../printerSettings/printerSettings53.bin"/></Relationships>
</file>

<file path=xl/worksheets/_rels/sheet54.xml.rels><?xml version="1.0" encoding="UTF-8" standalone="yes"?>
<Relationships xmlns="http://schemas.openxmlformats.org/package/2006/relationships"><Relationship Id="rId3" Type="http://schemas.openxmlformats.org/officeDocument/2006/relationships/comments" Target="../comments18.xml"/><Relationship Id="rId2" Type="http://schemas.openxmlformats.org/officeDocument/2006/relationships/vmlDrawing" Target="../drawings/vmlDrawing20.vml"/><Relationship Id="rId1" Type="http://schemas.openxmlformats.org/officeDocument/2006/relationships/printerSettings" Target="../printerSettings/printerSettings54.bin"/></Relationships>
</file>

<file path=xl/worksheets/_rels/sheet55.xml.rels><?xml version="1.0" encoding="UTF-8" standalone="yes"?>
<Relationships xmlns="http://schemas.openxmlformats.org/package/2006/relationships"><Relationship Id="rId3" Type="http://schemas.openxmlformats.org/officeDocument/2006/relationships/comments" Target="../comments19.xml"/><Relationship Id="rId2" Type="http://schemas.openxmlformats.org/officeDocument/2006/relationships/vmlDrawing" Target="../drawings/vmlDrawing21.vml"/><Relationship Id="rId1" Type="http://schemas.openxmlformats.org/officeDocument/2006/relationships/printerSettings" Target="../printerSettings/printerSettings55.bin"/></Relationships>
</file>

<file path=xl/worksheets/_rels/sheet56.xml.rels><?xml version="1.0" encoding="UTF-8" standalone="yes"?>
<Relationships xmlns="http://schemas.openxmlformats.org/package/2006/relationships"><Relationship Id="rId1" Type="http://schemas.openxmlformats.org/officeDocument/2006/relationships/printerSettings" Target="../printerSettings/printerSettings56.bin"/></Relationships>
</file>

<file path=xl/worksheets/_rels/sheet57.xml.rels><?xml version="1.0" encoding="UTF-8" standalone="yes"?>
<Relationships xmlns="http://schemas.openxmlformats.org/package/2006/relationships"><Relationship Id="rId1" Type="http://schemas.openxmlformats.org/officeDocument/2006/relationships/printerSettings" Target="../printerSettings/printerSettings57.bin"/></Relationships>
</file>

<file path=xl/worksheets/_rels/sheet58.xml.rels><?xml version="1.0" encoding="UTF-8" standalone="yes"?>
<Relationships xmlns="http://schemas.openxmlformats.org/package/2006/relationships"><Relationship Id="rId1" Type="http://schemas.openxmlformats.org/officeDocument/2006/relationships/printerSettings" Target="../printerSettings/printerSettings58.bin"/></Relationships>
</file>

<file path=xl/worksheets/_rels/sheet59.xml.rels><?xml version="1.0" encoding="UTF-8" standalone="yes"?>
<Relationships xmlns="http://schemas.openxmlformats.org/package/2006/relationships"><Relationship Id="rId3" Type="http://schemas.openxmlformats.org/officeDocument/2006/relationships/comments" Target="../comments20.xml"/><Relationship Id="rId2" Type="http://schemas.openxmlformats.org/officeDocument/2006/relationships/vmlDrawing" Target="../drawings/vmlDrawing22.vml"/><Relationship Id="rId1" Type="http://schemas.openxmlformats.org/officeDocument/2006/relationships/printerSettings" Target="../printerSettings/printerSettings59.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60.xml.rels><?xml version="1.0" encoding="UTF-8" standalone="yes"?>
<Relationships xmlns="http://schemas.openxmlformats.org/package/2006/relationships"><Relationship Id="rId1" Type="http://schemas.openxmlformats.org/officeDocument/2006/relationships/printerSettings" Target="../printerSettings/printerSettings60.bin"/></Relationships>
</file>

<file path=xl/worksheets/_rels/sheet61.xml.rels><?xml version="1.0" encoding="UTF-8" standalone="yes"?>
<Relationships xmlns="http://schemas.openxmlformats.org/package/2006/relationships"><Relationship Id="rId3" Type="http://schemas.openxmlformats.org/officeDocument/2006/relationships/comments" Target="../comments21.xml"/><Relationship Id="rId2" Type="http://schemas.openxmlformats.org/officeDocument/2006/relationships/vmlDrawing" Target="../drawings/vmlDrawing23.vml"/><Relationship Id="rId1" Type="http://schemas.openxmlformats.org/officeDocument/2006/relationships/printerSettings" Target="../printerSettings/printerSettings61.bin"/></Relationships>
</file>

<file path=xl/worksheets/_rels/sheet62.xml.rels><?xml version="1.0" encoding="UTF-8" standalone="yes"?>
<Relationships xmlns="http://schemas.openxmlformats.org/package/2006/relationships"><Relationship Id="rId3" Type="http://schemas.openxmlformats.org/officeDocument/2006/relationships/comments" Target="../comments22.xml"/><Relationship Id="rId2" Type="http://schemas.openxmlformats.org/officeDocument/2006/relationships/vmlDrawing" Target="../drawings/vmlDrawing24.vml"/><Relationship Id="rId1" Type="http://schemas.openxmlformats.org/officeDocument/2006/relationships/printerSettings" Target="../printerSettings/printerSettings62.bin"/></Relationships>
</file>

<file path=xl/worksheets/_rels/sheet63.xml.rels><?xml version="1.0" encoding="UTF-8" standalone="yes"?>
<Relationships xmlns="http://schemas.openxmlformats.org/package/2006/relationships"><Relationship Id="rId1" Type="http://schemas.openxmlformats.org/officeDocument/2006/relationships/printerSettings" Target="../printerSettings/printerSettings63.bin"/></Relationships>
</file>

<file path=xl/worksheets/_rels/sheet64.xml.rels><?xml version="1.0" encoding="UTF-8" standalone="yes"?>
<Relationships xmlns="http://schemas.openxmlformats.org/package/2006/relationships"><Relationship Id="rId3" Type="http://schemas.openxmlformats.org/officeDocument/2006/relationships/comments" Target="../comments23.xml"/><Relationship Id="rId2" Type="http://schemas.openxmlformats.org/officeDocument/2006/relationships/vmlDrawing" Target="../drawings/vmlDrawing25.vml"/><Relationship Id="rId1" Type="http://schemas.openxmlformats.org/officeDocument/2006/relationships/printerSettings" Target="../printerSettings/printerSettings64.bin"/></Relationships>
</file>

<file path=xl/worksheets/_rels/sheet65.xml.rels><?xml version="1.0" encoding="UTF-8" standalone="yes"?>
<Relationships xmlns="http://schemas.openxmlformats.org/package/2006/relationships"><Relationship Id="rId3" Type="http://schemas.openxmlformats.org/officeDocument/2006/relationships/comments" Target="../comments24.xml"/><Relationship Id="rId2" Type="http://schemas.openxmlformats.org/officeDocument/2006/relationships/vmlDrawing" Target="../drawings/vmlDrawing26.vml"/><Relationship Id="rId1" Type="http://schemas.openxmlformats.org/officeDocument/2006/relationships/printerSettings" Target="../printerSettings/printerSettings65.bin"/></Relationships>
</file>

<file path=xl/worksheets/_rels/sheet66.xml.rels><?xml version="1.0" encoding="UTF-8" standalone="yes"?>
<Relationships xmlns="http://schemas.openxmlformats.org/package/2006/relationships"><Relationship Id="rId3" Type="http://schemas.openxmlformats.org/officeDocument/2006/relationships/comments" Target="../comments25.xml"/><Relationship Id="rId2" Type="http://schemas.openxmlformats.org/officeDocument/2006/relationships/vmlDrawing" Target="../drawings/vmlDrawing27.vml"/><Relationship Id="rId1" Type="http://schemas.openxmlformats.org/officeDocument/2006/relationships/printerSettings" Target="../printerSettings/printerSettings66.bin"/></Relationships>
</file>

<file path=xl/worksheets/_rels/sheet67.xml.rels><?xml version="1.0" encoding="UTF-8" standalone="yes"?>
<Relationships xmlns="http://schemas.openxmlformats.org/package/2006/relationships"><Relationship Id="rId3" Type="http://schemas.openxmlformats.org/officeDocument/2006/relationships/comments" Target="../comments26.xml"/><Relationship Id="rId2" Type="http://schemas.openxmlformats.org/officeDocument/2006/relationships/vmlDrawing" Target="../drawings/vmlDrawing28.vml"/><Relationship Id="rId1" Type="http://schemas.openxmlformats.org/officeDocument/2006/relationships/printerSettings" Target="../printerSettings/printerSettings67.bin"/></Relationships>
</file>

<file path=xl/worksheets/_rels/sheet68.xml.rels><?xml version="1.0" encoding="UTF-8" standalone="yes"?>
<Relationships xmlns="http://schemas.openxmlformats.org/package/2006/relationships"><Relationship Id="rId1" Type="http://schemas.openxmlformats.org/officeDocument/2006/relationships/printerSettings" Target="../printerSettings/printerSettings68.bin"/></Relationships>
</file>

<file path=xl/worksheets/_rels/sheet69.xml.rels><?xml version="1.0" encoding="UTF-8" standalone="yes"?>
<Relationships xmlns="http://schemas.openxmlformats.org/package/2006/relationships"><Relationship Id="rId1" Type="http://schemas.openxmlformats.org/officeDocument/2006/relationships/printerSettings" Target="../printerSettings/printerSettings69.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70.xml.rels><?xml version="1.0" encoding="UTF-8" standalone="yes"?>
<Relationships xmlns="http://schemas.openxmlformats.org/package/2006/relationships"><Relationship Id="rId1" Type="http://schemas.openxmlformats.org/officeDocument/2006/relationships/printerSettings" Target="../printerSettings/printerSettings70.bin"/></Relationships>
</file>

<file path=xl/worksheets/_rels/sheet71.xml.rels><?xml version="1.0" encoding="UTF-8" standalone="yes"?>
<Relationships xmlns="http://schemas.openxmlformats.org/package/2006/relationships"><Relationship Id="rId1" Type="http://schemas.openxmlformats.org/officeDocument/2006/relationships/printerSettings" Target="../printerSettings/printerSettings71.bin"/></Relationships>
</file>

<file path=xl/worksheets/_rels/sheet72.xml.rels><?xml version="1.0" encoding="UTF-8" standalone="yes"?>
<Relationships xmlns="http://schemas.openxmlformats.org/package/2006/relationships"><Relationship Id="rId1" Type="http://schemas.openxmlformats.org/officeDocument/2006/relationships/printerSettings" Target="../printerSettings/printerSettings72.bin"/></Relationships>
</file>

<file path=xl/worksheets/_rels/sheet73.xml.rels><?xml version="1.0" encoding="UTF-8" standalone="yes"?>
<Relationships xmlns="http://schemas.openxmlformats.org/package/2006/relationships"><Relationship Id="rId1" Type="http://schemas.openxmlformats.org/officeDocument/2006/relationships/printerSettings" Target="../printerSettings/printerSettings73.bin"/></Relationships>
</file>

<file path=xl/worksheets/_rels/sheet74.xml.rels><?xml version="1.0" encoding="UTF-8" standalone="yes"?>
<Relationships xmlns="http://schemas.openxmlformats.org/package/2006/relationships"><Relationship Id="rId3" Type="http://schemas.openxmlformats.org/officeDocument/2006/relationships/comments" Target="../comments27.xml"/><Relationship Id="rId2" Type="http://schemas.openxmlformats.org/officeDocument/2006/relationships/vmlDrawing" Target="../drawings/vmlDrawing29.vml"/><Relationship Id="rId1" Type="http://schemas.openxmlformats.org/officeDocument/2006/relationships/printerSettings" Target="../printerSettings/printerSettings74.bin"/></Relationships>
</file>

<file path=xl/worksheets/_rels/sheet75.xml.rels><?xml version="1.0" encoding="UTF-8" standalone="yes"?>
<Relationships xmlns="http://schemas.openxmlformats.org/package/2006/relationships"><Relationship Id="rId3" Type="http://schemas.openxmlformats.org/officeDocument/2006/relationships/comments" Target="../comments28.xml"/><Relationship Id="rId2" Type="http://schemas.openxmlformats.org/officeDocument/2006/relationships/vmlDrawing" Target="../drawings/vmlDrawing30.vml"/><Relationship Id="rId1" Type="http://schemas.openxmlformats.org/officeDocument/2006/relationships/printerSettings" Target="../printerSettings/printerSettings75.bin"/></Relationships>
</file>

<file path=xl/worksheets/_rels/sheet76.xml.rels><?xml version="1.0" encoding="UTF-8" standalone="yes"?>
<Relationships xmlns="http://schemas.openxmlformats.org/package/2006/relationships"><Relationship Id="rId3" Type="http://schemas.openxmlformats.org/officeDocument/2006/relationships/comments" Target="../comments29.xml"/><Relationship Id="rId2" Type="http://schemas.openxmlformats.org/officeDocument/2006/relationships/vmlDrawing" Target="../drawings/vmlDrawing31.vml"/><Relationship Id="rId1" Type="http://schemas.openxmlformats.org/officeDocument/2006/relationships/printerSettings" Target="../printerSettings/printerSettings76.bin"/></Relationships>
</file>

<file path=xl/worksheets/_rels/sheet77.xml.rels><?xml version="1.0" encoding="UTF-8" standalone="yes"?>
<Relationships xmlns="http://schemas.openxmlformats.org/package/2006/relationships"><Relationship Id="rId1" Type="http://schemas.openxmlformats.org/officeDocument/2006/relationships/printerSettings" Target="../printerSettings/printerSettings77.bin"/></Relationships>
</file>

<file path=xl/worksheets/_rels/sheet78.xml.rels><?xml version="1.0" encoding="UTF-8" standalone="yes"?>
<Relationships xmlns="http://schemas.openxmlformats.org/package/2006/relationships"><Relationship Id="rId3" Type="http://schemas.openxmlformats.org/officeDocument/2006/relationships/comments" Target="../comments30.xml"/><Relationship Id="rId2" Type="http://schemas.openxmlformats.org/officeDocument/2006/relationships/vmlDrawing" Target="../drawings/vmlDrawing32.vml"/><Relationship Id="rId1" Type="http://schemas.openxmlformats.org/officeDocument/2006/relationships/printerSettings" Target="../printerSettings/printerSettings78.bin"/></Relationships>
</file>

<file path=xl/worksheets/_rels/sheet79.xml.rels><?xml version="1.0" encoding="UTF-8" standalone="yes"?>
<Relationships xmlns="http://schemas.openxmlformats.org/package/2006/relationships"><Relationship Id="rId3" Type="http://schemas.openxmlformats.org/officeDocument/2006/relationships/comments" Target="../comments31.xml"/><Relationship Id="rId2" Type="http://schemas.openxmlformats.org/officeDocument/2006/relationships/vmlDrawing" Target="../drawings/vmlDrawing33.vml"/><Relationship Id="rId1" Type="http://schemas.openxmlformats.org/officeDocument/2006/relationships/printerSettings" Target="../printerSettings/printerSettings79.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80.xml.rels><?xml version="1.0" encoding="UTF-8" standalone="yes"?>
<Relationships xmlns="http://schemas.openxmlformats.org/package/2006/relationships"><Relationship Id="rId1" Type="http://schemas.openxmlformats.org/officeDocument/2006/relationships/printerSettings" Target="../printerSettings/printerSettings80.bin"/></Relationships>
</file>

<file path=xl/worksheets/_rels/sheet81.xml.rels><?xml version="1.0" encoding="UTF-8" standalone="yes"?>
<Relationships xmlns="http://schemas.openxmlformats.org/package/2006/relationships"><Relationship Id="rId1" Type="http://schemas.openxmlformats.org/officeDocument/2006/relationships/printerSettings" Target="../printerSettings/printerSettings81.bin"/></Relationships>
</file>

<file path=xl/worksheets/_rels/sheet82.xml.rels><?xml version="1.0" encoding="UTF-8" standalone="yes"?>
<Relationships xmlns="http://schemas.openxmlformats.org/package/2006/relationships"><Relationship Id="rId1" Type="http://schemas.openxmlformats.org/officeDocument/2006/relationships/printerSettings" Target="../printerSettings/printerSettings82.bin"/></Relationships>
</file>

<file path=xl/worksheets/_rels/sheet83.xml.rels><?xml version="1.0" encoding="UTF-8" standalone="yes"?>
<Relationships xmlns="http://schemas.openxmlformats.org/package/2006/relationships"><Relationship Id="rId3" Type="http://schemas.openxmlformats.org/officeDocument/2006/relationships/comments" Target="../comments32.xml"/><Relationship Id="rId2" Type="http://schemas.openxmlformats.org/officeDocument/2006/relationships/vmlDrawing" Target="../drawings/vmlDrawing34.vml"/><Relationship Id="rId1" Type="http://schemas.openxmlformats.org/officeDocument/2006/relationships/printerSettings" Target="../printerSettings/printerSettings83.bin"/></Relationships>
</file>

<file path=xl/worksheets/_rels/sheet84.xml.rels><?xml version="1.0" encoding="UTF-8" standalone="yes"?>
<Relationships xmlns="http://schemas.openxmlformats.org/package/2006/relationships"><Relationship Id="rId1" Type="http://schemas.openxmlformats.org/officeDocument/2006/relationships/printerSettings" Target="../printerSettings/printerSettings84.bin"/></Relationships>
</file>

<file path=xl/worksheets/_rels/sheet85.xml.rels><?xml version="1.0" encoding="UTF-8" standalone="yes"?>
<Relationships xmlns="http://schemas.openxmlformats.org/package/2006/relationships"><Relationship Id="rId3" Type="http://schemas.openxmlformats.org/officeDocument/2006/relationships/comments" Target="../comments33.xml"/><Relationship Id="rId2" Type="http://schemas.openxmlformats.org/officeDocument/2006/relationships/vmlDrawing" Target="../drawings/vmlDrawing35.vml"/><Relationship Id="rId1" Type="http://schemas.openxmlformats.org/officeDocument/2006/relationships/printerSettings" Target="../printerSettings/printerSettings85.bin"/></Relationships>
</file>

<file path=xl/worksheets/_rels/sheet86.xml.rels><?xml version="1.0" encoding="UTF-8" standalone="yes"?>
<Relationships xmlns="http://schemas.openxmlformats.org/package/2006/relationships"><Relationship Id="rId3" Type="http://schemas.openxmlformats.org/officeDocument/2006/relationships/comments" Target="../comments34.xml"/><Relationship Id="rId2" Type="http://schemas.openxmlformats.org/officeDocument/2006/relationships/vmlDrawing" Target="../drawings/vmlDrawing36.vml"/><Relationship Id="rId1" Type="http://schemas.openxmlformats.org/officeDocument/2006/relationships/printerSettings" Target="../printerSettings/printerSettings86.bin"/></Relationships>
</file>

<file path=xl/worksheets/_rels/sheet87.xml.rels><?xml version="1.0" encoding="UTF-8" standalone="yes"?>
<Relationships xmlns="http://schemas.openxmlformats.org/package/2006/relationships"><Relationship Id="rId1" Type="http://schemas.openxmlformats.org/officeDocument/2006/relationships/printerSettings" Target="../printerSettings/printerSettings87.bin"/></Relationships>
</file>

<file path=xl/worksheets/_rels/sheet88.xml.rels><?xml version="1.0" encoding="UTF-8" standalone="yes"?>
<Relationships xmlns="http://schemas.openxmlformats.org/package/2006/relationships"><Relationship Id="rId3" Type="http://schemas.openxmlformats.org/officeDocument/2006/relationships/comments" Target="../comments35.xml"/><Relationship Id="rId2" Type="http://schemas.openxmlformats.org/officeDocument/2006/relationships/vmlDrawing" Target="../drawings/vmlDrawing37.vml"/><Relationship Id="rId1" Type="http://schemas.openxmlformats.org/officeDocument/2006/relationships/printerSettings" Target="../printerSettings/printerSettings88.bin"/></Relationships>
</file>

<file path=xl/worksheets/_rels/sheet89.xml.rels><?xml version="1.0" encoding="UTF-8" standalone="yes"?>
<Relationships xmlns="http://schemas.openxmlformats.org/package/2006/relationships"><Relationship Id="rId3" Type="http://schemas.openxmlformats.org/officeDocument/2006/relationships/comments" Target="../comments36.xml"/><Relationship Id="rId2" Type="http://schemas.openxmlformats.org/officeDocument/2006/relationships/vmlDrawing" Target="../drawings/vmlDrawing38.vml"/><Relationship Id="rId1" Type="http://schemas.openxmlformats.org/officeDocument/2006/relationships/printerSettings" Target="../printerSettings/printerSettings89.bin"/></Relationships>
</file>

<file path=xl/worksheets/_rels/sheet9.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3.vml"/><Relationship Id="rId1" Type="http://schemas.openxmlformats.org/officeDocument/2006/relationships/printerSettings" Target="../printerSettings/printerSettings9.bin"/></Relationships>
</file>

<file path=xl/worksheets/_rels/sheet90.xml.rels><?xml version="1.0" encoding="UTF-8" standalone="yes"?>
<Relationships xmlns="http://schemas.openxmlformats.org/package/2006/relationships"><Relationship Id="rId1" Type="http://schemas.openxmlformats.org/officeDocument/2006/relationships/printerSettings" Target="../printerSettings/printerSettings90.bin"/></Relationships>
</file>

<file path=xl/worksheets/_rels/sheet91.xml.rels><?xml version="1.0" encoding="UTF-8" standalone="yes"?>
<Relationships xmlns="http://schemas.openxmlformats.org/package/2006/relationships"><Relationship Id="rId1" Type="http://schemas.openxmlformats.org/officeDocument/2006/relationships/printerSettings" Target="../printerSettings/printerSettings91.bin"/></Relationships>
</file>

<file path=xl/worksheets/_rels/sheet92.xml.rels><?xml version="1.0" encoding="UTF-8" standalone="yes"?>
<Relationships xmlns="http://schemas.openxmlformats.org/package/2006/relationships"><Relationship Id="rId1" Type="http://schemas.openxmlformats.org/officeDocument/2006/relationships/printerSettings" Target="../printerSettings/printerSettings92.bin"/></Relationships>
</file>

<file path=xl/worksheets/_rels/sheet93.xml.rels><?xml version="1.0" encoding="UTF-8" standalone="yes"?>
<Relationships xmlns="http://schemas.openxmlformats.org/package/2006/relationships"><Relationship Id="rId3" Type="http://schemas.openxmlformats.org/officeDocument/2006/relationships/comments" Target="../comments37.xml"/><Relationship Id="rId2" Type="http://schemas.openxmlformats.org/officeDocument/2006/relationships/vmlDrawing" Target="../drawings/vmlDrawing39.vml"/><Relationship Id="rId1" Type="http://schemas.openxmlformats.org/officeDocument/2006/relationships/printerSettings" Target="../printerSettings/printerSettings93.bin"/></Relationships>
</file>

<file path=xl/worksheets/_rels/sheet94.xml.rels><?xml version="1.0" encoding="UTF-8" standalone="yes"?>
<Relationships xmlns="http://schemas.openxmlformats.org/package/2006/relationships"><Relationship Id="rId3" Type="http://schemas.openxmlformats.org/officeDocument/2006/relationships/comments" Target="../comments38.xml"/><Relationship Id="rId2" Type="http://schemas.openxmlformats.org/officeDocument/2006/relationships/vmlDrawing" Target="../drawings/vmlDrawing40.vml"/><Relationship Id="rId1" Type="http://schemas.openxmlformats.org/officeDocument/2006/relationships/printerSettings" Target="../printerSettings/printerSettings94.bin"/></Relationships>
</file>

<file path=xl/worksheets/_rels/sheet95.xml.rels><?xml version="1.0" encoding="UTF-8" standalone="yes"?>
<Relationships xmlns="http://schemas.openxmlformats.org/package/2006/relationships"><Relationship Id="rId3" Type="http://schemas.openxmlformats.org/officeDocument/2006/relationships/comments" Target="../comments39.xml"/><Relationship Id="rId2" Type="http://schemas.openxmlformats.org/officeDocument/2006/relationships/vmlDrawing" Target="../drawings/vmlDrawing41.vml"/><Relationship Id="rId1" Type="http://schemas.openxmlformats.org/officeDocument/2006/relationships/printerSettings" Target="../printerSettings/printerSettings95.bin"/></Relationships>
</file>

<file path=xl/worksheets/_rels/sheet96.xml.rels><?xml version="1.0" encoding="UTF-8" standalone="yes"?>
<Relationships xmlns="http://schemas.openxmlformats.org/package/2006/relationships"><Relationship Id="rId3" Type="http://schemas.openxmlformats.org/officeDocument/2006/relationships/comments" Target="../comments40.xml"/><Relationship Id="rId2" Type="http://schemas.openxmlformats.org/officeDocument/2006/relationships/vmlDrawing" Target="../drawings/vmlDrawing42.vml"/><Relationship Id="rId1" Type="http://schemas.openxmlformats.org/officeDocument/2006/relationships/printerSettings" Target="../printerSettings/printerSettings96.bin"/></Relationships>
</file>

<file path=xl/worksheets/_rels/sheet97.xml.rels><?xml version="1.0" encoding="UTF-8" standalone="yes"?>
<Relationships xmlns="http://schemas.openxmlformats.org/package/2006/relationships"><Relationship Id="rId3" Type="http://schemas.openxmlformats.org/officeDocument/2006/relationships/comments" Target="../comments41.xml"/><Relationship Id="rId2" Type="http://schemas.openxmlformats.org/officeDocument/2006/relationships/vmlDrawing" Target="../drawings/vmlDrawing43.vml"/><Relationship Id="rId1" Type="http://schemas.openxmlformats.org/officeDocument/2006/relationships/printerSettings" Target="../printerSettings/printerSettings97.bin"/></Relationships>
</file>

<file path=xl/worksheets/_rels/sheet98.xml.rels><?xml version="1.0" encoding="UTF-8" standalone="yes"?>
<Relationships xmlns="http://schemas.openxmlformats.org/package/2006/relationships"><Relationship Id="rId1" Type="http://schemas.openxmlformats.org/officeDocument/2006/relationships/printerSettings" Target="../printerSettings/printerSettings98.bin"/></Relationships>
</file>

<file path=xl/worksheets/_rels/sheet99.xml.rels><?xml version="1.0" encoding="UTF-8" standalone="yes"?>
<Relationships xmlns="http://schemas.openxmlformats.org/package/2006/relationships"><Relationship Id="rId3" Type="http://schemas.openxmlformats.org/officeDocument/2006/relationships/comments" Target="../comments42.xml"/><Relationship Id="rId2" Type="http://schemas.openxmlformats.org/officeDocument/2006/relationships/vmlDrawing" Target="../drawings/vmlDrawing44.vml"/><Relationship Id="rId1" Type="http://schemas.openxmlformats.org/officeDocument/2006/relationships/printerSettings" Target="../printerSettings/printerSettings9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T61"/>
  <sheetViews>
    <sheetView tabSelected="1" topLeftCell="A2" workbookViewId="0">
      <selection activeCell="F7" sqref="F7:M7"/>
    </sheetView>
  </sheetViews>
  <sheetFormatPr defaultColWidth="9" defaultRowHeight="15.75"/>
  <cols>
    <col min="1" max="1" width="2" style="212" customWidth="1"/>
    <col min="2" max="3" width="3.25" style="212" customWidth="1"/>
    <col min="4" max="4" width="10.25" style="212" customWidth="1"/>
    <col min="5" max="5" width="3.25" style="212" customWidth="1"/>
    <col min="6" max="6" width="5.25" style="212" customWidth="1"/>
    <col min="7" max="7" width="3.25" style="212" customWidth="1"/>
    <col min="8" max="8" width="3.125" style="212" customWidth="1"/>
    <col min="9" max="9" width="3.25" style="212" customWidth="1"/>
    <col min="10" max="10" width="3.125" style="212" customWidth="1"/>
    <col min="11" max="11" width="3.25" style="212" customWidth="1"/>
    <col min="12" max="12" width="6.25" style="212" customWidth="1"/>
    <col min="13" max="13" width="15.5" style="212" customWidth="1"/>
    <col min="14" max="14" width="3.125" style="212" customWidth="1"/>
    <col min="15" max="15" width="3.25" style="212" customWidth="1"/>
    <col min="16" max="16" width="4.25" style="212" customWidth="1"/>
    <col min="17" max="17" width="8.75" style="212" customWidth="1"/>
    <col min="18" max="16384" width="9" style="212"/>
  </cols>
  <sheetData>
    <row r="1" spans="1:20" s="211" customFormat="1" ht="20.25" customHeight="1">
      <c r="A1" s="213"/>
      <c r="B1" s="1917" t="s">
        <v>0</v>
      </c>
      <c r="C1" s="1917"/>
      <c r="D1" s="214"/>
      <c r="E1" s="214"/>
      <c r="F1" s="214"/>
      <c r="G1" s="214"/>
      <c r="H1" s="214"/>
      <c r="I1" s="214"/>
      <c r="J1" s="214"/>
      <c r="K1" s="214"/>
      <c r="L1" s="214"/>
      <c r="M1" s="214"/>
      <c r="N1" s="214"/>
      <c r="O1" s="214"/>
      <c r="P1" s="215"/>
    </row>
    <row r="2" spans="1:20" ht="18" customHeight="1">
      <c r="A2" s="215"/>
      <c r="B2" s="1918"/>
      <c r="C2" s="1919"/>
      <c r="D2" s="1919"/>
      <c r="E2" s="1919"/>
      <c r="F2" s="1919"/>
      <c r="G2" s="1919"/>
      <c r="H2" s="1919"/>
      <c r="I2" s="1919"/>
      <c r="J2" s="1919"/>
      <c r="K2" s="1919"/>
      <c r="L2" s="1919"/>
      <c r="M2" s="1919"/>
      <c r="N2" s="1919"/>
      <c r="O2" s="1920"/>
      <c r="P2" s="239"/>
      <c r="Q2" s="211"/>
      <c r="R2" s="211"/>
      <c r="S2" s="211"/>
      <c r="T2" s="211"/>
    </row>
    <row r="3" spans="1:20" ht="30.75" customHeight="1">
      <c r="A3" s="216"/>
      <c r="B3" s="1929"/>
      <c r="C3" s="1921"/>
      <c r="D3" s="1922"/>
      <c r="E3" s="1922"/>
      <c r="F3" s="1922"/>
      <c r="G3" s="1922"/>
      <c r="H3" s="1922"/>
      <c r="I3" s="1922"/>
      <c r="J3" s="1922"/>
      <c r="K3" s="1922"/>
      <c r="L3" s="1922"/>
      <c r="M3" s="1922"/>
      <c r="N3" s="1923"/>
      <c r="O3" s="1934"/>
      <c r="P3" s="240"/>
      <c r="Q3" s="211"/>
      <c r="R3" s="211"/>
      <c r="S3" s="211"/>
      <c r="T3" s="211"/>
    </row>
    <row r="4" spans="1:20" ht="45.75" customHeight="1">
      <c r="A4" s="216"/>
      <c r="B4" s="1929"/>
      <c r="C4" s="1924" t="s">
        <v>1</v>
      </c>
      <c r="D4" s="1925"/>
      <c r="E4" s="1925"/>
      <c r="F4" s="1925"/>
      <c r="G4" s="1925"/>
      <c r="H4" s="1925"/>
      <c r="I4" s="1925"/>
      <c r="J4" s="1925"/>
      <c r="K4" s="1925"/>
      <c r="L4" s="1925"/>
      <c r="M4" s="1925"/>
      <c r="N4" s="1926"/>
      <c r="O4" s="1934"/>
      <c r="P4" s="240"/>
      <c r="Q4" s="211"/>
      <c r="R4" s="211"/>
      <c r="S4" s="211"/>
      <c r="T4" s="211"/>
    </row>
    <row r="5" spans="1:20" ht="21.75" customHeight="1">
      <c r="A5" s="217"/>
      <c r="B5" s="1929"/>
      <c r="C5" s="1930"/>
      <c r="D5" s="1927" t="s">
        <v>2</v>
      </c>
      <c r="E5" s="1928"/>
      <c r="F5" s="1928"/>
      <c r="G5" s="1928"/>
      <c r="H5" s="1928"/>
      <c r="I5" s="1928"/>
      <c r="J5" s="1928"/>
      <c r="K5" s="1928"/>
      <c r="L5" s="1928"/>
      <c r="M5" s="1928"/>
      <c r="N5" s="1932"/>
      <c r="O5" s="1934"/>
      <c r="P5" s="241"/>
      <c r="Q5" s="211"/>
      <c r="R5" s="211"/>
      <c r="S5" s="211"/>
      <c r="T5" s="211"/>
    </row>
    <row r="6" spans="1:20" ht="6" customHeight="1">
      <c r="A6" s="218"/>
      <c r="B6" s="1929"/>
      <c r="C6" s="1930"/>
      <c r="D6" s="1935"/>
      <c r="E6" s="1935"/>
      <c r="F6" s="1935"/>
      <c r="G6" s="1935"/>
      <c r="H6" s="1935"/>
      <c r="I6" s="1935"/>
      <c r="J6" s="1935"/>
      <c r="K6" s="1935"/>
      <c r="L6" s="1935"/>
      <c r="M6" s="1935"/>
      <c r="N6" s="1932"/>
      <c r="O6" s="1934"/>
      <c r="P6" s="240"/>
      <c r="Q6" s="211"/>
      <c r="R6" s="211"/>
      <c r="S6" s="211"/>
      <c r="T6" s="211"/>
    </row>
    <row r="7" spans="1:20" ht="20.25" customHeight="1">
      <c r="A7" s="218"/>
      <c r="B7" s="1929"/>
      <c r="C7" s="1930"/>
      <c r="D7" s="219" t="s">
        <v>3</v>
      </c>
      <c r="E7" s="220"/>
      <c r="F7" s="1936"/>
      <c r="G7" s="1937"/>
      <c r="H7" s="1937"/>
      <c r="I7" s="1937"/>
      <c r="J7" s="1937"/>
      <c r="K7" s="1937"/>
      <c r="L7" s="1937"/>
      <c r="M7" s="1938"/>
      <c r="N7" s="1932"/>
      <c r="O7" s="1934"/>
      <c r="P7" s="240"/>
      <c r="Q7" s="211"/>
      <c r="R7" s="211"/>
      <c r="S7" s="211"/>
      <c r="T7" s="211"/>
    </row>
    <row r="8" spans="1:20" ht="9" customHeight="1">
      <c r="A8" s="218"/>
      <c r="B8" s="1929"/>
      <c r="C8" s="1930"/>
      <c r="D8" s="221"/>
      <c r="E8" s="222"/>
      <c r="F8" s="222"/>
      <c r="G8" s="222"/>
      <c r="H8" s="222"/>
      <c r="I8" s="222"/>
      <c r="J8" s="222"/>
      <c r="K8" s="222"/>
      <c r="L8" s="222"/>
      <c r="M8" s="242"/>
      <c r="N8" s="1932"/>
      <c r="O8" s="1934"/>
      <c r="P8" s="240"/>
      <c r="Q8" s="211"/>
      <c r="R8" s="211"/>
      <c r="S8" s="211"/>
      <c r="T8" s="211"/>
    </row>
    <row r="9" spans="1:20" ht="20.25" customHeight="1">
      <c r="A9" s="218"/>
      <c r="B9" s="1929"/>
      <c r="C9" s="1930"/>
      <c r="D9" s="1939" t="s">
        <v>4</v>
      </c>
      <c r="E9" s="1940"/>
      <c r="F9" s="223"/>
      <c r="G9" s="224" t="s">
        <v>5</v>
      </c>
      <c r="H9" s="223"/>
      <c r="I9" s="224" t="s">
        <v>6</v>
      </c>
      <c r="J9" s="223"/>
      <c r="K9" s="224" t="s">
        <v>7</v>
      </c>
      <c r="L9" s="243"/>
      <c r="M9" s="244"/>
      <c r="N9" s="1932"/>
      <c r="O9" s="1934"/>
      <c r="P9" s="240"/>
      <c r="Q9" s="211"/>
      <c r="R9" s="211"/>
      <c r="S9" s="211"/>
      <c r="T9" s="211"/>
    </row>
    <row r="10" spans="1:20" ht="9" customHeight="1">
      <c r="A10" s="218"/>
      <c r="B10" s="1929"/>
      <c r="C10" s="1930"/>
      <c r="D10" s="225"/>
      <c r="E10" s="226"/>
      <c r="F10" s="227"/>
      <c r="G10" s="227"/>
      <c r="H10" s="227"/>
      <c r="I10" s="227"/>
      <c r="J10" s="227"/>
      <c r="K10" s="227"/>
      <c r="L10" s="226"/>
      <c r="M10" s="245"/>
      <c r="N10" s="1932"/>
      <c r="O10" s="1934"/>
      <c r="P10" s="240"/>
      <c r="Q10" s="211"/>
      <c r="R10" s="211"/>
      <c r="S10" s="211"/>
      <c r="T10" s="211"/>
    </row>
    <row r="11" spans="1:20" ht="20.25" customHeight="1">
      <c r="A11" s="218"/>
      <c r="B11" s="1929"/>
      <c r="C11" s="1930"/>
      <c r="D11" s="1941" t="s">
        <v>8</v>
      </c>
      <c r="E11" s="1942"/>
      <c r="F11" s="1942"/>
      <c r="G11" s="1943"/>
      <c r="H11" s="1942"/>
      <c r="I11" s="1942"/>
      <c r="J11" s="1942"/>
      <c r="K11" s="1942"/>
      <c r="L11" s="1942"/>
      <c r="M11" s="1944"/>
      <c r="N11" s="1932"/>
      <c r="O11" s="1934"/>
      <c r="P11" s="240"/>
      <c r="Q11" s="211"/>
      <c r="R11" s="211"/>
      <c r="S11" s="211"/>
      <c r="T11" s="211"/>
    </row>
    <row r="12" spans="1:20" ht="9" customHeight="1">
      <c r="A12" s="218"/>
      <c r="B12" s="1929"/>
      <c r="C12" s="1930"/>
      <c r="D12" s="228"/>
      <c r="E12" s="229"/>
      <c r="F12" s="229"/>
      <c r="G12" s="229"/>
      <c r="H12" s="229"/>
      <c r="I12" s="229"/>
      <c r="J12" s="229"/>
      <c r="K12" s="229"/>
      <c r="L12" s="229"/>
      <c r="M12" s="246"/>
      <c r="N12" s="1932"/>
      <c r="O12" s="1934"/>
      <c r="P12" s="240"/>
      <c r="Q12" s="211"/>
      <c r="R12" s="211"/>
      <c r="S12" s="211"/>
      <c r="T12" s="211"/>
    </row>
    <row r="13" spans="1:20" ht="20.25" customHeight="1">
      <c r="A13" s="218"/>
      <c r="B13" s="1929"/>
      <c r="C13" s="1930"/>
      <c r="D13" s="1945" t="s">
        <v>9</v>
      </c>
      <c r="E13" s="1946"/>
      <c r="F13" s="230"/>
      <c r="G13" s="231" t="s">
        <v>5</v>
      </c>
      <c r="H13" s="230"/>
      <c r="I13" s="231" t="s">
        <v>6</v>
      </c>
      <c r="J13" s="230"/>
      <c r="K13" s="231" t="s">
        <v>7</v>
      </c>
      <c r="L13" s="247"/>
      <c r="M13" s="248"/>
      <c r="N13" s="1932"/>
      <c r="O13" s="1934"/>
      <c r="P13" s="240"/>
      <c r="Q13" s="211"/>
      <c r="R13" s="211"/>
      <c r="S13" s="211"/>
      <c r="T13" s="211"/>
    </row>
    <row r="14" spans="1:20" ht="9" customHeight="1">
      <c r="A14" s="218"/>
      <c r="B14" s="1929"/>
      <c r="C14" s="1930"/>
      <c r="D14" s="1947"/>
      <c r="E14" s="1947"/>
      <c r="F14" s="1947"/>
      <c r="G14" s="1947"/>
      <c r="H14" s="1947"/>
      <c r="I14" s="1947"/>
      <c r="J14" s="1947"/>
      <c r="K14" s="1947"/>
      <c r="L14" s="1947"/>
      <c r="M14" s="1947"/>
      <c r="N14" s="1932"/>
      <c r="O14" s="1934"/>
      <c r="P14" s="240"/>
      <c r="Q14" s="211"/>
      <c r="R14" s="211"/>
      <c r="S14" s="211"/>
      <c r="T14" s="211"/>
    </row>
    <row r="15" spans="1:20" ht="22.5" customHeight="1">
      <c r="A15" s="218"/>
      <c r="B15" s="1929"/>
      <c r="C15" s="1930"/>
      <c r="D15" s="1927" t="s">
        <v>10</v>
      </c>
      <c r="E15" s="1928"/>
      <c r="F15" s="1928"/>
      <c r="G15" s="1928"/>
      <c r="H15" s="1928"/>
      <c r="I15" s="1928"/>
      <c r="J15" s="1928"/>
      <c r="K15" s="1928"/>
      <c r="L15" s="1928"/>
      <c r="M15" s="1928"/>
      <c r="N15" s="1932"/>
      <c r="O15" s="1934"/>
      <c r="P15" s="240"/>
      <c r="Q15" s="211"/>
      <c r="R15" s="211"/>
      <c r="S15" s="211"/>
      <c r="T15" s="211"/>
    </row>
    <row r="16" spans="1:20" ht="20.25" customHeight="1">
      <c r="A16" s="218"/>
      <c r="B16" s="1929"/>
      <c r="C16" s="1930"/>
      <c r="D16" s="1948" t="s">
        <v>11</v>
      </c>
      <c r="E16" s="1949"/>
      <c r="F16" s="1936"/>
      <c r="G16" s="1950"/>
      <c r="H16" s="1950"/>
      <c r="I16" s="1950"/>
      <c r="J16" s="1950"/>
      <c r="K16" s="1950"/>
      <c r="L16" s="1950"/>
      <c r="M16" s="1951"/>
      <c r="N16" s="1932"/>
      <c r="O16" s="1934"/>
      <c r="P16" s="240"/>
      <c r="Q16" s="211"/>
      <c r="R16" s="211"/>
      <c r="S16" s="211"/>
      <c r="T16" s="211"/>
    </row>
    <row r="17" spans="1:20" ht="9.75" customHeight="1">
      <c r="A17" s="218"/>
      <c r="B17" s="1929"/>
      <c r="C17" s="1930"/>
      <c r="D17" s="232"/>
      <c r="E17" s="233"/>
      <c r="F17" s="233"/>
      <c r="G17" s="233"/>
      <c r="H17" s="233"/>
      <c r="I17" s="233"/>
      <c r="J17" s="233"/>
      <c r="K17" s="233"/>
      <c r="L17" s="233"/>
      <c r="M17" s="249"/>
      <c r="N17" s="1932"/>
      <c r="O17" s="1934"/>
      <c r="P17" s="240"/>
      <c r="Q17" s="211"/>
      <c r="R17" s="211"/>
      <c r="S17" s="211"/>
      <c r="T17" s="211"/>
    </row>
    <row r="18" spans="1:20" ht="20.25" customHeight="1">
      <c r="A18" s="218"/>
      <c r="B18" s="1929"/>
      <c r="C18" s="1930"/>
      <c r="D18" s="1952" t="s">
        <v>1224</v>
      </c>
      <c r="E18" s="1953"/>
      <c r="F18" s="1953"/>
      <c r="G18" s="1943"/>
      <c r="H18" s="1954"/>
      <c r="I18" s="1954"/>
      <c r="J18" s="1954"/>
      <c r="K18" s="1954"/>
      <c r="L18" s="1954"/>
      <c r="M18" s="1955"/>
      <c r="N18" s="1932"/>
      <c r="O18" s="1934"/>
      <c r="P18" s="240"/>
      <c r="Q18" s="211"/>
      <c r="R18" s="211"/>
      <c r="S18" s="211"/>
      <c r="T18" s="211"/>
    </row>
    <row r="19" spans="1:20" ht="9.75" customHeight="1">
      <c r="A19" s="218"/>
      <c r="B19" s="1929"/>
      <c r="C19" s="1930"/>
      <c r="D19" s="232"/>
      <c r="E19" s="233"/>
      <c r="F19" s="233"/>
      <c r="G19" s="233"/>
      <c r="H19" s="233"/>
      <c r="I19" s="233"/>
      <c r="J19" s="233"/>
      <c r="K19" s="233"/>
      <c r="L19" s="233"/>
      <c r="M19" s="249"/>
      <c r="N19" s="1932"/>
      <c r="O19" s="1934"/>
      <c r="P19" s="240"/>
      <c r="Q19" s="211"/>
      <c r="R19" s="211"/>
      <c r="S19" s="211"/>
      <c r="T19" s="211"/>
    </row>
    <row r="20" spans="1:20" ht="20.25" customHeight="1">
      <c r="A20" s="218"/>
      <c r="B20" s="1929"/>
      <c r="C20" s="1930"/>
      <c r="D20" s="1952" t="s">
        <v>13</v>
      </c>
      <c r="E20" s="1953"/>
      <c r="F20" s="1953"/>
      <c r="G20" s="1943"/>
      <c r="H20" s="1954"/>
      <c r="I20" s="1954"/>
      <c r="J20" s="1954"/>
      <c r="K20" s="1954"/>
      <c r="L20" s="1954"/>
      <c r="M20" s="1955"/>
      <c r="N20" s="1932"/>
      <c r="O20" s="1934"/>
      <c r="P20" s="240"/>
      <c r="Q20" s="211"/>
      <c r="R20" s="211"/>
      <c r="S20" s="211"/>
      <c r="T20" s="211"/>
    </row>
    <row r="21" spans="1:20" ht="9" customHeight="1">
      <c r="A21" s="218"/>
      <c r="B21" s="1929"/>
      <c r="C21" s="1930"/>
      <c r="D21" s="232"/>
      <c r="E21" s="233"/>
      <c r="F21" s="233"/>
      <c r="G21" s="233"/>
      <c r="H21" s="233"/>
      <c r="I21" s="233"/>
      <c r="J21" s="233"/>
      <c r="K21" s="233"/>
      <c r="L21" s="233"/>
      <c r="M21" s="249"/>
      <c r="N21" s="1932"/>
      <c r="O21" s="1934"/>
      <c r="P21" s="240"/>
      <c r="Q21" s="211"/>
      <c r="R21" s="211"/>
      <c r="S21" s="211"/>
      <c r="T21" s="211"/>
    </row>
    <row r="22" spans="1:20" ht="20.25" customHeight="1">
      <c r="A22" s="218"/>
      <c r="B22" s="1929"/>
      <c r="C22" s="1930"/>
      <c r="D22" s="1952" t="s">
        <v>14</v>
      </c>
      <c r="E22" s="1953"/>
      <c r="F22" s="1953"/>
      <c r="G22" s="1943"/>
      <c r="H22" s="1954"/>
      <c r="I22" s="1954"/>
      <c r="J22" s="1954"/>
      <c r="K22" s="1954"/>
      <c r="L22" s="1954"/>
      <c r="M22" s="1955"/>
      <c r="N22" s="1932"/>
      <c r="O22" s="1934"/>
      <c r="P22" s="240"/>
      <c r="Q22" s="211"/>
      <c r="R22" s="211"/>
      <c r="S22" s="211"/>
      <c r="T22" s="211"/>
    </row>
    <row r="23" spans="1:20" ht="9" customHeight="1">
      <c r="A23" s="218"/>
      <c r="B23" s="1929"/>
      <c r="C23" s="1930"/>
      <c r="D23" s="232"/>
      <c r="E23" s="233"/>
      <c r="F23" s="233"/>
      <c r="G23" s="233"/>
      <c r="H23" s="233"/>
      <c r="I23" s="233"/>
      <c r="J23" s="233"/>
      <c r="K23" s="233"/>
      <c r="L23" s="233"/>
      <c r="M23" s="249"/>
      <c r="N23" s="1932"/>
      <c r="O23" s="1934"/>
      <c r="P23" s="240"/>
      <c r="Q23" s="211"/>
      <c r="R23" s="211"/>
      <c r="S23" s="211"/>
      <c r="T23" s="211"/>
    </row>
    <row r="24" spans="1:20" ht="20.25" customHeight="1">
      <c r="A24" s="218"/>
      <c r="B24" s="1929"/>
      <c r="C24" s="1930"/>
      <c r="D24" s="1952" t="s">
        <v>15</v>
      </c>
      <c r="E24" s="1953"/>
      <c r="F24" s="1953"/>
      <c r="G24" s="1943"/>
      <c r="H24" s="1954"/>
      <c r="I24" s="1954"/>
      <c r="J24" s="1954"/>
      <c r="K24" s="1954"/>
      <c r="L24" s="1954"/>
      <c r="M24" s="1955"/>
      <c r="N24" s="1932"/>
      <c r="O24" s="1934"/>
      <c r="P24" s="240"/>
      <c r="Q24" s="211"/>
      <c r="R24" s="211"/>
      <c r="S24" s="211"/>
      <c r="T24" s="211"/>
    </row>
    <row r="25" spans="1:20" ht="9.75" customHeight="1">
      <c r="A25" s="218"/>
      <c r="B25" s="1929"/>
      <c r="C25" s="1930"/>
      <c r="D25" s="232"/>
      <c r="E25" s="233"/>
      <c r="F25" s="233"/>
      <c r="G25" s="233"/>
      <c r="H25" s="233"/>
      <c r="I25" s="233"/>
      <c r="J25" s="233"/>
      <c r="K25" s="233"/>
      <c r="L25" s="233"/>
      <c r="M25" s="249"/>
      <c r="N25" s="1932"/>
      <c r="O25" s="1934"/>
      <c r="P25" s="240"/>
      <c r="Q25" s="211"/>
      <c r="R25" s="211"/>
      <c r="S25" s="211"/>
      <c r="T25" s="211"/>
    </row>
    <row r="26" spans="1:20" ht="20.25" customHeight="1">
      <c r="A26" s="218"/>
      <c r="B26" s="1929"/>
      <c r="C26" s="1930"/>
      <c r="D26" s="1952" t="s">
        <v>16</v>
      </c>
      <c r="E26" s="1953"/>
      <c r="F26" s="1953"/>
      <c r="G26" s="1943"/>
      <c r="H26" s="1954"/>
      <c r="I26" s="1954"/>
      <c r="J26" s="1954"/>
      <c r="K26" s="1954"/>
      <c r="L26" s="1954"/>
      <c r="M26" s="1955"/>
      <c r="N26" s="1932"/>
      <c r="O26" s="1934"/>
      <c r="P26" s="240"/>
      <c r="Q26" s="211"/>
      <c r="R26" s="211"/>
      <c r="S26" s="211"/>
      <c r="T26" s="211"/>
    </row>
    <row r="27" spans="1:20" ht="9.75" customHeight="1">
      <c r="A27" s="218"/>
      <c r="B27" s="1929"/>
      <c r="C27" s="1930"/>
      <c r="D27" s="232"/>
      <c r="E27" s="233"/>
      <c r="F27" s="233"/>
      <c r="G27" s="233"/>
      <c r="H27" s="233"/>
      <c r="I27" s="233"/>
      <c r="J27" s="233"/>
      <c r="K27" s="233"/>
      <c r="L27" s="233"/>
      <c r="M27" s="249"/>
      <c r="N27" s="1932"/>
      <c r="O27" s="1934"/>
      <c r="P27" s="240"/>
      <c r="Q27" s="211"/>
      <c r="R27" s="211"/>
      <c r="S27" s="211"/>
      <c r="T27" s="211"/>
    </row>
    <row r="28" spans="1:20" ht="20.25" customHeight="1">
      <c r="A28" s="218"/>
      <c r="B28" s="1929"/>
      <c r="C28" s="1930"/>
      <c r="D28" s="1952" t="s">
        <v>17</v>
      </c>
      <c r="E28" s="1953"/>
      <c r="F28" s="1953"/>
      <c r="G28" s="1943"/>
      <c r="H28" s="1954"/>
      <c r="I28" s="1954"/>
      <c r="J28" s="1954"/>
      <c r="K28" s="1954"/>
      <c r="L28" s="1954"/>
      <c r="M28" s="1955"/>
      <c r="N28" s="1932"/>
      <c r="O28" s="1934"/>
      <c r="P28" s="240"/>
      <c r="Q28" s="211"/>
      <c r="R28" s="211"/>
      <c r="S28" s="211"/>
      <c r="T28" s="211"/>
    </row>
    <row r="29" spans="1:20" ht="9.75" customHeight="1">
      <c r="A29" s="218"/>
      <c r="B29" s="1929"/>
      <c r="C29" s="1930"/>
      <c r="D29" s="232"/>
      <c r="E29" s="233"/>
      <c r="F29" s="233"/>
      <c r="G29" s="233"/>
      <c r="H29" s="233"/>
      <c r="I29" s="233"/>
      <c r="J29" s="233"/>
      <c r="K29" s="233"/>
      <c r="L29" s="233"/>
      <c r="M29" s="249"/>
      <c r="N29" s="1932"/>
      <c r="O29" s="1934"/>
      <c r="P29" s="240"/>
      <c r="Q29" s="211"/>
      <c r="R29" s="211"/>
      <c r="S29" s="211"/>
      <c r="T29" s="211"/>
    </row>
    <row r="30" spans="1:20" ht="20.25" customHeight="1">
      <c r="A30" s="218"/>
      <c r="B30" s="1929"/>
      <c r="C30" s="1930"/>
      <c r="D30" s="1952" t="s">
        <v>18</v>
      </c>
      <c r="E30" s="1953"/>
      <c r="F30" s="1953"/>
      <c r="G30" s="1943"/>
      <c r="H30" s="1954"/>
      <c r="I30" s="1954"/>
      <c r="J30" s="1954"/>
      <c r="K30" s="1954"/>
      <c r="L30" s="1954"/>
      <c r="M30" s="1955"/>
      <c r="N30" s="1932"/>
      <c r="O30" s="1934"/>
      <c r="P30" s="240"/>
      <c r="Q30" s="211"/>
      <c r="R30" s="211"/>
      <c r="S30" s="211"/>
      <c r="T30" s="211"/>
    </row>
    <row r="31" spans="1:20" ht="9.75" customHeight="1">
      <c r="A31" s="218"/>
      <c r="B31" s="1929"/>
      <c r="C31" s="1930"/>
      <c r="D31" s="232"/>
      <c r="E31" s="233"/>
      <c r="F31" s="233"/>
      <c r="G31" s="233"/>
      <c r="H31" s="233"/>
      <c r="I31" s="233"/>
      <c r="J31" s="233"/>
      <c r="K31" s="233"/>
      <c r="L31" s="233"/>
      <c r="M31" s="249"/>
      <c r="N31" s="1932"/>
      <c r="O31" s="1934"/>
      <c r="P31" s="240"/>
      <c r="Q31" s="211"/>
      <c r="R31" s="211"/>
      <c r="S31" s="211"/>
      <c r="T31" s="211"/>
    </row>
    <row r="32" spans="1:20" ht="20.25" customHeight="1">
      <c r="A32" s="218"/>
      <c r="B32" s="1929"/>
      <c r="C32" s="1930"/>
      <c r="D32" s="1952" t="s">
        <v>19</v>
      </c>
      <c r="E32" s="1953"/>
      <c r="F32" s="1953"/>
      <c r="G32" s="1943"/>
      <c r="H32" s="1954"/>
      <c r="I32" s="1954"/>
      <c r="J32" s="1954"/>
      <c r="K32" s="1954"/>
      <c r="L32" s="1954"/>
      <c r="M32" s="1955"/>
      <c r="N32" s="1932"/>
      <c r="O32" s="1934"/>
      <c r="P32" s="240"/>
      <c r="Q32" s="211"/>
      <c r="R32" s="211"/>
      <c r="S32" s="211"/>
      <c r="T32" s="211"/>
    </row>
    <row r="33" spans="1:20" ht="9.75" customHeight="1">
      <c r="A33" s="218"/>
      <c r="B33" s="1929"/>
      <c r="C33" s="1930"/>
      <c r="D33" s="232"/>
      <c r="E33" s="233"/>
      <c r="F33" s="233"/>
      <c r="G33" s="233"/>
      <c r="H33" s="233"/>
      <c r="I33" s="233"/>
      <c r="J33" s="233"/>
      <c r="K33" s="233"/>
      <c r="L33" s="233"/>
      <c r="M33" s="249"/>
      <c r="N33" s="1932"/>
      <c r="O33" s="1934"/>
      <c r="P33" s="240"/>
      <c r="Q33" s="211"/>
      <c r="R33" s="211"/>
      <c r="S33" s="211"/>
      <c r="T33" s="211"/>
    </row>
    <row r="34" spans="1:20" ht="20.25" customHeight="1">
      <c r="A34" s="218"/>
      <c r="B34" s="1929"/>
      <c r="C34" s="1930"/>
      <c r="D34" s="1952" t="s">
        <v>20</v>
      </c>
      <c r="E34" s="1953"/>
      <c r="F34" s="1953"/>
      <c r="G34" s="1943"/>
      <c r="H34" s="1954"/>
      <c r="I34" s="1954"/>
      <c r="J34" s="1954"/>
      <c r="K34" s="1954"/>
      <c r="L34" s="1954"/>
      <c r="M34" s="1955"/>
      <c r="N34" s="1932"/>
      <c r="O34" s="1934"/>
      <c r="P34" s="240"/>
      <c r="Q34" s="211"/>
      <c r="R34" s="211"/>
      <c r="S34" s="211"/>
      <c r="T34" s="211"/>
    </row>
    <row r="35" spans="1:20" ht="9.75" customHeight="1">
      <c r="A35" s="218"/>
      <c r="B35" s="1929"/>
      <c r="C35" s="1930"/>
      <c r="D35" s="232"/>
      <c r="E35" s="233"/>
      <c r="F35" s="233"/>
      <c r="G35" s="233"/>
      <c r="H35" s="233"/>
      <c r="I35" s="233"/>
      <c r="J35" s="233"/>
      <c r="K35" s="233"/>
      <c r="L35" s="233"/>
      <c r="M35" s="249"/>
      <c r="N35" s="1932"/>
      <c r="O35" s="1934"/>
      <c r="P35" s="240"/>
      <c r="Q35" s="211"/>
      <c r="R35" s="211"/>
      <c r="S35" s="211"/>
      <c r="T35" s="211"/>
    </row>
    <row r="36" spans="1:20" ht="20.25" customHeight="1">
      <c r="A36" s="218"/>
      <c r="B36" s="1929"/>
      <c r="C36" s="1930"/>
      <c r="D36" s="1952" t="s">
        <v>21</v>
      </c>
      <c r="E36" s="1953"/>
      <c r="F36" s="1953"/>
      <c r="G36" s="1943"/>
      <c r="H36" s="1954"/>
      <c r="I36" s="1954"/>
      <c r="J36" s="1954"/>
      <c r="K36" s="1954"/>
      <c r="L36" s="1954"/>
      <c r="M36" s="1955"/>
      <c r="N36" s="1932"/>
      <c r="O36" s="1934"/>
      <c r="P36" s="240"/>
      <c r="Q36" s="211"/>
      <c r="R36" s="211"/>
      <c r="S36" s="211"/>
      <c r="T36" s="211"/>
    </row>
    <row r="37" spans="1:20" ht="9.75" customHeight="1">
      <c r="A37" s="218"/>
      <c r="B37" s="1929"/>
      <c r="C37" s="1930"/>
      <c r="D37" s="232"/>
      <c r="E37" s="233"/>
      <c r="F37" s="233"/>
      <c r="G37" s="233"/>
      <c r="H37" s="233"/>
      <c r="I37" s="233"/>
      <c r="J37" s="233"/>
      <c r="K37" s="233"/>
      <c r="L37" s="233"/>
      <c r="M37" s="249"/>
      <c r="N37" s="1932"/>
      <c r="O37" s="1934"/>
      <c r="P37" s="240"/>
      <c r="Q37" s="211"/>
      <c r="R37" s="211"/>
      <c r="S37" s="211"/>
      <c r="T37" s="211"/>
    </row>
    <row r="38" spans="1:20" ht="20.25" customHeight="1">
      <c r="A38" s="218"/>
      <c r="B38" s="1929"/>
      <c r="C38" s="1930"/>
      <c r="D38" s="1945" t="s">
        <v>22</v>
      </c>
      <c r="E38" s="1956"/>
      <c r="F38" s="1956"/>
      <c r="G38" s="1957"/>
      <c r="H38" s="1958"/>
      <c r="I38" s="1958"/>
      <c r="J38" s="1958"/>
      <c r="K38" s="1958"/>
      <c r="L38" s="1958"/>
      <c r="M38" s="1959"/>
      <c r="N38" s="1932"/>
      <c r="O38" s="1934"/>
      <c r="P38" s="240"/>
      <c r="Q38" s="211"/>
      <c r="R38" s="211"/>
      <c r="S38" s="211"/>
      <c r="T38" s="211"/>
    </row>
    <row r="39" spans="1:20" ht="34.5" customHeight="1">
      <c r="A39" s="218"/>
      <c r="B39" s="1929"/>
      <c r="C39" s="1930"/>
      <c r="D39" s="234"/>
      <c r="E39" s="234"/>
      <c r="F39" s="234"/>
      <c r="G39" s="234"/>
      <c r="H39" s="234"/>
      <c r="I39" s="234"/>
      <c r="J39" s="234"/>
      <c r="K39" s="234"/>
      <c r="L39" s="234"/>
      <c r="M39" s="234"/>
      <c r="N39" s="1932"/>
      <c r="O39" s="1934"/>
      <c r="P39" s="240"/>
      <c r="Q39" s="211"/>
      <c r="R39" s="211"/>
      <c r="S39" s="211"/>
      <c r="T39" s="211"/>
    </row>
    <row r="40" spans="1:20" ht="14.25" customHeight="1">
      <c r="A40" s="218"/>
      <c r="B40" s="1929"/>
      <c r="C40" s="1931"/>
      <c r="D40" s="1960"/>
      <c r="E40" s="1960"/>
      <c r="F40" s="1960"/>
      <c r="G40" s="1960"/>
      <c r="H40" s="1960"/>
      <c r="I40" s="1960"/>
      <c r="J40" s="1960"/>
      <c r="K40" s="1960"/>
      <c r="L40" s="1960"/>
      <c r="M40" s="1960"/>
      <c r="N40" s="1933"/>
      <c r="O40" s="1934"/>
      <c r="P40" s="240"/>
      <c r="Q40" s="211"/>
      <c r="R40" s="211"/>
      <c r="S40" s="211"/>
      <c r="T40" s="211"/>
    </row>
    <row r="41" spans="1:20" ht="15" customHeight="1">
      <c r="A41" s="218"/>
      <c r="B41" s="235"/>
      <c r="C41" s="236"/>
      <c r="D41" s="236"/>
      <c r="E41" s="236"/>
      <c r="F41" s="236"/>
      <c r="G41" s="236"/>
      <c r="H41" s="236"/>
      <c r="I41" s="236"/>
      <c r="J41" s="236"/>
      <c r="K41" s="236"/>
      <c r="L41" s="236"/>
      <c r="M41" s="236"/>
      <c r="N41" s="236"/>
      <c r="O41" s="250"/>
      <c r="P41" s="251"/>
      <c r="Q41" s="211"/>
      <c r="R41" s="211"/>
      <c r="S41" s="211"/>
      <c r="T41" s="211"/>
    </row>
    <row r="42" spans="1:20" ht="18" customHeight="1">
      <c r="A42" s="218"/>
      <c r="B42" s="237"/>
      <c r="C42" s="237"/>
      <c r="D42" s="237"/>
      <c r="E42" s="237"/>
      <c r="F42" s="237"/>
      <c r="G42" s="237"/>
      <c r="H42" s="237"/>
      <c r="I42" s="237"/>
      <c r="J42" s="237"/>
      <c r="K42" s="237"/>
      <c r="L42" s="237"/>
      <c r="M42" s="237"/>
      <c r="N42" s="237"/>
      <c r="O42" s="237"/>
      <c r="P42" s="251"/>
      <c r="Q42" s="211"/>
      <c r="R42" s="211"/>
      <c r="S42" s="211"/>
      <c r="T42" s="211"/>
    </row>
    <row r="43" spans="1:20">
      <c r="P43" s="252"/>
      <c r="Q43" s="211"/>
      <c r="R43" s="211"/>
      <c r="S43" s="211"/>
      <c r="T43" s="211"/>
    </row>
    <row r="44" spans="1:20">
      <c r="P44" s="252"/>
    </row>
    <row r="45" spans="1:20">
      <c r="P45" s="252"/>
    </row>
    <row r="46" spans="1:20">
      <c r="P46" s="252"/>
    </row>
    <row r="47" spans="1:20">
      <c r="P47" s="252"/>
    </row>
    <row r="48" spans="1:20">
      <c r="P48" s="252"/>
    </row>
    <row r="49" spans="5:16">
      <c r="P49" s="252"/>
    </row>
    <row r="50" spans="5:16">
      <c r="E50" s="238"/>
      <c r="F50" s="238"/>
      <c r="G50" s="238"/>
      <c r="H50" s="238"/>
      <c r="I50" s="238"/>
      <c r="J50" s="238"/>
      <c r="K50" s="238"/>
      <c r="L50" s="238"/>
      <c r="M50" s="238"/>
      <c r="P50" s="252"/>
    </row>
    <row r="51" spans="5:16">
      <c r="E51" s="238"/>
      <c r="F51" s="238"/>
      <c r="G51" s="238"/>
      <c r="H51" s="238"/>
      <c r="I51" s="238"/>
      <c r="J51" s="238"/>
      <c r="K51" s="238"/>
      <c r="L51" s="238"/>
      <c r="M51" s="238"/>
      <c r="P51" s="252"/>
    </row>
    <row r="52" spans="5:16">
      <c r="E52" s="238"/>
      <c r="F52" s="238"/>
      <c r="G52" s="238"/>
      <c r="H52" s="238"/>
      <c r="I52" s="238"/>
      <c r="J52" s="238"/>
      <c r="K52" s="238"/>
      <c r="L52" s="238"/>
      <c r="M52" s="238"/>
      <c r="P52" s="252"/>
    </row>
    <row r="53" spans="5:16">
      <c r="E53" s="238"/>
      <c r="F53" s="238"/>
      <c r="G53" s="238"/>
      <c r="H53" s="238"/>
      <c r="I53" s="238"/>
      <c r="J53" s="238"/>
      <c r="K53" s="238"/>
      <c r="L53" s="238"/>
      <c r="M53" s="238"/>
      <c r="P53" s="252"/>
    </row>
    <row r="54" spans="5:16">
      <c r="E54" s="238"/>
      <c r="F54" s="238"/>
      <c r="G54" s="238"/>
      <c r="H54" s="238"/>
      <c r="I54" s="238"/>
      <c r="J54" s="238"/>
      <c r="K54" s="238"/>
      <c r="L54" s="238"/>
      <c r="M54" s="238"/>
      <c r="P54" s="252"/>
    </row>
    <row r="55" spans="5:16">
      <c r="E55" s="238"/>
      <c r="F55" s="238"/>
      <c r="G55" s="238"/>
      <c r="H55" s="238"/>
      <c r="I55" s="238"/>
      <c r="J55" s="238"/>
      <c r="K55" s="238"/>
      <c r="L55" s="238"/>
      <c r="M55" s="238"/>
      <c r="P55" s="252"/>
    </row>
    <row r="56" spans="5:16">
      <c r="E56" s="238"/>
      <c r="F56" s="238"/>
      <c r="G56" s="238"/>
      <c r="H56" s="238"/>
      <c r="I56" s="238"/>
      <c r="J56" s="238"/>
      <c r="K56" s="238"/>
      <c r="L56" s="238"/>
      <c r="M56" s="238"/>
      <c r="P56" s="252"/>
    </row>
    <row r="57" spans="5:16">
      <c r="E57" s="238"/>
      <c r="F57" s="238"/>
      <c r="G57" s="238"/>
      <c r="H57" s="238"/>
      <c r="I57" s="238"/>
      <c r="J57" s="238"/>
      <c r="K57" s="238"/>
      <c r="L57" s="238"/>
      <c r="M57" s="238"/>
      <c r="P57" s="252"/>
    </row>
    <row r="58" spans="5:16">
      <c r="E58" s="238"/>
      <c r="F58" s="238"/>
      <c r="G58" s="238"/>
      <c r="H58" s="238"/>
      <c r="I58" s="238"/>
      <c r="J58" s="238"/>
      <c r="K58" s="238"/>
      <c r="L58" s="238"/>
      <c r="M58" s="238"/>
      <c r="P58" s="252"/>
    </row>
    <row r="59" spans="5:16">
      <c r="E59" s="238"/>
      <c r="F59" s="238"/>
      <c r="G59" s="238"/>
      <c r="H59" s="238"/>
      <c r="I59" s="238"/>
      <c r="J59" s="238"/>
      <c r="K59" s="238"/>
      <c r="L59" s="238"/>
      <c r="M59" s="238"/>
      <c r="P59" s="252"/>
    </row>
    <row r="60" spans="5:16">
      <c r="P60" s="252"/>
    </row>
    <row r="61" spans="5:16">
      <c r="P61" s="252"/>
    </row>
  </sheetData>
  <sheetProtection selectLockedCells="1"/>
  <mergeCells count="42">
    <mergeCell ref="D38:F38"/>
    <mergeCell ref="G38:M38"/>
    <mergeCell ref="D40:M40"/>
    <mergeCell ref="D32:F32"/>
    <mergeCell ref="G32:M32"/>
    <mergeCell ref="D34:F34"/>
    <mergeCell ref="G34:M34"/>
    <mergeCell ref="D36:F36"/>
    <mergeCell ref="G36:M36"/>
    <mergeCell ref="D26:F26"/>
    <mergeCell ref="G26:M26"/>
    <mergeCell ref="D28:F28"/>
    <mergeCell ref="G28:M28"/>
    <mergeCell ref="D30:F30"/>
    <mergeCell ref="G30:M30"/>
    <mergeCell ref="D20:F20"/>
    <mergeCell ref="G20:M20"/>
    <mergeCell ref="D22:F22"/>
    <mergeCell ref="G22:M22"/>
    <mergeCell ref="D24:F24"/>
    <mergeCell ref="G24:M24"/>
    <mergeCell ref="D15:M15"/>
    <mergeCell ref="D16:E16"/>
    <mergeCell ref="F16:M16"/>
    <mergeCell ref="D18:F18"/>
    <mergeCell ref="G18:M18"/>
    <mergeCell ref="B1:C1"/>
    <mergeCell ref="B2:O2"/>
    <mergeCell ref="C3:N3"/>
    <mergeCell ref="C4:N4"/>
    <mergeCell ref="D5:M5"/>
    <mergeCell ref="B3:B40"/>
    <mergeCell ref="C5:C40"/>
    <mergeCell ref="N5:N40"/>
    <mergeCell ref="O3:O40"/>
    <mergeCell ref="D6:M6"/>
    <mergeCell ref="F7:M7"/>
    <mergeCell ref="D9:E9"/>
    <mergeCell ref="D11:F11"/>
    <mergeCell ref="G11:M11"/>
    <mergeCell ref="D13:E13"/>
    <mergeCell ref="D14:M14"/>
  </mergeCells>
  <phoneticPr fontId="28" type="noConversion"/>
  <dataValidations count="5">
    <dataValidation type="list" allowBlank="1" showInputMessage="1" showErrorMessage="1" sqref="J9 J13" xr:uid="{00000000-0002-0000-0000-000000000000}">
      <formula1>"1,2,3,4,5,6,7,8,9,10,11,12,13,14,15,16,17,18,19,20,21,22,23,24,25,26,27,28,29,30,31"</formula1>
    </dataValidation>
    <dataValidation type="list" allowBlank="1" showInputMessage="1" showErrorMessage="1" sqref="F9 F13" xr:uid="{00000000-0002-0000-0000-000001000000}">
      <formula1>"2015,2016,2017,2018,2019,2020,2021,2022,2023,2024,2025"</formula1>
    </dataValidation>
    <dataValidation allowBlank="1" showInputMessage="1" showErrorMessage="1" sqref="D7 F7 E10:M10 D9:D10" xr:uid="{00000000-0002-0000-0000-000002000000}"/>
    <dataValidation type="list" allowBlank="1" showInputMessage="1" showErrorMessage="1" sqref="H9 H13" xr:uid="{00000000-0002-0000-0000-000003000000}">
      <formula1>"1,2,3,4,5,6,7,8,9,10,11,12"</formula1>
    </dataValidation>
    <dataValidation errorStyle="information" allowBlank="1" showInputMessage="1" showErrorMessage="1" sqref="D11 G11 D13" xr:uid="{00000000-0002-0000-0000-000004000000}"/>
  </dataValidations>
  <hyperlinks>
    <hyperlink ref="B1:C1" location="索引目录!B2" display="索引页" xr:uid="{00000000-0004-0000-0000-000000000000}"/>
  </hyperlinks>
  <printOptions horizontalCentered="1" verticalCentered="1"/>
  <pageMargins left="0.75" right="0.75" top="0.98425196850393704" bottom="0.97916666666666696" header="0.39370078740157477" footer="0.50902777777777797"/>
  <pageSetup paperSize="9" orientation="portrait" r:id="rId1"/>
  <headerFooter alignWithMargins="0">
    <oddHeader>&amp;R&amp;"宋体,常规"&amp;10共&amp;"Times New Roman,常规"&amp;N&amp;"宋体,常规"页第&amp;"Times New Roman,常规"&amp;P&amp;"宋体,常规"页</oddHeader>
  </headerFooter>
  <drawing r:id="rId2"/>
  <legacyDrawingHF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1">
    <tabColor indexed="10"/>
    <pageSetUpPr fitToPage="1"/>
  </sheetPr>
  <dimension ref="A1:I31"/>
  <sheetViews>
    <sheetView zoomScale="85" zoomScaleNormal="85" zoomScaleSheetLayoutView="85" workbookViewId="0">
      <selection activeCell="F30" sqref="F30"/>
    </sheetView>
  </sheetViews>
  <sheetFormatPr defaultColWidth="9" defaultRowHeight="15.75" customHeight="1" outlineLevelCol="1"/>
  <cols>
    <col min="1" max="1" width="7.75" style="4" customWidth="1"/>
    <col min="2" max="2" width="13.75" style="4" customWidth="1"/>
    <col min="3" max="3" width="6.75" style="4" customWidth="1"/>
    <col min="4" max="4" width="7.5" style="4" customWidth="1"/>
    <col min="5" max="5" width="19.125" style="705" customWidth="1" outlineLevel="1"/>
    <col min="6" max="9" width="21.625" style="705" customWidth="1"/>
    <col min="10" max="16384" width="9" style="4"/>
  </cols>
  <sheetData>
    <row r="1" spans="1:9" ht="12" customHeight="1">
      <c r="A1" s="22" t="s">
        <v>108</v>
      </c>
      <c r="B1" s="6" t="s">
        <v>333</v>
      </c>
      <c r="C1" s="6"/>
      <c r="D1" s="6"/>
      <c r="E1" s="941"/>
      <c r="F1" s="941"/>
      <c r="G1" s="941"/>
      <c r="H1" s="941"/>
      <c r="I1" s="941"/>
    </row>
    <row r="2" spans="1:9" s="2" customFormat="1" ht="30" customHeight="1">
      <c r="A2" s="2061" t="s">
        <v>372</v>
      </c>
      <c r="B2" s="2062"/>
      <c r="C2" s="2062"/>
      <c r="D2" s="2062"/>
      <c r="E2" s="2062"/>
      <c r="F2" s="2062"/>
      <c r="G2" s="2062"/>
      <c r="H2" s="2062"/>
      <c r="I2" s="2062"/>
    </row>
    <row r="3" spans="1:9" ht="14.25" customHeight="1">
      <c r="A3" s="2063" t="str">
        <f>CONCATENATE(封面!D9,封面!F9,封面!G9,封面!H9,封面!I9,封面!J9,封面!K9)</f>
        <v>评估基准日：年月日</v>
      </c>
      <c r="B3" s="2063"/>
      <c r="C3" s="2063"/>
      <c r="D3" s="2063"/>
      <c r="E3" s="2063"/>
      <c r="F3" s="2063"/>
      <c r="G3" s="2063"/>
      <c r="H3" s="2063"/>
      <c r="I3" s="2063"/>
    </row>
    <row r="4" spans="1:9" s="52" customFormat="1" ht="15.75" customHeight="1">
      <c r="A4" s="57" t="str">
        <f>封面!D7&amp;封面!F7</f>
        <v>被评估企业：</v>
      </c>
      <c r="E4" s="965"/>
      <c r="F4" s="965"/>
      <c r="G4" s="965"/>
      <c r="H4" s="965"/>
      <c r="I4" s="966" t="s">
        <v>110</v>
      </c>
    </row>
    <row r="5" spans="1:9" s="3" customFormat="1" ht="15.75" customHeight="1">
      <c r="A5" s="58" t="s">
        <v>373</v>
      </c>
      <c r="B5" s="2074" t="s">
        <v>306</v>
      </c>
      <c r="C5" s="2075"/>
      <c r="D5" s="2076"/>
      <c r="E5" s="967" t="s">
        <v>317</v>
      </c>
      <c r="F5" s="967" t="s">
        <v>318</v>
      </c>
      <c r="G5" s="967" t="s">
        <v>319</v>
      </c>
      <c r="H5" s="967" t="s">
        <v>208</v>
      </c>
      <c r="I5" s="967" t="s">
        <v>374</v>
      </c>
    </row>
    <row r="6" spans="1:9" ht="15.75" customHeight="1">
      <c r="A6" s="19" t="s">
        <v>375</v>
      </c>
      <c r="B6" s="691" t="s">
        <v>376</v>
      </c>
      <c r="C6" s="692" t="s">
        <v>377</v>
      </c>
      <c r="D6" s="693" t="s">
        <v>378</v>
      </c>
      <c r="E6" s="957">
        <f>SUM(现金!C24,银行存款!D28,其他货币资金!E28)</f>
        <v>0</v>
      </c>
      <c r="F6" s="957">
        <f>SUM(现金!J24,银行存款!P28,其他货币资金!Q28)</f>
        <v>0</v>
      </c>
      <c r="G6" s="957">
        <f>SUM(现金!K24,银行存款!Q28,其他货币资金!R28)</f>
        <v>0</v>
      </c>
      <c r="H6" s="956">
        <f>G6-F6</f>
        <v>0</v>
      </c>
      <c r="I6" s="956" t="str">
        <f>IF(F6=0,"",H6/F6*100)</f>
        <v/>
      </c>
    </row>
    <row r="7" spans="1:9" ht="15.75" customHeight="1">
      <c r="A7" s="19" t="s">
        <v>379</v>
      </c>
      <c r="B7" s="2068" t="s">
        <v>39</v>
      </c>
      <c r="C7" s="2069"/>
      <c r="D7" s="2070"/>
      <c r="E7" s="957">
        <f>交易性金融资产汇总!C27</f>
        <v>0</v>
      </c>
      <c r="F7" s="957">
        <f>交易性金融资产汇总!D27</f>
        <v>0</v>
      </c>
      <c r="G7" s="957">
        <f>交易性金融资产汇总!E27</f>
        <v>0</v>
      </c>
      <c r="H7" s="956">
        <f t="shared" ref="H7:H18" si="0">G7-F7</f>
        <v>0</v>
      </c>
      <c r="I7" s="956" t="str">
        <f t="shared" ref="I7:I18" si="1">IF(F7=0,"",H7/F7*100)</f>
        <v/>
      </c>
    </row>
    <row r="8" spans="1:9" s="349" customFormat="1" ht="15.75" customHeight="1">
      <c r="A8" s="19" t="s">
        <v>380</v>
      </c>
      <c r="B8" s="2071" t="s">
        <v>1386</v>
      </c>
      <c r="C8" s="2077"/>
      <c r="D8" s="2078"/>
      <c r="E8" s="957">
        <f>衍生金融资产!G27</f>
        <v>0</v>
      </c>
      <c r="F8" s="957">
        <f>衍生金融资产!I27</f>
        <v>0</v>
      </c>
      <c r="G8" s="957">
        <f>衍生金融资产!J27</f>
        <v>0</v>
      </c>
      <c r="H8" s="956">
        <f t="shared" si="0"/>
        <v>0</v>
      </c>
      <c r="I8" s="956" t="str">
        <f t="shared" si="1"/>
        <v/>
      </c>
    </row>
    <row r="9" spans="1:9" ht="15.75" customHeight="1">
      <c r="A9" s="19" t="s">
        <v>381</v>
      </c>
      <c r="B9" s="2068" t="s">
        <v>46</v>
      </c>
      <c r="C9" s="2069"/>
      <c r="D9" s="2070"/>
      <c r="E9" s="957">
        <f>应收票据!N28</f>
        <v>0</v>
      </c>
      <c r="F9" s="957">
        <f>应收票据!T28</f>
        <v>0</v>
      </c>
      <c r="G9" s="957">
        <f>应收票据!U28</f>
        <v>0</v>
      </c>
      <c r="H9" s="956">
        <f t="shared" si="0"/>
        <v>0</v>
      </c>
      <c r="I9" s="956" t="str">
        <f t="shared" si="1"/>
        <v/>
      </c>
    </row>
    <row r="10" spans="1:9" ht="15.75" customHeight="1">
      <c r="A10" s="19" t="s">
        <v>382</v>
      </c>
      <c r="B10" s="2068" t="s">
        <v>48</v>
      </c>
      <c r="C10" s="2069"/>
      <c r="D10" s="2070"/>
      <c r="E10" s="957">
        <f>应收账款!E32</f>
        <v>0</v>
      </c>
      <c r="F10" s="957">
        <f>应收账款!AH32</f>
        <v>0</v>
      </c>
      <c r="G10" s="957">
        <f>应收账款!AI32</f>
        <v>0</v>
      </c>
      <c r="H10" s="956">
        <f>G10-F10</f>
        <v>0</v>
      </c>
      <c r="I10" s="956" t="str">
        <f t="shared" si="1"/>
        <v/>
      </c>
    </row>
    <row r="11" spans="1:9" s="349" customFormat="1" ht="15.75" customHeight="1">
      <c r="A11" s="19" t="s">
        <v>383</v>
      </c>
      <c r="B11" s="2071" t="s">
        <v>1385</v>
      </c>
      <c r="C11" s="2072"/>
      <c r="D11" s="2073"/>
      <c r="E11" s="957">
        <f>应收款项融资汇总!C27</f>
        <v>0</v>
      </c>
      <c r="F11" s="957">
        <f>应收款项融资汇总!D27</f>
        <v>0</v>
      </c>
      <c r="G11" s="957">
        <f>应收款项融资汇总!E27</f>
        <v>0</v>
      </c>
      <c r="H11" s="956">
        <f t="shared" si="0"/>
        <v>0</v>
      </c>
      <c r="I11" s="956" t="str">
        <f t="shared" si="1"/>
        <v/>
      </c>
    </row>
    <row r="12" spans="1:9" ht="15.75" customHeight="1">
      <c r="A12" s="19" t="s">
        <v>384</v>
      </c>
      <c r="B12" s="2068" t="s">
        <v>50</v>
      </c>
      <c r="C12" s="2069"/>
      <c r="D12" s="2070"/>
      <c r="E12" s="957">
        <f>预付账款!F27</f>
        <v>0</v>
      </c>
      <c r="F12" s="957">
        <f>预付账款!I27</f>
        <v>0</v>
      </c>
      <c r="G12" s="957">
        <f>预付账款!J27</f>
        <v>0</v>
      </c>
      <c r="H12" s="956">
        <f t="shared" si="0"/>
        <v>0</v>
      </c>
      <c r="I12" s="956" t="str">
        <f t="shared" si="1"/>
        <v/>
      </c>
    </row>
    <row r="13" spans="1:9" ht="15.75" customHeight="1">
      <c r="A13" s="19" t="s">
        <v>385</v>
      </c>
      <c r="B13" s="2068" t="s">
        <v>56</v>
      </c>
      <c r="C13" s="2069"/>
      <c r="D13" s="2070"/>
      <c r="E13" s="957">
        <f>其他应收款汇总!C27</f>
        <v>0</v>
      </c>
      <c r="F13" s="957">
        <f>其他应收款汇总!D27</f>
        <v>0</v>
      </c>
      <c r="G13" s="957">
        <f>其他应收款汇总!E27</f>
        <v>0</v>
      </c>
      <c r="H13" s="956">
        <f t="shared" si="0"/>
        <v>0</v>
      </c>
      <c r="I13" s="956" t="str">
        <f t="shared" si="1"/>
        <v/>
      </c>
    </row>
    <row r="14" spans="1:9" ht="15.75" customHeight="1">
      <c r="A14" s="19" t="s">
        <v>386</v>
      </c>
      <c r="B14" s="2068" t="s">
        <v>58</v>
      </c>
      <c r="C14" s="2069"/>
      <c r="D14" s="2070"/>
      <c r="E14" s="957">
        <f>存货汇总!C29</f>
        <v>0</v>
      </c>
      <c r="F14" s="957">
        <f>存货汇总!D29</f>
        <v>0</v>
      </c>
      <c r="G14" s="957">
        <f>存货汇总!E29</f>
        <v>0</v>
      </c>
      <c r="H14" s="956">
        <f t="shared" si="0"/>
        <v>0</v>
      </c>
      <c r="I14" s="956" t="str">
        <f t="shared" si="1"/>
        <v/>
      </c>
    </row>
    <row r="15" spans="1:9" s="349" customFormat="1" ht="15.75" customHeight="1">
      <c r="A15" s="19" t="s">
        <v>387</v>
      </c>
      <c r="B15" s="2082" t="s">
        <v>1362</v>
      </c>
      <c r="C15" s="2077"/>
      <c r="D15" s="2083"/>
      <c r="E15" s="957">
        <f>合同资产!W30</f>
        <v>0</v>
      </c>
      <c r="F15" s="957">
        <f>合同资产!AA30</f>
        <v>0</v>
      </c>
      <c r="G15" s="957">
        <f>合同资产!AC30</f>
        <v>0</v>
      </c>
      <c r="H15" s="956">
        <f t="shared" si="0"/>
        <v>0</v>
      </c>
      <c r="I15" s="956" t="str">
        <f t="shared" si="1"/>
        <v/>
      </c>
    </row>
    <row r="16" spans="1:9" s="349" customFormat="1" ht="15.75" customHeight="1">
      <c r="A16" s="19" t="s">
        <v>388</v>
      </c>
      <c r="B16" s="2082" t="s">
        <v>1363</v>
      </c>
      <c r="C16" s="2077"/>
      <c r="D16" s="2083"/>
      <c r="E16" s="957">
        <f>持有待售资产!E26</f>
        <v>0</v>
      </c>
      <c r="F16" s="957">
        <f>持有待售资产!G26</f>
        <v>0</v>
      </c>
      <c r="G16" s="957">
        <f>持有待售资产!H26</f>
        <v>0</v>
      </c>
      <c r="H16" s="956">
        <f t="shared" si="0"/>
        <v>0</v>
      </c>
      <c r="I16" s="956" t="str">
        <f t="shared" si="1"/>
        <v/>
      </c>
    </row>
    <row r="17" spans="1:9" ht="15.75" customHeight="1">
      <c r="A17" s="19" t="s">
        <v>1387</v>
      </c>
      <c r="B17" s="2068" t="s">
        <v>180</v>
      </c>
      <c r="C17" s="2069"/>
      <c r="D17" s="2070"/>
      <c r="E17" s="957">
        <f>一年到期非流动资产!E27</f>
        <v>0</v>
      </c>
      <c r="F17" s="957">
        <f>一年到期非流动资产!G27</f>
        <v>0</v>
      </c>
      <c r="G17" s="957">
        <f>一年到期非流动资产!H27</f>
        <v>0</v>
      </c>
      <c r="H17" s="956">
        <f t="shared" si="0"/>
        <v>0</v>
      </c>
      <c r="I17" s="956" t="str">
        <f t="shared" si="1"/>
        <v/>
      </c>
    </row>
    <row r="18" spans="1:9" ht="15.75" customHeight="1">
      <c r="A18" s="19" t="s">
        <v>1388</v>
      </c>
      <c r="B18" s="2068" t="s">
        <v>76</v>
      </c>
      <c r="C18" s="2069"/>
      <c r="D18" s="2070"/>
      <c r="E18" s="957">
        <f>其他流动资产!E27</f>
        <v>0</v>
      </c>
      <c r="F18" s="957">
        <f>其他流动资产!G27</f>
        <v>0</v>
      </c>
      <c r="G18" s="957">
        <f>其他流动资产!H27</f>
        <v>0</v>
      </c>
      <c r="H18" s="956">
        <f t="shared" si="0"/>
        <v>0</v>
      </c>
      <c r="I18" s="956" t="str">
        <f t="shared" si="1"/>
        <v/>
      </c>
    </row>
    <row r="19" spans="1:9" ht="15.75" customHeight="1">
      <c r="A19" s="18"/>
      <c r="B19" s="2079"/>
      <c r="C19" s="2080"/>
      <c r="D19" s="2081"/>
      <c r="E19" s="957"/>
      <c r="F19" s="957"/>
      <c r="G19" s="957"/>
      <c r="H19" s="956"/>
      <c r="I19" s="956" t="str">
        <f t="shared" ref="I19:I27" si="2">IF(F19=0,"",H19/F19*100)</f>
        <v/>
      </c>
    </row>
    <row r="20" spans="1:9" ht="15.75" customHeight="1">
      <c r="A20" s="18"/>
      <c r="B20" s="2079"/>
      <c r="C20" s="2080"/>
      <c r="D20" s="2081"/>
      <c r="E20" s="957"/>
      <c r="F20" s="957"/>
      <c r="G20" s="957"/>
      <c r="H20" s="956"/>
      <c r="I20" s="956" t="str">
        <f t="shared" si="2"/>
        <v/>
      </c>
    </row>
    <row r="21" spans="1:9" ht="15.75" customHeight="1">
      <c r="A21" s="18"/>
      <c r="B21" s="2079"/>
      <c r="C21" s="2080"/>
      <c r="D21" s="2081"/>
      <c r="E21" s="957"/>
      <c r="F21" s="957"/>
      <c r="G21" s="957"/>
      <c r="H21" s="956"/>
      <c r="I21" s="956" t="str">
        <f t="shared" si="2"/>
        <v/>
      </c>
    </row>
    <row r="22" spans="1:9" ht="15.75" customHeight="1">
      <c r="A22" s="18"/>
      <c r="B22" s="2079"/>
      <c r="C22" s="2080"/>
      <c r="D22" s="2081"/>
      <c r="E22" s="957"/>
      <c r="F22" s="957"/>
      <c r="G22" s="957"/>
      <c r="H22" s="956"/>
      <c r="I22" s="956" t="str">
        <f t="shared" si="2"/>
        <v/>
      </c>
    </row>
    <row r="23" spans="1:9" ht="15.75" customHeight="1">
      <c r="A23" s="18"/>
      <c r="B23" s="2079"/>
      <c r="C23" s="2080"/>
      <c r="D23" s="2081"/>
      <c r="E23" s="957"/>
      <c r="F23" s="957"/>
      <c r="G23" s="957"/>
      <c r="H23" s="956"/>
      <c r="I23" s="956" t="str">
        <f t="shared" si="2"/>
        <v/>
      </c>
    </row>
    <row r="24" spans="1:9" ht="15.75" customHeight="1">
      <c r="A24" s="18"/>
      <c r="B24" s="2079"/>
      <c r="C24" s="2080"/>
      <c r="D24" s="2081"/>
      <c r="E24" s="957"/>
      <c r="F24" s="957"/>
      <c r="G24" s="957"/>
      <c r="H24" s="956"/>
      <c r="I24" s="956" t="str">
        <f t="shared" si="2"/>
        <v/>
      </c>
    </row>
    <row r="25" spans="1:9" ht="15.75" customHeight="1">
      <c r="A25" s="18"/>
      <c r="B25" s="2079"/>
      <c r="C25" s="2080"/>
      <c r="D25" s="2081"/>
      <c r="E25" s="957"/>
      <c r="F25" s="957"/>
      <c r="G25" s="957"/>
      <c r="H25" s="956"/>
      <c r="I25" s="956" t="str">
        <f t="shared" si="2"/>
        <v/>
      </c>
    </row>
    <row r="26" spans="1:9" ht="15.75" customHeight="1">
      <c r="A26" s="18"/>
      <c r="B26" s="2079"/>
      <c r="C26" s="2080"/>
      <c r="D26" s="2081"/>
      <c r="E26" s="957"/>
      <c r="F26" s="957"/>
      <c r="G26" s="957"/>
      <c r="H26" s="956"/>
      <c r="I26" s="956" t="str">
        <f t="shared" si="2"/>
        <v/>
      </c>
    </row>
    <row r="27" spans="1:9" ht="15.75" customHeight="1">
      <c r="A27" s="18"/>
      <c r="B27" s="2079"/>
      <c r="C27" s="2080"/>
      <c r="D27" s="2081"/>
      <c r="E27" s="957"/>
      <c r="F27" s="957"/>
      <c r="G27" s="957"/>
      <c r="H27" s="956"/>
      <c r="I27" s="956" t="str">
        <f t="shared" si="2"/>
        <v/>
      </c>
    </row>
    <row r="28" spans="1:9" ht="15.75" customHeight="1">
      <c r="A28" s="14"/>
      <c r="B28" s="2079"/>
      <c r="C28" s="2080"/>
      <c r="D28" s="2081"/>
      <c r="E28" s="957"/>
      <c r="F28" s="957"/>
      <c r="G28" s="957"/>
      <c r="H28" s="956"/>
      <c r="I28" s="956"/>
    </row>
    <row r="29" spans="1:9" ht="15.75" customHeight="1">
      <c r="A29" s="10">
        <v>3</v>
      </c>
      <c r="B29" s="2079" t="s">
        <v>181</v>
      </c>
      <c r="C29" s="2080"/>
      <c r="D29" s="2081"/>
      <c r="E29" s="956">
        <f>SUM(E6:E28)</f>
        <v>0</v>
      </c>
      <c r="F29" s="956">
        <f>SUM(F6:F28)</f>
        <v>0</v>
      </c>
      <c r="G29" s="956">
        <f>SUM(G6:G28)</f>
        <v>0</v>
      </c>
      <c r="H29" s="956">
        <f>SUM(H6:H28)</f>
        <v>0</v>
      </c>
      <c r="I29" s="956" t="str">
        <f>IF(F29=0,"",H29/F29*100)</f>
        <v/>
      </c>
    </row>
    <row r="30" spans="1:9" ht="15.75" customHeight="1">
      <c r="A30" s="11" t="str">
        <f>封面!D11&amp;封面!G11</f>
        <v>被评估企业填表人：</v>
      </c>
      <c r="E30" s="943"/>
      <c r="F30" s="943"/>
      <c r="G30" s="943" t="str">
        <f>"评估人员："&amp;封面!G20</f>
        <v>评估人员：</v>
      </c>
      <c r="H30" s="943"/>
      <c r="I30" s="943"/>
    </row>
    <row r="31" spans="1:9" ht="15.75" customHeight="1">
      <c r="A31" s="12" t="str">
        <f>CONCATENATE(封面!D13,封面!F13,封面!G13,封面!H13,封面!I13,封面!J13,封面!K13)</f>
        <v>填表日期：年月日</v>
      </c>
      <c r="E31" s="943"/>
      <c r="F31" s="943"/>
      <c r="G31" s="943"/>
      <c r="H31" s="943"/>
      <c r="I31" s="943"/>
    </row>
  </sheetData>
  <mergeCells count="26">
    <mergeCell ref="B26:D26"/>
    <mergeCell ref="B27:D27"/>
    <mergeCell ref="B28:D28"/>
    <mergeCell ref="B29:D29"/>
    <mergeCell ref="B21:D21"/>
    <mergeCell ref="B22:D22"/>
    <mergeCell ref="B23:D23"/>
    <mergeCell ref="B24:D24"/>
    <mergeCell ref="B25:D25"/>
    <mergeCell ref="B14:D14"/>
    <mergeCell ref="B17:D17"/>
    <mergeCell ref="B18:D18"/>
    <mergeCell ref="B19:D19"/>
    <mergeCell ref="B20:D20"/>
    <mergeCell ref="B15:D15"/>
    <mergeCell ref="B16:D16"/>
    <mergeCell ref="B10:D10"/>
    <mergeCell ref="B12:D12"/>
    <mergeCell ref="B13:D13"/>
    <mergeCell ref="B11:D11"/>
    <mergeCell ref="A2:I2"/>
    <mergeCell ref="A3:I3"/>
    <mergeCell ref="B5:D5"/>
    <mergeCell ref="B7:D7"/>
    <mergeCell ref="B9:D9"/>
    <mergeCell ref="B8:D8"/>
  </mergeCells>
  <phoneticPr fontId="28" type="noConversion"/>
  <hyperlinks>
    <hyperlink ref="B7" location="短期投资汇总!A1" display="交易性金融资产" xr:uid="{00000000-0004-0000-0D00-000001000000}"/>
    <hyperlink ref="B9" location="应收票据!A1" display="应收票据" xr:uid="{00000000-0004-0000-0D00-000002000000}"/>
    <hyperlink ref="B12" location="'应收股利（利润）'!A1" display="预付账款" xr:uid="{00000000-0004-0000-0D00-000003000000}"/>
    <hyperlink ref="B17" location="存货汇总!A1" display="一年内到期的非流动资产" xr:uid="{00000000-0004-0000-0D00-000004000000}"/>
    <hyperlink ref="B18" location="待摊费用!A1" display="其他流动资产" xr:uid="{00000000-0004-0000-0D00-000005000000}"/>
    <hyperlink ref="B6" location="现金!A1" display="货币资金（现金" xr:uid="{00000000-0004-0000-0D00-000006000000}"/>
    <hyperlink ref="C6" location="银行存款!A1" display="存款" xr:uid="{00000000-0004-0000-0D00-000007000000}"/>
    <hyperlink ref="D6" location="其他货币资金!A1" display="他币）" xr:uid="{00000000-0004-0000-0D00-000008000000}"/>
    <hyperlink ref="A1" location="索引目录!C6" display="返回索引页" xr:uid="{00000000-0004-0000-0D00-000009000000}"/>
    <hyperlink ref="B1" location="分类汇总!B6" display="返回" xr:uid="{00000000-0004-0000-0D00-00000A000000}"/>
    <hyperlink ref="B7:D7" location="交易性金融资产汇总!B1" display="交易性金融资产" xr:uid="{00000000-0004-0000-0D00-00000B000000}"/>
    <hyperlink ref="B10:D10" location="应收账款!B1" display="应收账款" xr:uid="{00000000-0004-0000-0D00-00000C000000}"/>
    <hyperlink ref="B12:D12" location="预付账款!B1" display="预付账款" xr:uid="{00000000-0004-0000-0D00-00000D000000}"/>
    <hyperlink ref="B13:D13" location="其他应收款!B1" display="其他应收款" xr:uid="{00000000-0004-0000-0D00-000010000000}"/>
    <hyperlink ref="B14:D14" location="存货汇总!B1" display="存货" xr:uid="{00000000-0004-0000-0D00-000011000000}"/>
    <hyperlink ref="B17:D17" location="一年到期非流动资产!B1" display="一年内到期的非流动资产" xr:uid="{00000000-0004-0000-0D00-000012000000}"/>
    <hyperlink ref="B18:D18" location="其他流动资产!B1" display="其他流动资产" xr:uid="{00000000-0004-0000-0D00-000013000000}"/>
    <hyperlink ref="B15:D16" location="存货汇总!B1" display="存货" xr:uid="{1A6AEBAA-1553-429F-AEAC-0120084C26AA}"/>
  </hyperlinks>
  <printOptions horizontalCentered="1"/>
  <pageMargins left="0.34930555555555598" right="0.34930555555555598" top="0.98425196850393704" bottom="0.34930555555555598" header="0.39370078740157477" footer="0.23888888888888901"/>
  <pageSetup paperSize="9" orientation="landscape" r:id="rId1"/>
  <headerFooter alignWithMargins="0">
    <oddHeader>&amp;R&amp;"宋体,常规"&amp;10共&amp;"Times New Roman,常规"&amp;N&amp;"宋体,常规"页第&amp;"Times New Roman,常规"&amp;P&amp;"宋体,常规"页</oddHeader>
  </headerFooter>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100-000000000000}">
  <sheetPr codeName="Sheet75">
    <tabColor indexed="10"/>
    <pageSetUpPr fitToPage="1"/>
  </sheetPr>
  <dimension ref="A1:G30"/>
  <sheetViews>
    <sheetView topLeftCell="A5" zoomScale="85" zoomScaleNormal="85" workbookViewId="0">
      <selection activeCell="F30" sqref="F30"/>
    </sheetView>
  </sheetViews>
  <sheetFormatPr defaultColWidth="9" defaultRowHeight="15.75" customHeight="1" outlineLevelCol="1"/>
  <cols>
    <col min="1" max="1" width="7.75" style="4" customWidth="1"/>
    <col min="2" max="2" width="26.625" style="4" customWidth="1"/>
    <col min="3" max="3" width="19.125" style="705" customWidth="1" outlineLevel="1"/>
    <col min="4" max="5" width="24.75" style="705" customWidth="1"/>
    <col min="6" max="6" width="22.125" style="705" customWidth="1"/>
    <col min="7" max="7" width="14.5" style="349" customWidth="1"/>
    <col min="8" max="16384" width="9" style="4"/>
  </cols>
  <sheetData>
    <row r="1" spans="1:7" ht="15.75" customHeight="1">
      <c r="A1" s="5" t="s">
        <v>108</v>
      </c>
      <c r="B1" s="6" t="s">
        <v>333</v>
      </c>
      <c r="C1" s="941"/>
      <c r="D1" s="941"/>
      <c r="E1" s="941"/>
      <c r="F1" s="941"/>
      <c r="G1" s="348"/>
    </row>
    <row r="2" spans="1:7" s="2" customFormat="1" ht="30" customHeight="1">
      <c r="A2" s="2061" t="s">
        <v>692</v>
      </c>
      <c r="B2" s="2062"/>
      <c r="C2" s="2062"/>
      <c r="D2" s="2062"/>
      <c r="E2" s="2062"/>
      <c r="F2" s="2062"/>
      <c r="G2" s="2062"/>
    </row>
    <row r="3" spans="1:7" ht="14.25" customHeight="1">
      <c r="A3" s="2063" t="str">
        <f>CONCATENATE(封面!D9,封面!F9,封面!G9,封面!H9,封面!I9,封面!J9,封面!K9)</f>
        <v>评估基准日：年月日</v>
      </c>
      <c r="B3" s="2063"/>
      <c r="C3" s="2063"/>
      <c r="D3" s="2063"/>
      <c r="E3" s="2063"/>
      <c r="F3" s="2063"/>
      <c r="G3" s="2063"/>
    </row>
    <row r="4" spans="1:7" ht="15.75" customHeight="1">
      <c r="A4" s="8" t="str">
        <f>封面!D7&amp;封面!F7</f>
        <v>被评估企业：</v>
      </c>
      <c r="C4" s="943"/>
      <c r="D4" s="943"/>
      <c r="E4" s="943"/>
      <c r="F4" s="943"/>
      <c r="G4" s="352" t="s">
        <v>110</v>
      </c>
    </row>
    <row r="5" spans="1:7" s="17" customFormat="1" ht="15.75" customHeight="1">
      <c r="A5" s="18" t="s">
        <v>373</v>
      </c>
      <c r="B5" s="18" t="s">
        <v>306</v>
      </c>
      <c r="C5" s="968" t="s">
        <v>317</v>
      </c>
      <c r="D5" s="968" t="s">
        <v>318</v>
      </c>
      <c r="E5" s="968" t="s">
        <v>319</v>
      </c>
      <c r="F5" s="972" t="s">
        <v>208</v>
      </c>
      <c r="G5" s="353" t="s">
        <v>465</v>
      </c>
    </row>
    <row r="6" spans="1:7" ht="15.75" customHeight="1">
      <c r="A6" s="751" t="str">
        <f>$A$28&amp;"-"&amp;SUBTOTAL(103,$B$6:B6)</f>
        <v>5-1</v>
      </c>
      <c r="B6" s="14" t="s">
        <v>34</v>
      </c>
      <c r="C6" s="956">
        <f>短期借款!H27</f>
        <v>0</v>
      </c>
      <c r="D6" s="956">
        <f>短期借款!J27</f>
        <v>0</v>
      </c>
      <c r="E6" s="956">
        <f>短期借款!L27</f>
        <v>0</v>
      </c>
      <c r="F6" s="956">
        <f>E6-D6</f>
        <v>0</v>
      </c>
      <c r="G6" s="354" t="str">
        <f>IF(D6=0,"",F6/D6*100)</f>
        <v/>
      </c>
    </row>
    <row r="7" spans="1:7" ht="15.75" customHeight="1">
      <c r="A7" s="751" t="str">
        <f>$A$28&amp;"-"&amp;SUBTOTAL(103,$B$6:B7)</f>
        <v>5-2</v>
      </c>
      <c r="B7" s="14" t="s">
        <v>36</v>
      </c>
      <c r="C7" s="956">
        <f>交易性金融负债!E27</f>
        <v>0</v>
      </c>
      <c r="D7" s="956">
        <f>交易性金融负债!G27</f>
        <v>0</v>
      </c>
      <c r="E7" s="956">
        <f>交易性金融负债!H27</f>
        <v>0</v>
      </c>
      <c r="F7" s="956">
        <f>E7-D7</f>
        <v>0</v>
      </c>
      <c r="G7" s="354" t="str">
        <f>IF(D7=0,"",F7/D7*100)</f>
        <v/>
      </c>
    </row>
    <row r="8" spans="1:7" s="349" customFormat="1" ht="15.75" customHeight="1">
      <c r="A8" s="751" t="str">
        <f>$A$28&amp;"-"&amp;SUBTOTAL(103,$B$6:B8)</f>
        <v>5-3</v>
      </c>
      <c r="B8" s="892" t="s">
        <v>1369</v>
      </c>
      <c r="C8" s="976">
        <f>衍生金融负债!F26</f>
        <v>0</v>
      </c>
      <c r="D8" s="976">
        <f>衍生金融负债!H26</f>
        <v>0</v>
      </c>
      <c r="E8" s="976">
        <f>衍生金融负债!I26</f>
        <v>0</v>
      </c>
      <c r="F8" s="956">
        <f t="shared" ref="F8:F16" si="0">E8-D8</f>
        <v>0</v>
      </c>
      <c r="G8" s="354" t="str">
        <f t="shared" ref="G8:G16" si="1">IF(D8=0,"",F8/D8*100)</f>
        <v/>
      </c>
    </row>
    <row r="9" spans="1:7" ht="15.75" customHeight="1">
      <c r="A9" s="751" t="str">
        <f>$A$28&amp;"-"&amp;SUBTOTAL(103,$B$6:B9)</f>
        <v>5-4</v>
      </c>
      <c r="B9" s="14" t="s">
        <v>38</v>
      </c>
      <c r="C9" s="956">
        <f>应付票据!F27</f>
        <v>0</v>
      </c>
      <c r="D9" s="956">
        <f>应付票据!H27</f>
        <v>0</v>
      </c>
      <c r="E9" s="956">
        <f>应付票据!I27</f>
        <v>0</v>
      </c>
      <c r="F9" s="956">
        <f t="shared" si="0"/>
        <v>0</v>
      </c>
      <c r="G9" s="354" t="str">
        <f t="shared" si="1"/>
        <v/>
      </c>
    </row>
    <row r="10" spans="1:7" ht="15.75" customHeight="1">
      <c r="A10" s="751" t="str">
        <f>$A$28&amp;"-"&amp;SUBTOTAL(103,$B$6:B10)</f>
        <v>5-5</v>
      </c>
      <c r="B10" s="14" t="s">
        <v>41</v>
      </c>
      <c r="C10" s="956">
        <f>应付账款!E27</f>
        <v>0</v>
      </c>
      <c r="D10" s="956">
        <f>应付账款!G27</f>
        <v>0</v>
      </c>
      <c r="E10" s="956">
        <f>应付账款!H27</f>
        <v>0</v>
      </c>
      <c r="F10" s="956">
        <f t="shared" si="0"/>
        <v>0</v>
      </c>
      <c r="G10" s="354" t="str">
        <f t="shared" si="1"/>
        <v/>
      </c>
    </row>
    <row r="11" spans="1:7" ht="15.75" customHeight="1">
      <c r="A11" s="751" t="str">
        <f>$A$28&amp;"-"&amp;SUBTOTAL(103,$B$6:B11)</f>
        <v>5-6</v>
      </c>
      <c r="B11" s="893" t="s">
        <v>1502</v>
      </c>
      <c r="C11" s="956">
        <f>预收账款!E27</f>
        <v>0</v>
      </c>
      <c r="D11" s="956">
        <f>预收账款!G27</f>
        <v>0</v>
      </c>
      <c r="E11" s="956">
        <f>预收账款!H27</f>
        <v>0</v>
      </c>
      <c r="F11" s="956">
        <f t="shared" si="0"/>
        <v>0</v>
      </c>
      <c r="G11" s="354" t="str">
        <f t="shared" si="1"/>
        <v/>
      </c>
    </row>
    <row r="12" spans="1:7" s="349" customFormat="1" ht="15.75" customHeight="1">
      <c r="A12" s="751" t="str">
        <f>$A$28&amp;"-"&amp;SUBTOTAL(103,$B$6:B12)</f>
        <v>5-7</v>
      </c>
      <c r="B12" s="894" t="s">
        <v>1370</v>
      </c>
      <c r="C12" s="976">
        <f>合同负债!W27</f>
        <v>0</v>
      </c>
      <c r="D12" s="976">
        <f>合同负债!Y27</f>
        <v>0</v>
      </c>
      <c r="E12" s="976">
        <f>合同负债!Z27</f>
        <v>0</v>
      </c>
      <c r="F12" s="956">
        <f t="shared" si="0"/>
        <v>0</v>
      </c>
      <c r="G12" s="354" t="str">
        <f t="shared" si="1"/>
        <v/>
      </c>
    </row>
    <row r="13" spans="1:7" ht="15.75" customHeight="1">
      <c r="A13" s="751" t="str">
        <f>$A$28&amp;"-"&amp;SUBTOTAL(103,$B$6:B13)</f>
        <v>5-8</v>
      </c>
      <c r="B13" s="14" t="s">
        <v>45</v>
      </c>
      <c r="C13" s="956">
        <f>职工薪酬!D26</f>
        <v>0</v>
      </c>
      <c r="D13" s="956">
        <f>职工薪酬!F26</f>
        <v>0</v>
      </c>
      <c r="E13" s="956">
        <f>职工薪酬!G26</f>
        <v>0</v>
      </c>
      <c r="F13" s="956">
        <f t="shared" si="0"/>
        <v>0</v>
      </c>
      <c r="G13" s="354" t="str">
        <f t="shared" si="1"/>
        <v/>
      </c>
    </row>
    <row r="14" spans="1:7" ht="15.75" customHeight="1">
      <c r="A14" s="751" t="str">
        <f>$A$28&amp;"-"&amp;SUBTOTAL(103,$B$6:B14)</f>
        <v>5-9</v>
      </c>
      <c r="B14" s="14" t="s">
        <v>47</v>
      </c>
      <c r="C14" s="956">
        <f>应交税费!E27</f>
        <v>0</v>
      </c>
      <c r="D14" s="956">
        <f>应交税费!G27</f>
        <v>0</v>
      </c>
      <c r="E14" s="956">
        <f>应交税费!H27</f>
        <v>0</v>
      </c>
      <c r="F14" s="956">
        <f t="shared" si="0"/>
        <v>0</v>
      </c>
      <c r="G14" s="354" t="str">
        <f t="shared" si="1"/>
        <v/>
      </c>
    </row>
    <row r="15" spans="1:7" ht="15.75" customHeight="1">
      <c r="A15" s="751" t="str">
        <f>$A$28&amp;"-"&amp;SUBTOTAL(103,$B$6:B15)</f>
        <v>5-10</v>
      </c>
      <c r="B15" s="14" t="s">
        <v>53</v>
      </c>
      <c r="C15" s="956">
        <f>其他应付款汇总!C27</f>
        <v>0</v>
      </c>
      <c r="D15" s="956">
        <f>其他应付款汇总!D27</f>
        <v>0</v>
      </c>
      <c r="E15" s="956">
        <f>其他应付款汇总!E27</f>
        <v>0</v>
      </c>
      <c r="F15" s="956">
        <f t="shared" si="0"/>
        <v>0</v>
      </c>
      <c r="G15" s="354" t="str">
        <f t="shared" si="1"/>
        <v/>
      </c>
    </row>
    <row r="16" spans="1:7" s="349" customFormat="1" ht="15.75" customHeight="1">
      <c r="A16" s="751" t="str">
        <f>$A$28&amp;"-"&amp;SUBTOTAL(103,$B$6:B16)</f>
        <v>5-11</v>
      </c>
      <c r="B16" s="892" t="s">
        <v>1371</v>
      </c>
      <c r="C16" s="976">
        <f>持有待售负债!E26</f>
        <v>0</v>
      </c>
      <c r="D16" s="976">
        <f>持有待售负债!G26</f>
        <v>0</v>
      </c>
      <c r="E16" s="976">
        <f>持有待售负债!H26</f>
        <v>0</v>
      </c>
      <c r="F16" s="956">
        <f t="shared" si="0"/>
        <v>0</v>
      </c>
      <c r="G16" s="354" t="str">
        <f t="shared" si="1"/>
        <v/>
      </c>
    </row>
    <row r="17" spans="1:7" ht="15.75" customHeight="1">
      <c r="A17" s="751" t="str">
        <f>$A$28&amp;"-"&amp;SUBTOTAL(103,$B$6:B17)</f>
        <v>5-12</v>
      </c>
      <c r="B17" s="14" t="s">
        <v>55</v>
      </c>
      <c r="C17" s="956">
        <f>一年到期非流动负债!F27</f>
        <v>0</v>
      </c>
      <c r="D17" s="956">
        <f>一年到期非流动负债!H27</f>
        <v>0</v>
      </c>
      <c r="E17" s="956">
        <f>一年到期非流动负债!I27</f>
        <v>0</v>
      </c>
      <c r="F17" s="956">
        <f>E17-D17</f>
        <v>0</v>
      </c>
      <c r="G17" s="354" t="str">
        <f>IF(D17=0,"",F17/D17*100)</f>
        <v/>
      </c>
    </row>
    <row r="18" spans="1:7" ht="15.75" customHeight="1">
      <c r="A18" s="751" t="str">
        <f>$A$28&amp;"-"&amp;SUBTOTAL(103,$B$6:B18)</f>
        <v>5-13</v>
      </c>
      <c r="B18" s="14" t="s">
        <v>57</v>
      </c>
      <c r="C18" s="956">
        <f>其他流动负债!E27</f>
        <v>0</v>
      </c>
      <c r="D18" s="956">
        <f>其他流动负债!G27</f>
        <v>0</v>
      </c>
      <c r="E18" s="956">
        <f>其他流动负债!H27</f>
        <v>0</v>
      </c>
      <c r="F18" s="956">
        <f>E18-D18</f>
        <v>0</v>
      </c>
      <c r="G18" s="354" t="str">
        <f>IF(D18=0,"",F18/D18*100)</f>
        <v/>
      </c>
    </row>
    <row r="19" spans="1:7" ht="15.75" customHeight="1">
      <c r="A19" s="10"/>
      <c r="B19" s="14"/>
      <c r="C19" s="956"/>
      <c r="D19" s="956"/>
      <c r="E19" s="956"/>
      <c r="F19" s="956"/>
      <c r="G19" s="354" t="str">
        <f>IF(D19=0,"",F19/D19*100)</f>
        <v/>
      </c>
    </row>
    <row r="20" spans="1:7" ht="15.75" customHeight="1">
      <c r="A20" s="10"/>
      <c r="B20" s="14"/>
      <c r="C20" s="956"/>
      <c r="D20" s="956"/>
      <c r="E20" s="956"/>
      <c r="F20" s="956"/>
      <c r="G20" s="354" t="str">
        <f>IF(D20=0,"",F20/D20*100)</f>
        <v/>
      </c>
    </row>
    <row r="21" spans="1:7" ht="15.75" customHeight="1">
      <c r="A21" s="10"/>
      <c r="B21" s="14"/>
      <c r="C21" s="956"/>
      <c r="D21" s="956"/>
      <c r="E21" s="956"/>
      <c r="F21" s="956"/>
      <c r="G21" s="354"/>
    </row>
    <row r="22" spans="1:7" ht="15.75" customHeight="1">
      <c r="A22" s="10"/>
      <c r="B22" s="14"/>
      <c r="C22" s="956"/>
      <c r="D22" s="956"/>
      <c r="E22" s="956"/>
      <c r="F22" s="956"/>
      <c r="G22" s="354"/>
    </row>
    <row r="23" spans="1:7" ht="15.75" customHeight="1">
      <c r="A23" s="10"/>
      <c r="B23" s="14"/>
      <c r="C23" s="956"/>
      <c r="D23" s="956"/>
      <c r="E23" s="956"/>
      <c r="F23" s="956"/>
      <c r="G23" s="354" t="str">
        <f t="shared" ref="G23:G28" si="2">IF(D23=0,"",F23/D23*100)</f>
        <v/>
      </c>
    </row>
    <row r="24" spans="1:7" ht="15.75" customHeight="1">
      <c r="A24" s="10"/>
      <c r="B24" s="14"/>
      <c r="C24" s="956"/>
      <c r="D24" s="956"/>
      <c r="E24" s="956"/>
      <c r="F24" s="956"/>
      <c r="G24" s="354" t="str">
        <f t="shared" si="2"/>
        <v/>
      </c>
    </row>
    <row r="25" spans="1:7" ht="15.75" customHeight="1">
      <c r="A25" s="10"/>
      <c r="B25" s="14"/>
      <c r="C25" s="956"/>
      <c r="D25" s="956"/>
      <c r="E25" s="956"/>
      <c r="F25" s="956"/>
      <c r="G25" s="354" t="str">
        <f t="shared" si="2"/>
        <v/>
      </c>
    </row>
    <row r="26" spans="1:7" ht="15.75" customHeight="1">
      <c r="A26" s="18"/>
      <c r="B26" s="21"/>
      <c r="C26" s="956"/>
      <c r="D26" s="956"/>
      <c r="E26" s="956"/>
      <c r="F26" s="956"/>
      <c r="G26" s="354" t="str">
        <f t="shared" si="2"/>
        <v/>
      </c>
    </row>
    <row r="27" spans="1:7" ht="15.75" customHeight="1">
      <c r="A27" s="18"/>
      <c r="B27" s="21"/>
      <c r="C27" s="956"/>
      <c r="D27" s="956"/>
      <c r="E27" s="956"/>
      <c r="F27" s="956"/>
      <c r="G27" s="354" t="str">
        <f t="shared" si="2"/>
        <v/>
      </c>
    </row>
    <row r="28" spans="1:7" ht="15.75" customHeight="1">
      <c r="A28" s="18" t="s">
        <v>693</v>
      </c>
      <c r="B28" s="18" t="s">
        <v>183</v>
      </c>
      <c r="C28" s="956">
        <f>SUM(C6:C27)</f>
        <v>0</v>
      </c>
      <c r="D28" s="956">
        <f>SUM(D6:D27)</f>
        <v>0</v>
      </c>
      <c r="E28" s="956">
        <f>SUM(E6:E27)</f>
        <v>0</v>
      </c>
      <c r="F28" s="956">
        <f>SUM(F6:F27)</f>
        <v>0</v>
      </c>
      <c r="G28" s="354" t="str">
        <f t="shared" si="2"/>
        <v/>
      </c>
    </row>
    <row r="29" spans="1:7" ht="15.75" customHeight="1">
      <c r="A29" s="12" t="str">
        <f>封面!D11&amp;封面!G11</f>
        <v>被评估企业填表人：</v>
      </c>
      <c r="B29" s="12"/>
      <c r="C29" s="943"/>
      <c r="D29" s="943"/>
      <c r="E29" s="943" t="str">
        <f>"评估人员："&amp;封面!G38</f>
        <v>评估人员：</v>
      </c>
      <c r="F29" s="943"/>
    </row>
    <row r="30" spans="1:7" ht="15.75" customHeight="1">
      <c r="A30" s="11" t="str">
        <f>CONCATENATE(封面!D13,封面!F13,封面!G13,封面!H13,封面!I13,封面!J13,封面!K13)</f>
        <v>填表日期：年月日</v>
      </c>
      <c r="C30" s="943"/>
      <c r="D30" s="943"/>
      <c r="E30" s="943"/>
      <c r="F30" s="943"/>
    </row>
  </sheetData>
  <mergeCells count="2">
    <mergeCell ref="A2:G2"/>
    <mergeCell ref="A3:G3"/>
  </mergeCells>
  <phoneticPr fontId="28" type="noConversion"/>
  <hyperlinks>
    <hyperlink ref="A1" location="索引目录!G6" display="返回索引页" xr:uid="{00000000-0004-0000-5100-000000000000}"/>
    <hyperlink ref="B1" location="分类汇总!B39" display="返回" xr:uid="{00000000-0004-0000-5100-000001000000}"/>
    <hyperlink ref="B6" location="短期借款!B1" display="短期借款" xr:uid="{00000000-0004-0000-5100-000003000000}"/>
    <hyperlink ref="B7" location="交易性金融负债!B1" display="交易性金融负债" xr:uid="{00000000-0004-0000-5100-000004000000}"/>
    <hyperlink ref="B9" location="应付票据!B1" display="应付票据" xr:uid="{00000000-0004-0000-5100-000005000000}"/>
    <hyperlink ref="B10" location="应付账款!B1" display="应付账款" xr:uid="{00000000-0004-0000-5100-000006000000}"/>
    <hyperlink ref="B11" location="预收账款!B1" display="预收款项" xr:uid="{00000000-0004-0000-5100-000007000000}"/>
    <hyperlink ref="B13" location="职工薪酬!B1" display="应付职工薪酬" xr:uid="{00000000-0004-0000-5100-000008000000}"/>
    <hyperlink ref="B14" location="应交税费!B1" display="应交税费" xr:uid="{00000000-0004-0000-5100-000009000000}"/>
    <hyperlink ref="B15" location="其他应付款!B1" display="其他应付款" xr:uid="{00000000-0004-0000-5100-00000B000000}"/>
    <hyperlink ref="B17" location="一年到期非流动负债!B1" display="一年内到期的非流动负债" xr:uid="{00000000-0004-0000-5100-00000C000000}"/>
    <hyperlink ref="B18" location="其他流动负债!B1" display="其他流动负债" xr:uid="{00000000-0004-0000-5100-00000D000000}"/>
  </hyperlinks>
  <printOptions horizontalCentered="1"/>
  <pageMargins left="0.34930555555555598" right="0.34930555555555598" top="0.98425196850393704" bottom="0.78888888888888897" header="0.39370078740157477" footer="0.50902777777777797"/>
  <pageSetup paperSize="9" fitToHeight="0" orientation="landscape" r:id="rId1"/>
  <headerFooter alignWithMargins="0">
    <oddHeader>&amp;R&amp;"宋体,常规"&amp;10共&amp;"Times New Roman,常规"&amp;N&amp;"宋体,常规"页第&amp;"Times New Roman,常规"&amp;P&amp;"宋体,常规"页</oddHeader>
  </headerFooter>
</worksheet>
</file>

<file path=xl/worksheets/sheet10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200-000000000000}">
  <sheetPr codeName="Sheet76">
    <pageSetUpPr fitToPage="1"/>
  </sheetPr>
  <dimension ref="A1:O29"/>
  <sheetViews>
    <sheetView zoomScaleNormal="100" workbookViewId="0">
      <selection activeCell="F30" sqref="F30"/>
    </sheetView>
  </sheetViews>
  <sheetFormatPr defaultColWidth="9" defaultRowHeight="15.75" customHeight="1" outlineLevelCol="1"/>
  <cols>
    <col min="1" max="1" width="5.5" style="12" customWidth="1"/>
    <col min="2" max="2" width="20" style="349" customWidth="1"/>
    <col min="3" max="4" width="8.75" style="561" customWidth="1"/>
    <col min="5" max="6" width="7.25" style="349" customWidth="1"/>
    <col min="7" max="7" width="10.625" style="705" customWidth="1"/>
    <col min="8" max="9" width="13.75" style="705" customWidth="1" outlineLevel="1"/>
    <col min="10" max="10" width="13.75" style="705" customWidth="1"/>
    <col min="11" max="12" width="14.625" style="705" customWidth="1"/>
    <col min="13" max="13" width="10.625" style="349" customWidth="1"/>
    <col min="14" max="16384" width="9" style="349"/>
  </cols>
  <sheetData>
    <row r="1" spans="1:15" ht="15.75" customHeight="1">
      <c r="A1" s="564" t="s">
        <v>108</v>
      </c>
      <c r="B1" s="357" t="s">
        <v>333</v>
      </c>
      <c r="C1" s="560"/>
      <c r="D1" s="560"/>
      <c r="E1" s="348"/>
      <c r="F1" s="348"/>
      <c r="G1" s="941"/>
      <c r="H1" s="941"/>
      <c r="I1" s="941"/>
      <c r="J1" s="941"/>
      <c r="K1" s="941"/>
      <c r="L1" s="941"/>
      <c r="M1" s="348"/>
    </row>
    <row r="2" spans="1:15" s="369" customFormat="1" ht="30" customHeight="1">
      <c r="A2" s="2061" t="s">
        <v>694</v>
      </c>
      <c r="B2" s="2062"/>
      <c r="C2" s="2062"/>
      <c r="D2" s="2062"/>
      <c r="E2" s="2062"/>
      <c r="F2" s="2062"/>
      <c r="G2" s="2062"/>
      <c r="H2" s="2062"/>
      <c r="I2" s="2062"/>
      <c r="J2" s="2062"/>
      <c r="K2" s="2062"/>
      <c r="L2" s="2062"/>
      <c r="M2" s="2062"/>
    </row>
    <row r="3" spans="1:15" ht="14.25" customHeight="1">
      <c r="A3" s="705" t="str">
        <f>CONCATENATE(封面!D9,封面!F9,封面!G9,封面!H9,封面!I9,封面!J9,封面!K9)</f>
        <v>评估基准日：年月日</v>
      </c>
      <c r="B3" s="705"/>
      <c r="C3" s="705"/>
      <c r="D3" s="705"/>
      <c r="E3" s="705"/>
      <c r="F3" s="705"/>
      <c r="M3" s="705"/>
    </row>
    <row r="4" spans="1:15" ht="15.75" customHeight="1">
      <c r="A4" s="12" t="str">
        <f>封面!D7&amp;封面!F7</f>
        <v>被评估企业：</v>
      </c>
      <c r="G4" s="943"/>
      <c r="H4" s="943"/>
      <c r="I4" s="943"/>
      <c r="J4" s="943"/>
      <c r="K4" s="943"/>
      <c r="L4" s="943"/>
      <c r="M4" s="355" t="s">
        <v>110</v>
      </c>
    </row>
    <row r="5" spans="1:15" s="365" customFormat="1" ht="15.75" customHeight="1">
      <c r="A5" s="559" t="s">
        <v>172</v>
      </c>
      <c r="B5" s="350" t="s">
        <v>695</v>
      </c>
      <c r="C5" s="562" t="s">
        <v>439</v>
      </c>
      <c r="D5" s="562" t="s">
        <v>539</v>
      </c>
      <c r="E5" s="350" t="s">
        <v>696</v>
      </c>
      <c r="F5" s="350" t="s">
        <v>391</v>
      </c>
      <c r="G5" s="947" t="s">
        <v>697</v>
      </c>
      <c r="H5" s="1003" t="s">
        <v>317</v>
      </c>
      <c r="I5" s="1003" t="s">
        <v>394</v>
      </c>
      <c r="J5" s="947" t="s">
        <v>318</v>
      </c>
      <c r="K5" s="947" t="s">
        <v>698</v>
      </c>
      <c r="L5" s="947" t="s">
        <v>319</v>
      </c>
      <c r="M5" s="350" t="s">
        <v>175</v>
      </c>
      <c r="O5" s="1800" t="s">
        <v>2129</v>
      </c>
    </row>
    <row r="6" spans="1:15" ht="15.75" customHeight="1">
      <c r="A6" s="23"/>
      <c r="B6" s="358"/>
      <c r="C6" s="555"/>
      <c r="D6" s="555"/>
      <c r="E6" s="353"/>
      <c r="F6" s="353"/>
      <c r="G6" s="956"/>
      <c r="H6" s="956"/>
      <c r="I6" s="956"/>
      <c r="J6" s="956"/>
      <c r="K6" s="956"/>
      <c r="L6" s="956"/>
      <c r="M6" s="370"/>
      <c r="O6" s="1800"/>
    </row>
    <row r="7" spans="1:15" ht="15.75" customHeight="1">
      <c r="A7" s="23"/>
      <c r="B7" s="358"/>
      <c r="C7" s="555"/>
      <c r="D7" s="555"/>
      <c r="E7" s="353"/>
      <c r="F7" s="353"/>
      <c r="G7" s="956"/>
      <c r="H7" s="956"/>
      <c r="I7" s="956"/>
      <c r="J7" s="956"/>
      <c r="K7" s="956"/>
      <c r="L7" s="956"/>
      <c r="M7" s="370"/>
      <c r="O7" s="1800"/>
    </row>
    <row r="8" spans="1:15" ht="15.75" customHeight="1">
      <c r="A8" s="23"/>
      <c r="B8" s="358"/>
      <c r="C8" s="555"/>
      <c r="D8" s="555"/>
      <c r="E8" s="353"/>
      <c r="F8" s="353"/>
      <c r="G8" s="956"/>
      <c r="H8" s="956"/>
      <c r="I8" s="956"/>
      <c r="J8" s="956"/>
      <c r="K8" s="956"/>
      <c r="L8" s="956"/>
      <c r="M8" s="370"/>
      <c r="O8" s="551"/>
    </row>
    <row r="9" spans="1:15" ht="15.75" customHeight="1">
      <c r="A9" s="23"/>
      <c r="B9" s="358"/>
      <c r="C9" s="555"/>
      <c r="D9" s="555"/>
      <c r="E9" s="353"/>
      <c r="F9" s="353"/>
      <c r="G9" s="956"/>
      <c r="H9" s="956"/>
      <c r="I9" s="956"/>
      <c r="J9" s="956"/>
      <c r="K9" s="956"/>
      <c r="L9" s="956"/>
      <c r="M9" s="370"/>
      <c r="O9" s="551"/>
    </row>
    <row r="10" spans="1:15" ht="15.75" customHeight="1">
      <c r="A10" s="23"/>
      <c r="B10" s="358"/>
      <c r="C10" s="555"/>
      <c r="D10" s="555"/>
      <c r="E10" s="353"/>
      <c r="F10" s="353"/>
      <c r="G10" s="956"/>
      <c r="H10" s="956"/>
      <c r="I10" s="956"/>
      <c r="J10" s="956"/>
      <c r="K10" s="956"/>
      <c r="L10" s="956"/>
      <c r="M10" s="370"/>
      <c r="O10" s="551"/>
    </row>
    <row r="11" spans="1:15" ht="15.75" customHeight="1">
      <c r="A11" s="23"/>
      <c r="B11" s="358"/>
      <c r="C11" s="555"/>
      <c r="D11" s="555"/>
      <c r="E11" s="353"/>
      <c r="F11" s="353"/>
      <c r="G11" s="956"/>
      <c r="H11" s="956"/>
      <c r="I11" s="956"/>
      <c r="J11" s="956"/>
      <c r="K11" s="956"/>
      <c r="L11" s="956"/>
      <c r="M11" s="370"/>
      <c r="O11" s="551"/>
    </row>
    <row r="12" spans="1:15" ht="15.75" customHeight="1">
      <c r="A12" s="23"/>
      <c r="B12" s="358"/>
      <c r="C12" s="555"/>
      <c r="D12" s="555"/>
      <c r="E12" s="353"/>
      <c r="F12" s="353"/>
      <c r="G12" s="956"/>
      <c r="H12" s="956"/>
      <c r="I12" s="956"/>
      <c r="J12" s="956"/>
      <c r="K12" s="956"/>
      <c r="L12" s="956"/>
      <c r="M12" s="370"/>
      <c r="O12" s="551"/>
    </row>
    <row r="13" spans="1:15" ht="15.75" customHeight="1">
      <c r="A13" s="23"/>
      <c r="B13" s="358"/>
      <c r="C13" s="555"/>
      <c r="D13" s="555"/>
      <c r="E13" s="353"/>
      <c r="F13" s="353"/>
      <c r="G13" s="956"/>
      <c r="H13" s="956"/>
      <c r="I13" s="956"/>
      <c r="J13" s="956"/>
      <c r="K13" s="956"/>
      <c r="L13" s="956"/>
      <c r="M13" s="370"/>
      <c r="O13" s="551"/>
    </row>
    <row r="14" spans="1:15" ht="15.75" customHeight="1">
      <c r="A14" s="23"/>
      <c r="B14" s="358"/>
      <c r="C14" s="555"/>
      <c r="D14" s="555"/>
      <c r="E14" s="353"/>
      <c r="F14" s="353"/>
      <c r="G14" s="956"/>
      <c r="H14" s="956"/>
      <c r="I14" s="956"/>
      <c r="J14" s="956"/>
      <c r="K14" s="956"/>
      <c r="L14" s="956"/>
      <c r="M14" s="370"/>
      <c r="O14" s="551"/>
    </row>
    <row r="15" spans="1:15" ht="15.75" customHeight="1">
      <c r="A15" s="23"/>
      <c r="B15" s="358"/>
      <c r="C15" s="555"/>
      <c r="D15" s="555"/>
      <c r="E15" s="353"/>
      <c r="F15" s="353"/>
      <c r="G15" s="956"/>
      <c r="H15" s="956"/>
      <c r="I15" s="956"/>
      <c r="J15" s="956"/>
      <c r="K15" s="956"/>
      <c r="L15" s="956"/>
      <c r="M15" s="370"/>
      <c r="O15" s="551"/>
    </row>
    <row r="16" spans="1:15" ht="15.75" customHeight="1">
      <c r="A16" s="23"/>
      <c r="B16" s="358"/>
      <c r="C16" s="555"/>
      <c r="D16" s="555"/>
      <c r="E16" s="353"/>
      <c r="F16" s="353"/>
      <c r="G16" s="956"/>
      <c r="H16" s="956"/>
      <c r="I16" s="956"/>
      <c r="J16" s="956"/>
      <c r="K16" s="956"/>
      <c r="L16" s="956"/>
      <c r="M16" s="370"/>
      <c r="O16" s="551"/>
    </row>
    <row r="17" spans="1:15" ht="15.75" customHeight="1">
      <c r="A17" s="23"/>
      <c r="B17" s="358"/>
      <c r="C17" s="555"/>
      <c r="D17" s="555"/>
      <c r="E17" s="353"/>
      <c r="F17" s="353"/>
      <c r="G17" s="956"/>
      <c r="H17" s="956"/>
      <c r="I17" s="956"/>
      <c r="J17" s="956"/>
      <c r="K17" s="956"/>
      <c r="L17" s="956"/>
      <c r="M17" s="370"/>
      <c r="O17" s="551"/>
    </row>
    <row r="18" spans="1:15" ht="15.75" customHeight="1">
      <c r="A18" s="23"/>
      <c r="B18" s="358"/>
      <c r="C18" s="555"/>
      <c r="D18" s="555"/>
      <c r="E18" s="353"/>
      <c r="F18" s="353"/>
      <c r="G18" s="956"/>
      <c r="H18" s="956"/>
      <c r="I18" s="956"/>
      <c r="J18" s="956"/>
      <c r="K18" s="956"/>
      <c r="L18" s="956"/>
      <c r="M18" s="370"/>
      <c r="O18" s="551"/>
    </row>
    <row r="19" spans="1:15" ht="15.75" customHeight="1">
      <c r="A19" s="23"/>
      <c r="B19" s="358"/>
      <c r="C19" s="555"/>
      <c r="D19" s="555"/>
      <c r="E19" s="353"/>
      <c r="F19" s="353"/>
      <c r="G19" s="956"/>
      <c r="H19" s="956"/>
      <c r="I19" s="956"/>
      <c r="J19" s="956"/>
      <c r="K19" s="956"/>
      <c r="L19" s="956"/>
      <c r="M19" s="370"/>
      <c r="O19" s="551"/>
    </row>
    <row r="20" spans="1:15" ht="15.75" customHeight="1">
      <c r="A20" s="23"/>
      <c r="B20" s="358"/>
      <c r="C20" s="555"/>
      <c r="D20" s="555"/>
      <c r="E20" s="353"/>
      <c r="F20" s="353"/>
      <c r="G20" s="956"/>
      <c r="H20" s="956"/>
      <c r="I20" s="956"/>
      <c r="J20" s="956"/>
      <c r="K20" s="956"/>
      <c r="L20" s="956"/>
      <c r="M20" s="370"/>
      <c r="O20" s="551"/>
    </row>
    <row r="21" spans="1:15" ht="15.75" customHeight="1">
      <c r="A21" s="23"/>
      <c r="B21" s="358"/>
      <c r="C21" s="555"/>
      <c r="D21" s="555"/>
      <c r="E21" s="353"/>
      <c r="F21" s="353"/>
      <c r="G21" s="956"/>
      <c r="H21" s="956"/>
      <c r="I21" s="956"/>
      <c r="J21" s="956"/>
      <c r="K21" s="956"/>
      <c r="L21" s="956"/>
      <c r="M21" s="370"/>
      <c r="O21" s="551"/>
    </row>
    <row r="22" spans="1:15" ht="15.75" customHeight="1">
      <c r="A22" s="23"/>
      <c r="B22" s="358"/>
      <c r="C22" s="555"/>
      <c r="D22" s="555"/>
      <c r="E22" s="353"/>
      <c r="F22" s="353"/>
      <c r="G22" s="956"/>
      <c r="H22" s="956"/>
      <c r="I22" s="956"/>
      <c r="J22" s="956"/>
      <c r="K22" s="956"/>
      <c r="L22" s="956"/>
      <c r="M22" s="370"/>
      <c r="O22" s="551"/>
    </row>
    <row r="23" spans="1:15" ht="15.75" customHeight="1">
      <c r="A23" s="23"/>
      <c r="B23" s="358"/>
      <c r="C23" s="555"/>
      <c r="D23" s="555"/>
      <c r="E23" s="353"/>
      <c r="F23" s="353"/>
      <c r="G23" s="956"/>
      <c r="H23" s="956"/>
      <c r="I23" s="956"/>
      <c r="J23" s="956"/>
      <c r="K23" s="956"/>
      <c r="L23" s="956"/>
      <c r="M23" s="370"/>
      <c r="O23" s="551"/>
    </row>
    <row r="24" spans="1:15" ht="15.75" customHeight="1">
      <c r="A24" s="23"/>
      <c r="B24" s="358"/>
      <c r="C24" s="555"/>
      <c r="D24" s="555"/>
      <c r="E24" s="353"/>
      <c r="F24" s="353"/>
      <c r="G24" s="956"/>
      <c r="H24" s="956"/>
      <c r="I24" s="956"/>
      <c r="J24" s="956"/>
      <c r="K24" s="956"/>
      <c r="L24" s="956"/>
      <c r="M24" s="370"/>
      <c r="O24" s="551"/>
    </row>
    <row r="25" spans="1:15" ht="15.75" customHeight="1">
      <c r="A25" s="23"/>
      <c r="B25" s="358"/>
      <c r="C25" s="555"/>
      <c r="D25" s="555"/>
      <c r="E25" s="353"/>
      <c r="F25" s="353"/>
      <c r="G25" s="956"/>
      <c r="H25" s="956"/>
      <c r="I25" s="956"/>
      <c r="J25" s="956"/>
      <c r="K25" s="956"/>
      <c r="L25" s="956"/>
      <c r="M25" s="370"/>
      <c r="O25" s="551"/>
    </row>
    <row r="26" spans="1:15" ht="15.75" customHeight="1">
      <c r="A26" s="23"/>
      <c r="B26" s="358"/>
      <c r="C26" s="555"/>
      <c r="D26" s="555"/>
      <c r="E26" s="353"/>
      <c r="F26" s="353"/>
      <c r="G26" s="956"/>
      <c r="H26" s="956"/>
      <c r="I26" s="956"/>
      <c r="J26" s="956"/>
      <c r="K26" s="956"/>
      <c r="L26" s="956"/>
      <c r="M26" s="370"/>
      <c r="O26" s="551"/>
    </row>
    <row r="27" spans="1:15" ht="15.75" customHeight="1">
      <c r="A27" s="2115" t="s">
        <v>699</v>
      </c>
      <c r="B27" s="2116"/>
      <c r="C27" s="555"/>
      <c r="D27" s="555"/>
      <c r="E27" s="353"/>
      <c r="F27" s="353"/>
      <c r="G27" s="956"/>
      <c r="H27" s="956">
        <f>SUM(H6:H26)</f>
        <v>0</v>
      </c>
      <c r="I27" s="956"/>
      <c r="J27" s="956">
        <f>SUM(J6:J26)</f>
        <v>0</v>
      </c>
      <c r="K27" s="956"/>
      <c r="L27" s="956">
        <f>SUM(L6:L26)</f>
        <v>0</v>
      </c>
      <c r="M27" s="370"/>
    </row>
    <row r="28" spans="1:15" ht="15.75" customHeight="1">
      <c r="A28" s="12" t="str">
        <f>封面!D11&amp;封面!G11</f>
        <v>被评估企业填表人：</v>
      </c>
      <c r="G28" s="943"/>
      <c r="H28" s="943"/>
      <c r="I28" s="943"/>
      <c r="J28" s="943" t="str">
        <f>"评估人员："&amp;封面!G38</f>
        <v>评估人员：</v>
      </c>
      <c r="K28" s="943"/>
      <c r="L28" s="943"/>
    </row>
    <row r="29" spans="1:15" ht="15.75" customHeight="1">
      <c r="A29" s="12" t="str">
        <f>CONCATENATE(封面!D13,封面!F13,封面!G13,封面!H13,封面!I13,封面!J13,封面!K13)</f>
        <v>填表日期：年月日</v>
      </c>
      <c r="G29" s="943"/>
      <c r="H29" s="943"/>
      <c r="I29" s="943"/>
      <c r="J29" s="943"/>
      <c r="K29" s="943"/>
      <c r="L29" s="943"/>
    </row>
  </sheetData>
  <mergeCells count="2">
    <mergeCell ref="A2:M2"/>
    <mergeCell ref="A27:B27"/>
  </mergeCells>
  <phoneticPr fontId="28" type="noConversion"/>
  <hyperlinks>
    <hyperlink ref="A1" location="索引目录!I6" display="返回索引页" xr:uid="{00000000-0004-0000-5200-000000000000}"/>
    <hyperlink ref="B1" location="流动负债汇总!B6" display="返回" xr:uid="{00000000-0004-0000-5200-000001000000}"/>
  </hyperlinks>
  <printOptions horizontalCentered="1"/>
  <pageMargins left="0.35433070866141736" right="0.35433070866141736" top="0.98425196850393704" bottom="0.78740157480314965" header="0.39370078740157477" footer="0.51181102362204722"/>
  <pageSetup paperSize="9" scale="88" fitToHeight="0" orientation="landscape" r:id="rId1"/>
  <headerFooter alignWithMargins="0">
    <oddHeader>&amp;R&amp;"宋体,常规"&amp;10共&amp;"Times New Roman,常规"&amp;N&amp;"宋体,常规"页第&amp;"Times New Roman,常规"&amp;P&amp;"宋体,常规"页</oddHeader>
  </headerFooter>
  <legacyDrawing r:id="rId2"/>
</worksheet>
</file>

<file path=xl/worksheets/sheet10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300-000000000000}">
  <sheetPr codeName="Sheet77">
    <pageSetUpPr fitToPage="1"/>
  </sheetPr>
  <dimension ref="A1:K29"/>
  <sheetViews>
    <sheetView zoomScaleNormal="100" workbookViewId="0">
      <selection activeCell="F30" sqref="F30"/>
    </sheetView>
  </sheetViews>
  <sheetFormatPr defaultColWidth="9" defaultRowHeight="15.75" customHeight="1" outlineLevelCol="1"/>
  <cols>
    <col min="1" max="1" width="6.25" style="12" customWidth="1"/>
    <col min="2" max="2" width="30" style="349" customWidth="1"/>
    <col min="3" max="3" width="12.5" style="561" customWidth="1"/>
    <col min="4" max="4" width="18.75" style="349" customWidth="1"/>
    <col min="5" max="6" width="18.75" style="705" customWidth="1" outlineLevel="1"/>
    <col min="7" max="8" width="18.75" style="705" customWidth="1"/>
    <col min="9" max="9" width="15.5" style="349" customWidth="1"/>
    <col min="10" max="16384" width="9" style="349"/>
  </cols>
  <sheetData>
    <row r="1" spans="1:11" ht="15.75" customHeight="1">
      <c r="A1" s="564" t="s">
        <v>108</v>
      </c>
      <c r="B1" s="357" t="s">
        <v>333</v>
      </c>
      <c r="C1" s="560"/>
      <c r="D1" s="348"/>
      <c r="E1" s="941"/>
      <c r="F1" s="941"/>
      <c r="G1" s="941"/>
      <c r="H1" s="941"/>
      <c r="I1" s="348"/>
    </row>
    <row r="2" spans="1:11" s="369" customFormat="1" ht="30" customHeight="1">
      <c r="A2" s="2061" t="s">
        <v>700</v>
      </c>
      <c r="B2" s="2062"/>
      <c r="C2" s="2062"/>
      <c r="D2" s="2062"/>
      <c r="E2" s="2062"/>
      <c r="F2" s="2062"/>
      <c r="G2" s="2062"/>
      <c r="H2" s="2062"/>
      <c r="I2" s="2062"/>
    </row>
    <row r="3" spans="1:11" ht="14.25" customHeight="1">
      <c r="A3" s="705" t="str">
        <f>CONCATENATE(封面!D9,封面!F9,封面!G9,封面!H9,封面!I9,封面!J9,封面!K9)</f>
        <v>评估基准日：年月日</v>
      </c>
      <c r="B3" s="705"/>
      <c r="C3" s="705"/>
      <c r="D3" s="705"/>
      <c r="I3" s="705"/>
    </row>
    <row r="4" spans="1:11" ht="15.75" customHeight="1">
      <c r="A4" s="12" t="str">
        <f>封面!D7&amp;封面!F7</f>
        <v>被评估企业：</v>
      </c>
      <c r="E4" s="943"/>
      <c r="F4" s="943"/>
      <c r="G4" s="943"/>
      <c r="H4" s="943"/>
      <c r="I4" s="355" t="s">
        <v>110</v>
      </c>
    </row>
    <row r="5" spans="1:11" s="365" customFormat="1" ht="15.75" customHeight="1">
      <c r="A5" s="559" t="s">
        <v>172</v>
      </c>
      <c r="B5" s="350" t="s">
        <v>430</v>
      </c>
      <c r="C5" s="562" t="s">
        <v>439</v>
      </c>
      <c r="D5" s="350" t="s">
        <v>438</v>
      </c>
      <c r="E5" s="1003" t="s">
        <v>317</v>
      </c>
      <c r="F5" s="1003" t="s">
        <v>394</v>
      </c>
      <c r="G5" s="947" t="s">
        <v>318</v>
      </c>
      <c r="H5" s="947" t="s">
        <v>319</v>
      </c>
      <c r="I5" s="350" t="s">
        <v>175</v>
      </c>
      <c r="K5" s="1800" t="s">
        <v>2129</v>
      </c>
    </row>
    <row r="6" spans="1:11" ht="15.75" customHeight="1">
      <c r="A6" s="23"/>
      <c r="B6" s="358"/>
      <c r="C6" s="555"/>
      <c r="D6" s="353"/>
      <c r="E6" s="956"/>
      <c r="F6" s="956"/>
      <c r="G6" s="956"/>
      <c r="H6" s="956"/>
      <c r="I6" s="370"/>
      <c r="K6" s="1800"/>
    </row>
    <row r="7" spans="1:11" ht="15.75" customHeight="1">
      <c r="A7" s="23"/>
      <c r="B7" s="358"/>
      <c r="C7" s="555"/>
      <c r="D7" s="353"/>
      <c r="E7" s="956"/>
      <c r="F7" s="956"/>
      <c r="G7" s="956"/>
      <c r="H7" s="956"/>
      <c r="I7" s="370"/>
      <c r="K7" s="1800"/>
    </row>
    <row r="8" spans="1:11" ht="15.75" customHeight="1">
      <c r="A8" s="23"/>
      <c r="B8" s="358"/>
      <c r="C8" s="555"/>
      <c r="D8" s="353"/>
      <c r="E8" s="956"/>
      <c r="F8" s="956"/>
      <c r="G8" s="956"/>
      <c r="H8" s="956"/>
      <c r="I8" s="370"/>
      <c r="K8" s="551"/>
    </row>
    <row r="9" spans="1:11" ht="15.75" customHeight="1">
      <c r="A9" s="23"/>
      <c r="B9" s="358"/>
      <c r="C9" s="555"/>
      <c r="D9" s="353"/>
      <c r="E9" s="956"/>
      <c r="F9" s="956"/>
      <c r="G9" s="956"/>
      <c r="H9" s="956"/>
      <c r="I9" s="370"/>
      <c r="K9" s="551"/>
    </row>
    <row r="10" spans="1:11" ht="15.75" customHeight="1">
      <c r="A10" s="23"/>
      <c r="B10" s="358"/>
      <c r="C10" s="555"/>
      <c r="D10" s="353"/>
      <c r="E10" s="956"/>
      <c r="F10" s="956"/>
      <c r="G10" s="956"/>
      <c r="H10" s="956"/>
      <c r="I10" s="370"/>
      <c r="K10" s="551"/>
    </row>
    <row r="11" spans="1:11" ht="15.75" customHeight="1">
      <c r="A11" s="23"/>
      <c r="B11" s="358"/>
      <c r="C11" s="555"/>
      <c r="D11" s="353"/>
      <c r="E11" s="956"/>
      <c r="F11" s="956"/>
      <c r="G11" s="956"/>
      <c r="H11" s="956"/>
      <c r="I11" s="370"/>
      <c r="K11" s="551"/>
    </row>
    <row r="12" spans="1:11" ht="15.75" customHeight="1">
      <c r="A12" s="23"/>
      <c r="B12" s="358"/>
      <c r="C12" s="555"/>
      <c r="D12" s="353"/>
      <c r="E12" s="956"/>
      <c r="F12" s="956"/>
      <c r="G12" s="956"/>
      <c r="H12" s="956"/>
      <c r="I12" s="370"/>
      <c r="K12" s="551"/>
    </row>
    <row r="13" spans="1:11" ht="15.75" customHeight="1">
      <c r="A13" s="23"/>
      <c r="B13" s="358"/>
      <c r="C13" s="555"/>
      <c r="D13" s="353"/>
      <c r="E13" s="956"/>
      <c r="F13" s="956"/>
      <c r="G13" s="956"/>
      <c r="H13" s="956"/>
      <c r="I13" s="370"/>
      <c r="K13" s="551"/>
    </row>
    <row r="14" spans="1:11" ht="15.75" customHeight="1">
      <c r="A14" s="23"/>
      <c r="B14" s="358"/>
      <c r="C14" s="555"/>
      <c r="D14" s="353"/>
      <c r="E14" s="956"/>
      <c r="F14" s="956"/>
      <c r="G14" s="956"/>
      <c r="H14" s="956"/>
      <c r="I14" s="370"/>
      <c r="K14" s="551"/>
    </row>
    <row r="15" spans="1:11" ht="15.75" customHeight="1">
      <c r="A15" s="23"/>
      <c r="B15" s="358"/>
      <c r="C15" s="555"/>
      <c r="D15" s="353"/>
      <c r="E15" s="956"/>
      <c r="F15" s="956"/>
      <c r="G15" s="956"/>
      <c r="H15" s="956"/>
      <c r="I15" s="370"/>
      <c r="K15" s="551"/>
    </row>
    <row r="16" spans="1:11" ht="15.75" customHeight="1">
      <c r="A16" s="23"/>
      <c r="B16" s="358"/>
      <c r="C16" s="555"/>
      <c r="D16" s="353"/>
      <c r="E16" s="956"/>
      <c r="F16" s="956"/>
      <c r="G16" s="956"/>
      <c r="H16" s="956"/>
      <c r="I16" s="370"/>
      <c r="K16" s="551"/>
    </row>
    <row r="17" spans="1:11" ht="15.75" customHeight="1">
      <c r="A17" s="23"/>
      <c r="B17" s="358"/>
      <c r="C17" s="555"/>
      <c r="D17" s="353"/>
      <c r="E17" s="956"/>
      <c r="F17" s="956"/>
      <c r="G17" s="956"/>
      <c r="H17" s="956"/>
      <c r="I17" s="370"/>
      <c r="K17" s="551"/>
    </row>
    <row r="18" spans="1:11" ht="15.75" customHeight="1">
      <c r="A18" s="23"/>
      <c r="B18" s="358"/>
      <c r="C18" s="555"/>
      <c r="D18" s="353"/>
      <c r="E18" s="956"/>
      <c r="F18" s="956"/>
      <c r="G18" s="956"/>
      <c r="H18" s="956"/>
      <c r="I18" s="370"/>
      <c r="K18" s="551"/>
    </row>
    <row r="19" spans="1:11" ht="15.75" customHeight="1">
      <c r="A19" s="23"/>
      <c r="B19" s="358"/>
      <c r="C19" s="555"/>
      <c r="D19" s="353"/>
      <c r="E19" s="956"/>
      <c r="F19" s="956"/>
      <c r="G19" s="956"/>
      <c r="H19" s="956"/>
      <c r="I19" s="370"/>
      <c r="K19" s="551"/>
    </row>
    <row r="20" spans="1:11" ht="15.75" customHeight="1">
      <c r="A20" s="23"/>
      <c r="B20" s="358"/>
      <c r="C20" s="555"/>
      <c r="D20" s="353"/>
      <c r="E20" s="956"/>
      <c r="F20" s="956"/>
      <c r="G20" s="956"/>
      <c r="H20" s="956"/>
      <c r="I20" s="370"/>
      <c r="K20" s="551"/>
    </row>
    <row r="21" spans="1:11" ht="15.75" customHeight="1">
      <c r="A21" s="23"/>
      <c r="B21" s="358"/>
      <c r="C21" s="555"/>
      <c r="D21" s="353"/>
      <c r="E21" s="956"/>
      <c r="F21" s="956"/>
      <c r="G21" s="956"/>
      <c r="H21" s="956"/>
      <c r="I21" s="370"/>
      <c r="K21" s="551"/>
    </row>
    <row r="22" spans="1:11" ht="15.75" customHeight="1">
      <c r="A22" s="23"/>
      <c r="B22" s="358"/>
      <c r="C22" s="555"/>
      <c r="D22" s="353"/>
      <c r="E22" s="956"/>
      <c r="F22" s="956"/>
      <c r="G22" s="956"/>
      <c r="H22" s="956"/>
      <c r="I22" s="370"/>
      <c r="K22" s="551"/>
    </row>
    <row r="23" spans="1:11" ht="15.75" customHeight="1">
      <c r="A23" s="23"/>
      <c r="B23" s="358"/>
      <c r="C23" s="555"/>
      <c r="D23" s="353"/>
      <c r="E23" s="956"/>
      <c r="F23" s="956"/>
      <c r="G23" s="956"/>
      <c r="H23" s="956"/>
      <c r="I23" s="370"/>
      <c r="K23" s="551"/>
    </row>
    <row r="24" spans="1:11" ht="15.75" customHeight="1">
      <c r="A24" s="23"/>
      <c r="B24" s="358"/>
      <c r="C24" s="555"/>
      <c r="D24" s="353"/>
      <c r="E24" s="956"/>
      <c r="F24" s="956"/>
      <c r="G24" s="956"/>
      <c r="H24" s="956"/>
      <c r="I24" s="370"/>
      <c r="K24" s="551"/>
    </row>
    <row r="25" spans="1:11" ht="15.75" customHeight="1">
      <c r="A25" s="23"/>
      <c r="B25" s="358"/>
      <c r="C25" s="555"/>
      <c r="D25" s="353"/>
      <c r="E25" s="956"/>
      <c r="F25" s="956"/>
      <c r="G25" s="956"/>
      <c r="H25" s="956"/>
      <c r="I25" s="370"/>
      <c r="K25" s="551"/>
    </row>
    <row r="26" spans="1:11" ht="15.75" customHeight="1">
      <c r="A26" s="23"/>
      <c r="B26" s="358"/>
      <c r="C26" s="555"/>
      <c r="D26" s="353"/>
      <c r="E26" s="956"/>
      <c r="F26" s="956"/>
      <c r="G26" s="956"/>
      <c r="H26" s="956"/>
      <c r="I26" s="370"/>
      <c r="K26" s="551"/>
    </row>
    <row r="27" spans="1:11" ht="15.75" customHeight="1">
      <c r="A27" s="2115" t="s">
        <v>701</v>
      </c>
      <c r="B27" s="2116"/>
      <c r="C27" s="555"/>
      <c r="D27" s="353"/>
      <c r="E27" s="956">
        <f>SUM(E6:E26)</f>
        <v>0</v>
      </c>
      <c r="F27" s="956"/>
      <c r="G27" s="956">
        <f>SUM(G6:G26)</f>
        <v>0</v>
      </c>
      <c r="H27" s="956">
        <f>SUM(H6:H26)</f>
        <v>0</v>
      </c>
      <c r="I27" s="370"/>
    </row>
    <row r="28" spans="1:11" ht="15.75" customHeight="1">
      <c r="A28" s="12" t="str">
        <f>封面!D11&amp;封面!G11</f>
        <v>被评估企业填表人：</v>
      </c>
      <c r="E28" s="943"/>
      <c r="F28" s="943"/>
      <c r="G28" s="943" t="str">
        <f>"评估人员："&amp;封面!G38</f>
        <v>评估人员：</v>
      </c>
      <c r="H28" s="943"/>
    </row>
    <row r="29" spans="1:11" ht="15.75" customHeight="1">
      <c r="A29" s="12" t="str">
        <f>CONCATENATE(封面!D13,封面!F13,封面!G13,封面!H13,封面!I13,封面!J13,封面!K13)</f>
        <v>填表日期：年月日</v>
      </c>
      <c r="E29" s="943"/>
      <c r="F29" s="943"/>
      <c r="G29" s="943"/>
      <c r="H29" s="943"/>
    </row>
  </sheetData>
  <mergeCells count="2">
    <mergeCell ref="A2:I2"/>
    <mergeCell ref="A27:B27"/>
  </mergeCells>
  <phoneticPr fontId="28" type="noConversion"/>
  <hyperlinks>
    <hyperlink ref="A1" location="索引目录!I7" display="返回索引页" xr:uid="{00000000-0004-0000-5300-000000000000}"/>
    <hyperlink ref="B1" location="流动负债汇总!B7" display="返回" xr:uid="{00000000-0004-0000-5300-000001000000}"/>
  </hyperlinks>
  <printOptions horizontalCentered="1"/>
  <pageMargins left="0.35433070866141736" right="0.35433070866141736" top="0.98425196850393704" bottom="0.78740157480314965" header="0.39370078740157477" footer="0.51181102362204722"/>
  <pageSetup paperSize="9" scale="83" fitToHeight="0" orientation="landscape" r:id="rId1"/>
  <headerFooter alignWithMargins="0">
    <oddHeader>&amp;R&amp;"宋体,常规"&amp;10共&amp;"Times New Roman,常规"&amp;N&amp;"宋体,常规"页第&amp;"Times New Roman,常规"&amp;P&amp;"宋体,常规"页</oddHeader>
  </headerFooter>
  <legacyDrawing r:id="rId2"/>
</worksheet>
</file>

<file path=xl/worksheets/sheet10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27CE4A-D0AE-459E-BEA5-4880CFE325F8}">
  <sheetPr codeName="Sheet164">
    <pageSetUpPr fitToPage="1"/>
  </sheetPr>
  <dimension ref="A1:L33"/>
  <sheetViews>
    <sheetView topLeftCell="A13" zoomScaleNormal="100" workbookViewId="0">
      <selection activeCell="F14" sqref="F14"/>
    </sheetView>
  </sheetViews>
  <sheetFormatPr defaultColWidth="9" defaultRowHeight="15.75" outlineLevelCol="1"/>
  <cols>
    <col min="1" max="1" width="7.625" style="802" customWidth="1"/>
    <col min="2" max="2" width="32.25" style="803" customWidth="1"/>
    <col min="3" max="3" width="10.25" style="803" customWidth="1"/>
    <col min="4" max="4" width="10.75" style="803" customWidth="1"/>
    <col min="5" max="5" width="10.25" style="803" customWidth="1"/>
    <col min="6" max="6" width="18.625" style="803" customWidth="1" outlineLevel="1"/>
    <col min="7" max="7" width="18.625" style="804" customWidth="1" outlineLevel="1"/>
    <col min="8" max="9" width="18.625" style="803" customWidth="1"/>
    <col min="10" max="10" width="16.25" style="803" customWidth="1"/>
    <col min="11" max="16384" width="9" style="875"/>
  </cols>
  <sheetData>
    <row r="1" spans="1:12">
      <c r="A1" s="782" t="s">
        <v>1431</v>
      </c>
      <c r="B1" s="872" t="s">
        <v>1432</v>
      </c>
      <c r="C1" s="873"/>
      <c r="D1" s="873"/>
      <c r="E1" s="873"/>
      <c r="F1" s="873"/>
      <c r="G1" s="874"/>
      <c r="H1" s="873"/>
      <c r="I1" s="873"/>
      <c r="J1" s="873"/>
    </row>
    <row r="2" spans="1:12" ht="23.25">
      <c r="A2" s="2348" t="s">
        <v>1486</v>
      </c>
      <c r="B2" s="2349"/>
      <c r="C2" s="2349"/>
      <c r="D2" s="2349"/>
      <c r="E2" s="2349"/>
      <c r="F2" s="2349"/>
      <c r="G2" s="2349"/>
      <c r="H2" s="2349"/>
      <c r="I2" s="2349"/>
      <c r="J2" s="2349"/>
    </row>
    <row r="3" spans="1:12">
      <c r="A3" s="1804" t="str">
        <f>CONCATENATE(封面!D9,封面!F9,封面!G9,封面!H9,封面!I9,封面!J9,封面!K9)</f>
        <v>评估基准日：年月日</v>
      </c>
      <c r="B3" s="1804"/>
      <c r="C3" s="1804"/>
      <c r="D3" s="1804"/>
      <c r="E3" s="1804"/>
      <c r="F3" s="1804"/>
      <c r="G3" s="1804"/>
      <c r="H3" s="1804"/>
      <c r="I3" s="1805"/>
      <c r="J3" s="1805"/>
    </row>
    <row r="4" spans="1:12">
      <c r="A4" s="802" t="str">
        <f>封面!D7&amp;封面!F7</f>
        <v>被评估企业：</v>
      </c>
      <c r="J4" s="801" t="s">
        <v>1401</v>
      </c>
    </row>
    <row r="5" spans="1:12">
      <c r="A5" s="815" t="s">
        <v>1433</v>
      </c>
      <c r="B5" s="816" t="s">
        <v>430</v>
      </c>
      <c r="C5" s="816" t="s">
        <v>1434</v>
      </c>
      <c r="D5" s="816" t="s">
        <v>1441</v>
      </c>
      <c r="E5" s="816" t="s">
        <v>1485</v>
      </c>
      <c r="F5" s="816" t="s">
        <v>1436</v>
      </c>
      <c r="G5" s="867" t="s">
        <v>1483</v>
      </c>
      <c r="H5" s="817" t="s">
        <v>1423</v>
      </c>
      <c r="I5" s="816" t="s">
        <v>1424</v>
      </c>
      <c r="J5" s="816" t="s">
        <v>1425</v>
      </c>
      <c r="L5" s="1800" t="s">
        <v>2129</v>
      </c>
    </row>
    <row r="6" spans="1:12">
      <c r="A6" s="760"/>
      <c r="B6" s="805"/>
      <c r="C6" s="807"/>
      <c r="D6" s="807"/>
      <c r="E6" s="808"/>
      <c r="F6" s="809"/>
      <c r="G6" s="810"/>
      <c r="H6" s="809" t="str">
        <f>IF(B6="","",F6+G6)</f>
        <v/>
      </c>
      <c r="I6" s="809"/>
      <c r="J6" s="862"/>
      <c r="L6" s="1800"/>
    </row>
    <row r="7" spans="1:12">
      <c r="A7" s="760"/>
      <c r="B7" s="805"/>
      <c r="C7" s="807"/>
      <c r="D7" s="807"/>
      <c r="E7" s="808"/>
      <c r="F7" s="809"/>
      <c r="G7" s="810"/>
      <c r="H7" s="809" t="str">
        <f t="shared" ref="H7:H25" si="0">IF(B7="","",F7+G7)</f>
        <v/>
      </c>
      <c r="I7" s="809"/>
      <c r="J7" s="862"/>
      <c r="L7" s="1800"/>
    </row>
    <row r="8" spans="1:12">
      <c r="A8" s="760"/>
      <c r="B8" s="805"/>
      <c r="C8" s="807"/>
      <c r="D8" s="807"/>
      <c r="E8" s="808"/>
      <c r="F8" s="809"/>
      <c r="G8" s="810"/>
      <c r="H8" s="809" t="str">
        <f t="shared" si="0"/>
        <v/>
      </c>
      <c r="I8" s="809"/>
      <c r="J8" s="862"/>
      <c r="L8" s="551"/>
    </row>
    <row r="9" spans="1:12">
      <c r="A9" s="760"/>
      <c r="B9" s="805"/>
      <c r="C9" s="807"/>
      <c r="D9" s="807"/>
      <c r="E9" s="808"/>
      <c r="F9" s="809"/>
      <c r="G9" s="810"/>
      <c r="H9" s="809" t="str">
        <f t="shared" si="0"/>
        <v/>
      </c>
      <c r="I9" s="809"/>
      <c r="J9" s="862"/>
      <c r="L9" s="551"/>
    </row>
    <row r="10" spans="1:12">
      <c r="A10" s="760"/>
      <c r="B10" s="805"/>
      <c r="C10" s="807"/>
      <c r="D10" s="807"/>
      <c r="E10" s="808"/>
      <c r="F10" s="809"/>
      <c r="G10" s="810"/>
      <c r="H10" s="809" t="str">
        <f t="shared" si="0"/>
        <v/>
      </c>
      <c r="I10" s="809"/>
      <c r="J10" s="862"/>
      <c r="L10" s="551"/>
    </row>
    <row r="11" spans="1:12">
      <c r="A11" s="760"/>
      <c r="B11" s="805"/>
      <c r="C11" s="807"/>
      <c r="D11" s="807"/>
      <c r="E11" s="808"/>
      <c r="F11" s="809"/>
      <c r="G11" s="810"/>
      <c r="H11" s="809" t="str">
        <f t="shared" si="0"/>
        <v/>
      </c>
      <c r="I11" s="809"/>
      <c r="J11" s="862"/>
      <c r="L11" s="551"/>
    </row>
    <row r="12" spans="1:12">
      <c r="A12" s="760"/>
      <c r="B12" s="805"/>
      <c r="C12" s="807"/>
      <c r="D12" s="807"/>
      <c r="E12" s="808"/>
      <c r="F12" s="809"/>
      <c r="G12" s="810"/>
      <c r="H12" s="809" t="str">
        <f t="shared" si="0"/>
        <v/>
      </c>
      <c r="I12" s="809"/>
      <c r="J12" s="862"/>
      <c r="L12" s="551"/>
    </row>
    <row r="13" spans="1:12">
      <c r="A13" s="760"/>
      <c r="B13" s="805"/>
      <c r="C13" s="807"/>
      <c r="D13" s="807"/>
      <c r="E13" s="808"/>
      <c r="F13" s="809"/>
      <c r="G13" s="810"/>
      <c r="H13" s="809" t="str">
        <f t="shared" si="0"/>
        <v/>
      </c>
      <c r="I13" s="809"/>
      <c r="J13" s="862"/>
      <c r="L13" s="551"/>
    </row>
    <row r="14" spans="1:12">
      <c r="A14" s="760"/>
      <c r="B14" s="805"/>
      <c r="C14" s="807"/>
      <c r="D14" s="807"/>
      <c r="E14" s="808"/>
      <c r="F14" s="809"/>
      <c r="G14" s="810"/>
      <c r="H14" s="809" t="str">
        <f t="shared" si="0"/>
        <v/>
      </c>
      <c r="I14" s="809"/>
      <c r="J14" s="862"/>
      <c r="L14" s="551"/>
    </row>
    <row r="15" spans="1:12">
      <c r="A15" s="760"/>
      <c r="B15" s="805"/>
      <c r="C15" s="807"/>
      <c r="D15" s="807"/>
      <c r="E15" s="808"/>
      <c r="F15" s="809"/>
      <c r="G15" s="810"/>
      <c r="H15" s="809" t="str">
        <f t="shared" si="0"/>
        <v/>
      </c>
      <c r="I15" s="809"/>
      <c r="J15" s="862"/>
      <c r="L15" s="551"/>
    </row>
    <row r="16" spans="1:12">
      <c r="A16" s="760"/>
      <c r="B16" s="805"/>
      <c r="C16" s="807"/>
      <c r="D16" s="807"/>
      <c r="E16" s="808"/>
      <c r="F16" s="809"/>
      <c r="G16" s="810"/>
      <c r="H16" s="809" t="str">
        <f t="shared" si="0"/>
        <v/>
      </c>
      <c r="I16" s="809"/>
      <c r="J16" s="862"/>
      <c r="L16" s="551"/>
    </row>
    <row r="17" spans="1:12">
      <c r="A17" s="760"/>
      <c r="B17" s="805"/>
      <c r="C17" s="807"/>
      <c r="D17" s="807"/>
      <c r="E17" s="808"/>
      <c r="F17" s="809"/>
      <c r="G17" s="810"/>
      <c r="H17" s="809" t="str">
        <f t="shared" si="0"/>
        <v/>
      </c>
      <c r="I17" s="809"/>
      <c r="J17" s="862"/>
      <c r="L17" s="551"/>
    </row>
    <row r="18" spans="1:12">
      <c r="A18" s="760"/>
      <c r="B18" s="805"/>
      <c r="C18" s="807"/>
      <c r="D18" s="807"/>
      <c r="E18" s="808"/>
      <c r="F18" s="809"/>
      <c r="G18" s="810"/>
      <c r="H18" s="809" t="str">
        <f t="shared" si="0"/>
        <v/>
      </c>
      <c r="I18" s="809"/>
      <c r="J18" s="862"/>
      <c r="L18" s="551"/>
    </row>
    <row r="19" spans="1:12">
      <c r="A19" s="760"/>
      <c r="B19" s="805"/>
      <c r="C19" s="807"/>
      <c r="D19" s="807"/>
      <c r="E19" s="808"/>
      <c r="F19" s="809"/>
      <c r="G19" s="810"/>
      <c r="H19" s="809" t="str">
        <f t="shared" si="0"/>
        <v/>
      </c>
      <c r="I19" s="809"/>
      <c r="J19" s="862"/>
      <c r="L19" s="551"/>
    </row>
    <row r="20" spans="1:12">
      <c r="A20" s="760"/>
      <c r="B20" s="805"/>
      <c r="C20" s="807"/>
      <c r="D20" s="807"/>
      <c r="E20" s="808"/>
      <c r="F20" s="809"/>
      <c r="G20" s="810"/>
      <c r="H20" s="809" t="str">
        <f t="shared" si="0"/>
        <v/>
      </c>
      <c r="I20" s="809"/>
      <c r="J20" s="862"/>
      <c r="L20" s="551"/>
    </row>
    <row r="21" spans="1:12">
      <c r="A21" s="760"/>
      <c r="B21" s="805"/>
      <c r="C21" s="807"/>
      <c r="D21" s="807"/>
      <c r="E21" s="808"/>
      <c r="F21" s="809"/>
      <c r="G21" s="810"/>
      <c r="H21" s="809" t="str">
        <f t="shared" si="0"/>
        <v/>
      </c>
      <c r="I21" s="809"/>
      <c r="J21" s="862"/>
      <c r="L21" s="551"/>
    </row>
    <row r="22" spans="1:12">
      <c r="A22" s="760"/>
      <c r="B22" s="805"/>
      <c r="C22" s="807"/>
      <c r="D22" s="807"/>
      <c r="E22" s="808"/>
      <c r="F22" s="809"/>
      <c r="G22" s="810"/>
      <c r="H22" s="809" t="str">
        <f t="shared" si="0"/>
        <v/>
      </c>
      <c r="I22" s="809"/>
      <c r="J22" s="862"/>
      <c r="L22" s="551"/>
    </row>
    <row r="23" spans="1:12">
      <c r="A23" s="760"/>
      <c r="B23" s="805"/>
      <c r="C23" s="807"/>
      <c r="D23" s="807"/>
      <c r="E23" s="808"/>
      <c r="F23" s="809"/>
      <c r="G23" s="810"/>
      <c r="H23" s="809" t="str">
        <f t="shared" si="0"/>
        <v/>
      </c>
      <c r="I23" s="809"/>
      <c r="J23" s="862"/>
      <c r="L23" s="551"/>
    </row>
    <row r="24" spans="1:12">
      <c r="A24" s="760"/>
      <c r="B24" s="805"/>
      <c r="C24" s="807"/>
      <c r="D24" s="807"/>
      <c r="E24" s="808"/>
      <c r="F24" s="809"/>
      <c r="G24" s="810"/>
      <c r="H24" s="809" t="str">
        <f t="shared" si="0"/>
        <v/>
      </c>
      <c r="I24" s="809"/>
      <c r="J24" s="862"/>
      <c r="L24" s="551"/>
    </row>
    <row r="25" spans="1:12">
      <c r="A25" s="760"/>
      <c r="B25" s="805"/>
      <c r="C25" s="807"/>
      <c r="D25" s="807"/>
      <c r="E25" s="808"/>
      <c r="F25" s="809"/>
      <c r="G25" s="810"/>
      <c r="H25" s="809" t="str">
        <f t="shared" si="0"/>
        <v/>
      </c>
      <c r="I25" s="809"/>
      <c r="J25" s="862"/>
      <c r="L25" s="551"/>
    </row>
    <row r="26" spans="1:12">
      <c r="A26" s="2790" t="s">
        <v>703</v>
      </c>
      <c r="B26" s="2790"/>
      <c r="C26" s="876"/>
      <c r="D26" s="876"/>
      <c r="E26" s="808"/>
      <c r="F26" s="1839">
        <f>SUM(F6:F25)</f>
        <v>0</v>
      </c>
      <c r="G26" s="1847"/>
      <c r="H26" s="1839">
        <f>SUM(H6:H25)</f>
        <v>0</v>
      </c>
      <c r="I26" s="1839">
        <f>SUM(I6:I25)</f>
        <v>0</v>
      </c>
      <c r="J26" s="1840"/>
      <c r="L26" s="551"/>
    </row>
    <row r="27" spans="1:12">
      <c r="A27" s="802" t="str">
        <f>封面!D11&amp;封面!G11</f>
        <v>被评估企业填表人：</v>
      </c>
      <c r="B27" s="811"/>
      <c r="C27" s="811"/>
      <c r="D27" s="811"/>
      <c r="E27" s="811"/>
      <c r="F27" s="811"/>
      <c r="I27" s="863" t="str">
        <f>"评估人员："&amp;封面!G38</f>
        <v>评估人员：</v>
      </c>
    </row>
    <row r="28" spans="1:12">
      <c r="A28" s="802" t="str">
        <f>CONCATENATE(封面!D13,封面!F13,封面!G13,封面!H13,封面!I13,封面!J13,封面!K13)</f>
        <v>填表日期：年月日</v>
      </c>
      <c r="B28" s="811"/>
      <c r="C28" s="811"/>
      <c r="D28" s="811"/>
      <c r="E28" s="811"/>
      <c r="F28" s="811"/>
    </row>
    <row r="29" spans="1:12">
      <c r="A29" s="812"/>
      <c r="B29" s="811"/>
      <c r="C29" s="811"/>
      <c r="D29" s="811"/>
      <c r="E29" s="811"/>
      <c r="F29" s="811"/>
    </row>
    <row r="30" spans="1:12">
      <c r="A30" s="812"/>
      <c r="B30" s="811"/>
      <c r="C30" s="811"/>
      <c r="D30" s="811"/>
      <c r="E30" s="811"/>
      <c r="F30" s="811"/>
    </row>
    <row r="31" spans="1:12">
      <c r="A31" s="812"/>
      <c r="B31" s="811"/>
      <c r="C31" s="811"/>
      <c r="D31" s="811"/>
      <c r="E31" s="811"/>
      <c r="F31" s="811"/>
    </row>
    <row r="32" spans="1:12">
      <c r="A32" s="812"/>
      <c r="B32" s="811"/>
      <c r="C32" s="811"/>
      <c r="D32" s="811"/>
      <c r="E32" s="811"/>
      <c r="F32" s="811"/>
    </row>
    <row r="33" spans="1:6">
      <c r="A33" s="812"/>
      <c r="B33" s="811"/>
      <c r="C33" s="811"/>
      <c r="D33" s="811"/>
      <c r="E33" s="811"/>
      <c r="F33" s="811"/>
    </row>
  </sheetData>
  <mergeCells count="2">
    <mergeCell ref="A2:J2"/>
    <mergeCell ref="A26:B26"/>
  </mergeCells>
  <phoneticPr fontId="28" type="noConversion"/>
  <hyperlinks>
    <hyperlink ref="A1" location="索引目录!I8" display="返回索引页" xr:uid="{911B1861-7A83-448B-9E75-61A0F8560603}"/>
    <hyperlink ref="B1" location="流动负债汇总!B8" display="返回" xr:uid="{6C3BE841-7976-4597-A875-FD9F2B9F2F27}"/>
  </hyperlinks>
  <printOptions horizontalCentered="1"/>
  <pageMargins left="0.70866141732283472" right="0.70866141732283472" top="0.98425196850393704" bottom="0.74803149606299213" header="0.39370078740157477" footer="0.31496062992125984"/>
  <pageSetup paperSize="9" scale="76" orientation="landscape" r:id="rId1"/>
  <headerFooter>
    <oddHeader>&amp;R&amp;"宋体,常规"&amp;10共&amp;"Times New Roman,常规"&amp;N&amp;"宋体,常规"页第&amp;"Times New Roman,常规"&amp;P&amp;"宋体,常规"页</oddHeader>
  </headerFooter>
  <legacyDrawing r:id="rId2"/>
</worksheet>
</file>

<file path=xl/worksheets/sheet10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400-000000000000}">
  <sheetPr codeName="Sheet78">
    <pageSetUpPr fitToPage="1"/>
  </sheetPr>
  <dimension ref="A1:L29"/>
  <sheetViews>
    <sheetView zoomScaleNormal="100" workbookViewId="0">
      <selection activeCell="F30" sqref="F30"/>
    </sheetView>
  </sheetViews>
  <sheetFormatPr defaultColWidth="9" defaultRowHeight="15.75" customHeight="1" outlineLevelCol="1"/>
  <cols>
    <col min="1" max="1" width="6.75" style="12" customWidth="1"/>
    <col min="2" max="2" width="27" style="349" customWidth="1"/>
    <col min="3" max="4" width="11" style="561" customWidth="1"/>
    <col min="5" max="5" width="10.5" style="349" customWidth="1"/>
    <col min="6" max="7" width="16" style="705" customWidth="1" outlineLevel="1"/>
    <col min="8" max="9" width="18.75" style="705" customWidth="1"/>
    <col min="10" max="10" width="16.75" style="349" customWidth="1"/>
    <col min="11" max="16384" width="9" style="349"/>
  </cols>
  <sheetData>
    <row r="1" spans="1:12" ht="15.75" customHeight="1">
      <c r="A1" s="564" t="s">
        <v>108</v>
      </c>
      <c r="B1" s="357" t="s">
        <v>333</v>
      </c>
      <c r="C1" s="560"/>
      <c r="D1" s="560"/>
      <c r="E1" s="348"/>
      <c r="F1" s="941"/>
      <c r="G1" s="941"/>
      <c r="H1" s="941"/>
      <c r="I1" s="941"/>
      <c r="J1" s="348"/>
    </row>
    <row r="2" spans="1:12" s="369" customFormat="1" ht="30" customHeight="1">
      <c r="A2" s="2061" t="s">
        <v>702</v>
      </c>
      <c r="B2" s="2062"/>
      <c r="C2" s="2062"/>
      <c r="D2" s="2062"/>
      <c r="E2" s="2062"/>
      <c r="F2" s="2062"/>
      <c r="G2" s="2062"/>
      <c r="H2" s="2062"/>
      <c r="I2" s="2062"/>
      <c r="J2" s="2062"/>
    </row>
    <row r="3" spans="1:12" ht="14.25" customHeight="1">
      <c r="A3" s="705" t="str">
        <f>CONCATENATE(封面!D9,封面!F9,封面!G9,封面!H9,封面!I9,封面!J9,封面!K9)</f>
        <v>评估基准日：年月日</v>
      </c>
      <c r="B3" s="705"/>
      <c r="C3" s="705"/>
      <c r="D3" s="705"/>
      <c r="E3" s="705"/>
      <c r="J3" s="705"/>
    </row>
    <row r="4" spans="1:12" ht="15.75" customHeight="1">
      <c r="A4" s="12" t="str">
        <f>封面!D7&amp;封面!F7</f>
        <v>被评估企业：</v>
      </c>
      <c r="F4" s="943"/>
      <c r="G4" s="943"/>
      <c r="H4" s="943"/>
      <c r="I4" s="943"/>
      <c r="J4" s="355" t="s">
        <v>110</v>
      </c>
    </row>
    <row r="5" spans="1:12" s="365" customFormat="1" ht="15.75" customHeight="1">
      <c r="A5" s="559" t="s">
        <v>172</v>
      </c>
      <c r="B5" s="350" t="s">
        <v>430</v>
      </c>
      <c r="C5" s="562" t="s">
        <v>439</v>
      </c>
      <c r="D5" s="562" t="s">
        <v>539</v>
      </c>
      <c r="E5" s="350" t="s">
        <v>422</v>
      </c>
      <c r="F5" s="1003" t="s">
        <v>317</v>
      </c>
      <c r="G5" s="1003" t="s">
        <v>394</v>
      </c>
      <c r="H5" s="947" t="s">
        <v>318</v>
      </c>
      <c r="I5" s="947" t="s">
        <v>319</v>
      </c>
      <c r="J5" s="350" t="s">
        <v>175</v>
      </c>
      <c r="L5" s="1800" t="s">
        <v>2129</v>
      </c>
    </row>
    <row r="6" spans="1:12" ht="15.75" customHeight="1">
      <c r="A6" s="23"/>
      <c r="B6" s="358"/>
      <c r="C6" s="555"/>
      <c r="D6" s="555"/>
      <c r="E6" s="353"/>
      <c r="F6" s="956"/>
      <c r="G6" s="956"/>
      <c r="H6" s="956"/>
      <c r="I6" s="956"/>
      <c r="J6" s="370"/>
      <c r="L6" s="1800"/>
    </row>
    <row r="7" spans="1:12" ht="15.75" customHeight="1">
      <c r="A7" s="23"/>
      <c r="B7" s="358"/>
      <c r="C7" s="555"/>
      <c r="D7" s="555"/>
      <c r="E7" s="353"/>
      <c r="F7" s="956"/>
      <c r="G7" s="956"/>
      <c r="H7" s="956"/>
      <c r="I7" s="956"/>
      <c r="J7" s="370"/>
      <c r="L7" s="1800"/>
    </row>
    <row r="8" spans="1:12" ht="15.75" customHeight="1">
      <c r="A8" s="23"/>
      <c r="B8" s="358"/>
      <c r="C8" s="555"/>
      <c r="D8" s="555"/>
      <c r="E8" s="353"/>
      <c r="F8" s="956"/>
      <c r="G8" s="956"/>
      <c r="H8" s="956"/>
      <c r="I8" s="956"/>
      <c r="J8" s="370"/>
      <c r="L8" s="551"/>
    </row>
    <row r="9" spans="1:12" ht="15.75" customHeight="1">
      <c r="A9" s="23"/>
      <c r="B9" s="358"/>
      <c r="C9" s="555"/>
      <c r="D9" s="555"/>
      <c r="E9" s="353"/>
      <c r="F9" s="956"/>
      <c r="G9" s="956"/>
      <c r="H9" s="956"/>
      <c r="I9" s="956"/>
      <c r="J9" s="370"/>
      <c r="L9" s="551"/>
    </row>
    <row r="10" spans="1:12" ht="15.75" customHeight="1">
      <c r="A10" s="23"/>
      <c r="B10" s="358"/>
      <c r="C10" s="555"/>
      <c r="D10" s="555"/>
      <c r="E10" s="353"/>
      <c r="F10" s="956"/>
      <c r="G10" s="956"/>
      <c r="H10" s="956"/>
      <c r="I10" s="956"/>
      <c r="J10" s="370"/>
      <c r="L10" s="551"/>
    </row>
    <row r="11" spans="1:12" ht="15.75" customHeight="1">
      <c r="A11" s="23"/>
      <c r="B11" s="358"/>
      <c r="C11" s="555"/>
      <c r="D11" s="555"/>
      <c r="E11" s="353"/>
      <c r="F11" s="956"/>
      <c r="G11" s="956"/>
      <c r="H11" s="956"/>
      <c r="I11" s="956"/>
      <c r="J11" s="370"/>
      <c r="L11" s="551"/>
    </row>
    <row r="12" spans="1:12" ht="15.75" customHeight="1">
      <c r="A12" s="23"/>
      <c r="B12" s="358"/>
      <c r="C12" s="555"/>
      <c r="D12" s="555"/>
      <c r="E12" s="353"/>
      <c r="F12" s="956"/>
      <c r="G12" s="956"/>
      <c r="H12" s="956"/>
      <c r="I12" s="956"/>
      <c r="J12" s="370"/>
      <c r="L12" s="551"/>
    </row>
    <row r="13" spans="1:12" ht="15.75" customHeight="1">
      <c r="A13" s="23"/>
      <c r="B13" s="358"/>
      <c r="C13" s="555"/>
      <c r="D13" s="555"/>
      <c r="E13" s="353"/>
      <c r="F13" s="956"/>
      <c r="G13" s="956"/>
      <c r="H13" s="956"/>
      <c r="I13" s="956"/>
      <c r="J13" s="370"/>
      <c r="L13" s="551"/>
    </row>
    <row r="14" spans="1:12" ht="15.75" customHeight="1">
      <c r="A14" s="23"/>
      <c r="B14" s="358"/>
      <c r="C14" s="555"/>
      <c r="D14" s="555"/>
      <c r="E14" s="353"/>
      <c r="F14" s="956"/>
      <c r="G14" s="956"/>
      <c r="H14" s="956"/>
      <c r="I14" s="956"/>
      <c r="J14" s="370"/>
      <c r="L14" s="551"/>
    </row>
    <row r="15" spans="1:12" ht="15.75" customHeight="1">
      <c r="A15" s="23"/>
      <c r="B15" s="358"/>
      <c r="C15" s="555"/>
      <c r="D15" s="555"/>
      <c r="E15" s="353"/>
      <c r="F15" s="956"/>
      <c r="G15" s="956"/>
      <c r="H15" s="956"/>
      <c r="I15" s="956"/>
      <c r="J15" s="370"/>
      <c r="L15" s="551"/>
    </row>
    <row r="16" spans="1:12" ht="15.75" customHeight="1">
      <c r="A16" s="23"/>
      <c r="B16" s="358"/>
      <c r="C16" s="555"/>
      <c r="D16" s="555"/>
      <c r="E16" s="353"/>
      <c r="F16" s="956"/>
      <c r="G16" s="956"/>
      <c r="H16" s="956"/>
      <c r="I16" s="956"/>
      <c r="J16" s="370"/>
      <c r="L16" s="551"/>
    </row>
    <row r="17" spans="1:12" ht="15.75" customHeight="1">
      <c r="A17" s="23"/>
      <c r="B17" s="358"/>
      <c r="C17" s="555"/>
      <c r="D17" s="555"/>
      <c r="E17" s="353"/>
      <c r="F17" s="956"/>
      <c r="G17" s="956"/>
      <c r="H17" s="956"/>
      <c r="I17" s="956"/>
      <c r="J17" s="370"/>
      <c r="L17" s="551"/>
    </row>
    <row r="18" spans="1:12" ht="15.75" customHeight="1">
      <c r="A18" s="23"/>
      <c r="B18" s="358"/>
      <c r="C18" s="555"/>
      <c r="D18" s="555"/>
      <c r="E18" s="353"/>
      <c r="F18" s="956"/>
      <c r="G18" s="956"/>
      <c r="H18" s="956"/>
      <c r="I18" s="956"/>
      <c r="J18" s="370"/>
      <c r="L18" s="551"/>
    </row>
    <row r="19" spans="1:12" ht="15.75" customHeight="1">
      <c r="A19" s="23"/>
      <c r="B19" s="358"/>
      <c r="C19" s="555"/>
      <c r="D19" s="555"/>
      <c r="E19" s="353"/>
      <c r="F19" s="956"/>
      <c r="G19" s="956"/>
      <c r="H19" s="956"/>
      <c r="I19" s="956"/>
      <c r="J19" s="370"/>
      <c r="L19" s="551"/>
    </row>
    <row r="20" spans="1:12" ht="15.75" customHeight="1">
      <c r="A20" s="23"/>
      <c r="B20" s="358"/>
      <c r="C20" s="555"/>
      <c r="D20" s="555"/>
      <c r="E20" s="353"/>
      <c r="F20" s="956"/>
      <c r="G20" s="956"/>
      <c r="H20" s="956"/>
      <c r="I20" s="956"/>
      <c r="J20" s="370"/>
      <c r="L20" s="551"/>
    </row>
    <row r="21" spans="1:12" ht="15.75" customHeight="1">
      <c r="A21" s="23"/>
      <c r="B21" s="358"/>
      <c r="C21" s="555"/>
      <c r="D21" s="555"/>
      <c r="E21" s="353"/>
      <c r="F21" s="956"/>
      <c r="G21" s="956"/>
      <c r="H21" s="956"/>
      <c r="I21" s="956"/>
      <c r="J21" s="370"/>
      <c r="L21" s="551"/>
    </row>
    <row r="22" spans="1:12" ht="15.75" customHeight="1">
      <c r="A22" s="23"/>
      <c r="B22" s="358"/>
      <c r="C22" s="555"/>
      <c r="D22" s="555"/>
      <c r="E22" s="353"/>
      <c r="F22" s="956"/>
      <c r="G22" s="956"/>
      <c r="H22" s="956"/>
      <c r="I22" s="956"/>
      <c r="J22" s="370"/>
      <c r="L22" s="551"/>
    </row>
    <row r="23" spans="1:12" ht="15.75" customHeight="1">
      <c r="A23" s="23"/>
      <c r="B23" s="358"/>
      <c r="C23" s="555"/>
      <c r="D23" s="555"/>
      <c r="E23" s="353"/>
      <c r="F23" s="956"/>
      <c r="G23" s="956"/>
      <c r="H23" s="956"/>
      <c r="I23" s="956"/>
      <c r="J23" s="370"/>
      <c r="L23" s="551"/>
    </row>
    <row r="24" spans="1:12" ht="15.75" customHeight="1">
      <c r="A24" s="23"/>
      <c r="B24" s="358"/>
      <c r="C24" s="555"/>
      <c r="D24" s="555"/>
      <c r="E24" s="353"/>
      <c r="F24" s="956"/>
      <c r="G24" s="956"/>
      <c r="H24" s="956"/>
      <c r="I24" s="956"/>
      <c r="J24" s="370"/>
      <c r="L24" s="551"/>
    </row>
    <row r="25" spans="1:12" ht="15.75" customHeight="1">
      <c r="A25" s="23"/>
      <c r="B25" s="358"/>
      <c r="C25" s="555"/>
      <c r="D25" s="555"/>
      <c r="E25" s="353"/>
      <c r="F25" s="956"/>
      <c r="G25" s="956"/>
      <c r="H25" s="956"/>
      <c r="I25" s="956"/>
      <c r="J25" s="370"/>
      <c r="L25" s="551"/>
    </row>
    <row r="26" spans="1:12" ht="15.75" customHeight="1">
      <c r="A26" s="23"/>
      <c r="B26" s="358"/>
      <c r="C26" s="555"/>
      <c r="D26" s="555"/>
      <c r="E26" s="353"/>
      <c r="F26" s="956"/>
      <c r="G26" s="956"/>
      <c r="H26" s="956"/>
      <c r="I26" s="956"/>
      <c r="J26" s="370"/>
      <c r="L26" s="551"/>
    </row>
    <row r="27" spans="1:12" ht="15.75" customHeight="1">
      <c r="A27" s="2115" t="s">
        <v>703</v>
      </c>
      <c r="B27" s="2116"/>
      <c r="C27" s="555"/>
      <c r="D27" s="555"/>
      <c r="E27" s="353"/>
      <c r="F27" s="956">
        <f>SUM(F6:F26)</f>
        <v>0</v>
      </c>
      <c r="G27" s="956"/>
      <c r="H27" s="956">
        <f>SUM(H6:H26)</f>
        <v>0</v>
      </c>
      <c r="I27" s="956">
        <f>SUM(I6:I26)</f>
        <v>0</v>
      </c>
      <c r="J27" s="370"/>
    </row>
    <row r="28" spans="1:12" ht="15.75" customHeight="1">
      <c r="A28" s="12" t="str">
        <f>封面!D11&amp;封面!G11</f>
        <v>被评估企业填表人：</v>
      </c>
      <c r="F28" s="943"/>
      <c r="G28" s="943"/>
      <c r="H28" s="943" t="str">
        <f>"评估人员："&amp;封面!G38</f>
        <v>评估人员：</v>
      </c>
      <c r="I28" s="943"/>
    </row>
    <row r="29" spans="1:12" ht="15.75" customHeight="1">
      <c r="A29" s="12" t="str">
        <f>CONCATENATE(封面!D13,封面!F13,封面!G13,封面!H13,封面!I13,封面!J13,封面!K13)</f>
        <v>填表日期：年月日</v>
      </c>
      <c r="F29" s="943"/>
      <c r="G29" s="943"/>
      <c r="H29" s="943"/>
      <c r="I29" s="943"/>
    </row>
  </sheetData>
  <mergeCells count="2">
    <mergeCell ref="A2:J2"/>
    <mergeCell ref="A27:B27"/>
  </mergeCells>
  <phoneticPr fontId="28" type="noConversion"/>
  <hyperlinks>
    <hyperlink ref="A1" location="索引目录!I8" display="返回索引页" xr:uid="{00000000-0004-0000-5400-000000000000}"/>
    <hyperlink ref="B1" location="流动负债汇总!B8" display="返回" xr:uid="{00000000-0004-0000-5400-000001000000}"/>
  </hyperlinks>
  <printOptions horizontalCentered="1"/>
  <pageMargins left="0.35433070866141736" right="0.35433070866141736" top="0.98425196850393704" bottom="0.78740157480314965" header="0.39370078740157477" footer="0.51181102362204722"/>
  <pageSetup paperSize="9" scale="86" fitToHeight="0" orientation="landscape" r:id="rId1"/>
  <headerFooter alignWithMargins="0">
    <oddHeader>&amp;R&amp;"宋体,常规"&amp;10共&amp;"Times New Roman,常规"&amp;N&amp;"宋体,常规"页第&amp;"Times New Roman,常规"&amp;P&amp;"宋体,常规"页</oddHeader>
  </headerFooter>
  <legacyDrawing r:id="rId2"/>
</worksheet>
</file>

<file path=xl/worksheets/sheet10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500-000000000000}">
  <sheetPr codeName="Sheet79">
    <pageSetUpPr fitToPage="1"/>
  </sheetPr>
  <dimension ref="A1:K29"/>
  <sheetViews>
    <sheetView zoomScale="80" zoomScaleNormal="80" workbookViewId="0">
      <selection activeCell="F30" sqref="F30"/>
    </sheetView>
  </sheetViews>
  <sheetFormatPr defaultColWidth="9" defaultRowHeight="15.75" customHeight="1" outlineLevelCol="1"/>
  <cols>
    <col min="1" max="1" width="5.75" style="12" customWidth="1"/>
    <col min="2" max="2" width="28.75" style="349" customWidth="1"/>
    <col min="3" max="3" width="12.625" style="561" customWidth="1"/>
    <col min="4" max="4" width="18.25" style="349" customWidth="1"/>
    <col min="5" max="6" width="16.5" style="705" customWidth="1" outlineLevel="1"/>
    <col min="7" max="8" width="20.125" style="705" customWidth="1"/>
    <col min="9" max="10" width="15.5" style="349" customWidth="1"/>
    <col min="11" max="16384" width="9" style="349"/>
  </cols>
  <sheetData>
    <row r="1" spans="1:11" ht="15.75" customHeight="1">
      <c r="A1" s="564" t="s">
        <v>108</v>
      </c>
      <c r="B1" s="357" t="s">
        <v>333</v>
      </c>
      <c r="C1" s="560"/>
      <c r="D1" s="348"/>
      <c r="E1" s="941"/>
      <c r="F1" s="941"/>
      <c r="G1" s="941"/>
      <c r="H1" s="941"/>
      <c r="I1" s="348"/>
      <c r="J1" s="348"/>
    </row>
    <row r="2" spans="1:11" s="369" customFormat="1" ht="30" customHeight="1">
      <c r="A2" s="2061" t="s">
        <v>704</v>
      </c>
      <c r="B2" s="2062"/>
      <c r="C2" s="2062"/>
      <c r="D2" s="2062"/>
      <c r="E2" s="2062"/>
      <c r="F2" s="2062"/>
      <c r="G2" s="2062"/>
      <c r="H2" s="2062"/>
      <c r="I2" s="2062"/>
      <c r="J2" s="364"/>
    </row>
    <row r="3" spans="1:11" ht="14.25" customHeight="1">
      <c r="A3" s="705" t="str">
        <f>CONCATENATE(封面!D9,封面!F9,封面!G9,封面!H9,封面!I9,封面!J9,封面!K9)</f>
        <v>评估基准日：年月日</v>
      </c>
      <c r="B3" s="705"/>
      <c r="C3" s="705"/>
      <c r="D3" s="705"/>
      <c r="I3" s="705"/>
      <c r="J3" s="365"/>
    </row>
    <row r="4" spans="1:11" ht="15.75" customHeight="1">
      <c r="A4" s="12" t="str">
        <f>封面!D7&amp;封面!F7</f>
        <v>被评估企业：</v>
      </c>
      <c r="E4" s="943"/>
      <c r="F4" s="943"/>
      <c r="G4" s="943"/>
      <c r="H4" s="943"/>
      <c r="I4" s="355" t="s">
        <v>110</v>
      </c>
      <c r="J4" s="355"/>
    </row>
    <row r="5" spans="1:11" s="365" customFormat="1" ht="15.75" customHeight="1">
      <c r="A5" s="559" t="s">
        <v>172</v>
      </c>
      <c r="B5" s="350" t="s">
        <v>430</v>
      </c>
      <c r="C5" s="562" t="s">
        <v>439</v>
      </c>
      <c r="D5" s="350" t="s">
        <v>438</v>
      </c>
      <c r="E5" s="1003" t="s">
        <v>317</v>
      </c>
      <c r="F5" s="1003" t="s">
        <v>394</v>
      </c>
      <c r="G5" s="947" t="s">
        <v>318</v>
      </c>
      <c r="H5" s="947" t="s">
        <v>319</v>
      </c>
      <c r="I5" s="350" t="s">
        <v>175</v>
      </c>
      <c r="J5" s="352"/>
      <c r="K5" s="1800" t="s">
        <v>2129</v>
      </c>
    </row>
    <row r="6" spans="1:11" ht="15.75" customHeight="1">
      <c r="A6" s="23"/>
      <c r="B6" s="358"/>
      <c r="C6" s="555"/>
      <c r="D6" s="353"/>
      <c r="E6" s="956"/>
      <c r="F6" s="956"/>
      <c r="G6" s="956"/>
      <c r="H6" s="956"/>
      <c r="I6" s="370"/>
      <c r="J6" s="352"/>
      <c r="K6" s="1800"/>
    </row>
    <row r="7" spans="1:11" ht="15.75" customHeight="1">
      <c r="A7" s="23"/>
      <c r="B7" s="358"/>
      <c r="C7" s="555"/>
      <c r="D7" s="353"/>
      <c r="E7" s="956"/>
      <c r="F7" s="956"/>
      <c r="G7" s="956"/>
      <c r="H7" s="956"/>
      <c r="I7" s="370"/>
      <c r="J7" s="352"/>
      <c r="K7" s="1800"/>
    </row>
    <row r="8" spans="1:11" ht="15.75" customHeight="1">
      <c r="A8" s="23"/>
      <c r="B8" s="358"/>
      <c r="C8" s="555"/>
      <c r="D8" s="353"/>
      <c r="E8" s="956"/>
      <c r="F8" s="956"/>
      <c r="G8" s="956"/>
      <c r="H8" s="956"/>
      <c r="I8" s="370"/>
      <c r="J8" s="352"/>
      <c r="K8" s="551"/>
    </row>
    <row r="9" spans="1:11" ht="15.75" customHeight="1">
      <c r="A9" s="23"/>
      <c r="B9" s="358"/>
      <c r="C9" s="555"/>
      <c r="D9" s="353"/>
      <c r="E9" s="956"/>
      <c r="F9" s="956"/>
      <c r="G9" s="956"/>
      <c r="H9" s="956"/>
      <c r="I9" s="370"/>
      <c r="J9" s="352"/>
      <c r="K9" s="551"/>
    </row>
    <row r="10" spans="1:11" ht="15.75" customHeight="1">
      <c r="A10" s="23"/>
      <c r="B10" s="358"/>
      <c r="C10" s="555"/>
      <c r="D10" s="353"/>
      <c r="E10" s="956"/>
      <c r="F10" s="956"/>
      <c r="G10" s="956"/>
      <c r="H10" s="956"/>
      <c r="I10" s="370"/>
      <c r="J10" s="352"/>
      <c r="K10" s="551"/>
    </row>
    <row r="11" spans="1:11" ht="15.75" customHeight="1">
      <c r="A11" s="23"/>
      <c r="B11" s="358"/>
      <c r="C11" s="555"/>
      <c r="D11" s="353"/>
      <c r="E11" s="956"/>
      <c r="F11" s="956"/>
      <c r="G11" s="956"/>
      <c r="H11" s="956"/>
      <c r="I11" s="370"/>
      <c r="J11" s="352"/>
      <c r="K11" s="551"/>
    </row>
    <row r="12" spans="1:11" ht="15.75" customHeight="1">
      <c r="A12" s="23"/>
      <c r="B12" s="358"/>
      <c r="C12" s="555"/>
      <c r="D12" s="353"/>
      <c r="E12" s="956"/>
      <c r="F12" s="956"/>
      <c r="G12" s="956"/>
      <c r="H12" s="956"/>
      <c r="I12" s="370"/>
      <c r="J12" s="352"/>
      <c r="K12" s="551"/>
    </row>
    <row r="13" spans="1:11" ht="15.75" customHeight="1">
      <c r="A13" s="23"/>
      <c r="B13" s="358"/>
      <c r="C13" s="555"/>
      <c r="D13" s="353"/>
      <c r="E13" s="956"/>
      <c r="F13" s="956"/>
      <c r="G13" s="956"/>
      <c r="H13" s="956"/>
      <c r="I13" s="370"/>
      <c r="J13" s="352"/>
      <c r="K13" s="551"/>
    </row>
    <row r="14" spans="1:11" ht="15.75" customHeight="1">
      <c r="A14" s="23"/>
      <c r="B14" s="358"/>
      <c r="C14" s="555"/>
      <c r="D14" s="353"/>
      <c r="E14" s="956"/>
      <c r="F14" s="956"/>
      <c r="G14" s="956"/>
      <c r="H14" s="956"/>
      <c r="I14" s="370"/>
      <c r="J14" s="352"/>
      <c r="K14" s="551"/>
    </row>
    <row r="15" spans="1:11" ht="15.75" customHeight="1">
      <c r="A15" s="23"/>
      <c r="B15" s="358"/>
      <c r="C15" s="555"/>
      <c r="D15" s="353"/>
      <c r="E15" s="956"/>
      <c r="F15" s="956"/>
      <c r="G15" s="956"/>
      <c r="H15" s="956"/>
      <c r="I15" s="370"/>
      <c r="J15" s="352"/>
      <c r="K15" s="551"/>
    </row>
    <row r="16" spans="1:11" ht="15.75" customHeight="1">
      <c r="A16" s="23"/>
      <c r="B16" s="358"/>
      <c r="C16" s="555"/>
      <c r="D16" s="353"/>
      <c r="E16" s="956"/>
      <c r="F16" s="956"/>
      <c r="G16" s="956"/>
      <c r="H16" s="956"/>
      <c r="I16" s="370"/>
      <c r="J16" s="352"/>
      <c r="K16" s="551"/>
    </row>
    <row r="17" spans="1:11" ht="15.75" customHeight="1">
      <c r="A17" s="23"/>
      <c r="B17" s="358"/>
      <c r="C17" s="555"/>
      <c r="D17" s="353"/>
      <c r="E17" s="956"/>
      <c r="F17" s="956"/>
      <c r="G17" s="956"/>
      <c r="H17" s="956"/>
      <c r="I17" s="370"/>
      <c r="J17" s="352"/>
      <c r="K17" s="551"/>
    </row>
    <row r="18" spans="1:11" ht="15.75" customHeight="1">
      <c r="A18" s="23"/>
      <c r="B18" s="358"/>
      <c r="C18" s="555"/>
      <c r="D18" s="353"/>
      <c r="E18" s="956"/>
      <c r="F18" s="956"/>
      <c r="G18" s="956"/>
      <c r="H18" s="956"/>
      <c r="I18" s="370"/>
      <c r="J18" s="352"/>
      <c r="K18" s="551"/>
    </row>
    <row r="19" spans="1:11" ht="15.75" customHeight="1">
      <c r="A19" s="23"/>
      <c r="B19" s="358"/>
      <c r="C19" s="555"/>
      <c r="D19" s="353"/>
      <c r="E19" s="956"/>
      <c r="F19" s="956"/>
      <c r="G19" s="956"/>
      <c r="H19" s="956"/>
      <c r="I19" s="370"/>
      <c r="J19" s="352"/>
      <c r="K19" s="551"/>
    </row>
    <row r="20" spans="1:11" ht="15.75" customHeight="1">
      <c r="A20" s="23"/>
      <c r="B20" s="358"/>
      <c r="C20" s="555"/>
      <c r="D20" s="353"/>
      <c r="E20" s="956"/>
      <c r="F20" s="956"/>
      <c r="G20" s="956"/>
      <c r="H20" s="956"/>
      <c r="I20" s="370"/>
      <c r="J20" s="352"/>
      <c r="K20" s="551"/>
    </row>
    <row r="21" spans="1:11" ht="15.75" customHeight="1">
      <c r="A21" s="23"/>
      <c r="B21" s="358"/>
      <c r="C21" s="555"/>
      <c r="D21" s="353"/>
      <c r="E21" s="956"/>
      <c r="F21" s="956"/>
      <c r="G21" s="956"/>
      <c r="H21" s="956"/>
      <c r="I21" s="370"/>
      <c r="J21" s="352"/>
      <c r="K21" s="551"/>
    </row>
    <row r="22" spans="1:11" ht="15.75" customHeight="1">
      <c r="A22" s="23"/>
      <c r="B22" s="358"/>
      <c r="C22" s="555"/>
      <c r="D22" s="353"/>
      <c r="E22" s="956"/>
      <c r="F22" s="956"/>
      <c r="G22" s="956"/>
      <c r="H22" s="956"/>
      <c r="I22" s="370"/>
      <c r="J22" s="352"/>
      <c r="K22" s="551"/>
    </row>
    <row r="23" spans="1:11" ht="15.75" customHeight="1">
      <c r="A23" s="23"/>
      <c r="B23" s="358"/>
      <c r="C23" s="555"/>
      <c r="D23" s="353"/>
      <c r="E23" s="956"/>
      <c r="F23" s="956"/>
      <c r="G23" s="956"/>
      <c r="H23" s="956"/>
      <c r="I23" s="370"/>
      <c r="J23" s="352"/>
      <c r="K23" s="551"/>
    </row>
    <row r="24" spans="1:11" ht="15.75" customHeight="1">
      <c r="A24" s="23"/>
      <c r="B24" s="358"/>
      <c r="C24" s="555"/>
      <c r="D24" s="353"/>
      <c r="E24" s="956"/>
      <c r="F24" s="956"/>
      <c r="G24" s="956"/>
      <c r="H24" s="956"/>
      <c r="I24" s="370"/>
      <c r="J24" s="352"/>
      <c r="K24" s="551"/>
    </row>
    <row r="25" spans="1:11" ht="15.75" customHeight="1">
      <c r="A25" s="23"/>
      <c r="B25" s="358"/>
      <c r="C25" s="555"/>
      <c r="D25" s="353"/>
      <c r="E25" s="956"/>
      <c r="F25" s="956"/>
      <c r="G25" s="956"/>
      <c r="H25" s="956"/>
      <c r="I25" s="370"/>
      <c r="J25" s="352"/>
      <c r="K25" s="551"/>
    </row>
    <row r="26" spans="1:11" ht="15.75" customHeight="1">
      <c r="A26" s="23"/>
      <c r="B26" s="358"/>
      <c r="C26" s="555"/>
      <c r="D26" s="353"/>
      <c r="E26" s="956"/>
      <c r="F26" s="956"/>
      <c r="G26" s="956"/>
      <c r="H26" s="956"/>
      <c r="I26" s="370"/>
      <c r="J26" s="352"/>
      <c r="K26" s="551"/>
    </row>
    <row r="27" spans="1:11" ht="15.75" customHeight="1">
      <c r="A27" s="2115" t="s">
        <v>701</v>
      </c>
      <c r="B27" s="2116"/>
      <c r="C27" s="555"/>
      <c r="D27" s="353"/>
      <c r="E27" s="956">
        <f>SUM(E6:E26)</f>
        <v>0</v>
      </c>
      <c r="F27" s="956"/>
      <c r="G27" s="956">
        <f>SUM(G6:G26)</f>
        <v>0</v>
      </c>
      <c r="H27" s="956">
        <f>SUM(H6:H26)</f>
        <v>0</v>
      </c>
      <c r="I27" s="370"/>
      <c r="J27" s="390"/>
    </row>
    <row r="28" spans="1:11" ht="15.75" customHeight="1">
      <c r="A28" s="12" t="str">
        <f>封面!D11&amp;封面!G11</f>
        <v>被评估企业填表人：</v>
      </c>
      <c r="E28" s="943"/>
      <c r="F28" s="943"/>
      <c r="G28" s="943" t="str">
        <f>"评估人员："&amp;封面!G38</f>
        <v>评估人员：</v>
      </c>
      <c r="H28" s="943"/>
    </row>
    <row r="29" spans="1:11" ht="15.75" customHeight="1">
      <c r="A29" s="12" t="str">
        <f>CONCATENATE(封面!D13,封面!F13,封面!G13,封面!H13,封面!I13,封面!J13,封面!K13)</f>
        <v>填表日期：年月日</v>
      </c>
      <c r="E29" s="943"/>
      <c r="F29" s="943"/>
      <c r="G29" s="943"/>
      <c r="H29" s="943"/>
    </row>
  </sheetData>
  <mergeCells count="2">
    <mergeCell ref="A2:I2"/>
    <mergeCell ref="A27:B27"/>
  </mergeCells>
  <phoneticPr fontId="28" type="noConversion"/>
  <hyperlinks>
    <hyperlink ref="A1" location="索引目录!I9" display="返回索引页" xr:uid="{00000000-0004-0000-5500-000000000000}"/>
    <hyperlink ref="B1" location="流动负债汇总!B9" display="返回" xr:uid="{00000000-0004-0000-5500-000001000000}"/>
  </hyperlinks>
  <printOptions horizontalCentered="1"/>
  <pageMargins left="0.35433070866141736" right="0.35433070866141736" top="0.98425196850393704" bottom="0.78740157480314965" header="0.39370078740157477" footer="0.51181102362204722"/>
  <pageSetup paperSize="9" scale="85" fitToHeight="0" orientation="landscape" r:id="rId1"/>
  <headerFooter alignWithMargins="0">
    <oddHeader>&amp;R&amp;"宋体,常规"&amp;10共&amp;"Times New Roman,常规"&amp;N&amp;"宋体,常规"页第&amp;"Times New Roman,常规"&amp;P&amp;"宋体,常规"页</oddHeader>
  </headerFooter>
  <legacyDrawing r:id="rId2"/>
</worksheet>
</file>

<file path=xl/worksheets/sheet10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600-000000000000}">
  <sheetPr codeName="Sheet80">
    <pageSetUpPr fitToPage="1"/>
  </sheetPr>
  <dimension ref="A1:K29"/>
  <sheetViews>
    <sheetView topLeftCell="A4" zoomScale="80" zoomScaleNormal="80" workbookViewId="0">
      <selection activeCell="D27" sqref="D27:I27"/>
    </sheetView>
  </sheetViews>
  <sheetFormatPr defaultColWidth="9" defaultRowHeight="15.75" customHeight="1" outlineLevelCol="1"/>
  <cols>
    <col min="1" max="1" width="6.25" style="12" customWidth="1"/>
    <col min="2" max="2" width="28.25" style="349" customWidth="1"/>
    <col min="3" max="3" width="11.625" style="349" customWidth="1"/>
    <col min="4" max="4" width="21.125" style="349" customWidth="1"/>
    <col min="5" max="6" width="16.5" style="349" customWidth="1" outlineLevel="1"/>
    <col min="7" max="8" width="18.75" style="349" customWidth="1"/>
    <col min="9" max="9" width="15.5" style="349" customWidth="1"/>
    <col min="10" max="16384" width="9" style="349"/>
  </cols>
  <sheetData>
    <row r="1" spans="1:11" s="394" customFormat="1" ht="14.25">
      <c r="A1" s="564" t="s">
        <v>108</v>
      </c>
      <c r="B1" s="357" t="s">
        <v>333</v>
      </c>
      <c r="C1" s="393"/>
      <c r="D1" s="393"/>
      <c r="E1" s="393"/>
      <c r="F1" s="393"/>
      <c r="G1" s="393"/>
      <c r="H1" s="393"/>
      <c r="I1" s="393"/>
    </row>
    <row r="2" spans="1:11" s="369" customFormat="1" ht="30" customHeight="1">
      <c r="A2" s="2061" t="s">
        <v>705</v>
      </c>
      <c r="B2" s="2062"/>
      <c r="C2" s="2062"/>
      <c r="D2" s="2062"/>
      <c r="E2" s="2062"/>
      <c r="F2" s="2062"/>
      <c r="G2" s="2062"/>
      <c r="H2" s="2062"/>
      <c r="I2" s="2062"/>
    </row>
    <row r="3" spans="1:11" ht="14.25" customHeight="1">
      <c r="A3" s="705" t="str">
        <f>CONCATENATE(封面!D9,封面!F9,封面!G9,封面!H9,封面!I9,封面!J9,封面!K9)</f>
        <v>评估基准日：年月日</v>
      </c>
      <c r="B3" s="705"/>
      <c r="C3" s="705"/>
      <c r="D3" s="705"/>
      <c r="E3" s="705"/>
      <c r="F3" s="705"/>
      <c r="G3" s="705"/>
      <c r="H3" s="705"/>
      <c r="I3" s="705"/>
    </row>
    <row r="4" spans="1:11" ht="15.75" customHeight="1">
      <c r="A4" s="12" t="str">
        <f>封面!D7&amp;封面!F7</f>
        <v>被评估企业：</v>
      </c>
      <c r="I4" s="355" t="s">
        <v>110</v>
      </c>
    </row>
    <row r="5" spans="1:11" s="365" customFormat="1" ht="15.75" customHeight="1">
      <c r="A5" s="559" t="s">
        <v>172</v>
      </c>
      <c r="B5" s="350" t="s">
        <v>430</v>
      </c>
      <c r="C5" s="350" t="s">
        <v>439</v>
      </c>
      <c r="D5" s="350" t="s">
        <v>438</v>
      </c>
      <c r="E5" s="400" t="s">
        <v>317</v>
      </c>
      <c r="F5" s="400" t="s">
        <v>394</v>
      </c>
      <c r="G5" s="350" t="s">
        <v>318</v>
      </c>
      <c r="H5" s="350" t="s">
        <v>319</v>
      </c>
      <c r="I5" s="350" t="s">
        <v>175</v>
      </c>
      <c r="K5" s="1800" t="s">
        <v>2129</v>
      </c>
    </row>
    <row r="6" spans="1:11" ht="15.75" customHeight="1">
      <c r="A6" s="23"/>
      <c r="B6" s="358"/>
      <c r="C6" s="353"/>
      <c r="D6" s="353"/>
      <c r="E6" s="327"/>
      <c r="F6" s="327"/>
      <c r="G6" s="327"/>
      <c r="H6" s="327"/>
      <c r="I6" s="370"/>
      <c r="K6" s="1800"/>
    </row>
    <row r="7" spans="1:11" ht="15.75" customHeight="1">
      <c r="A7" s="23"/>
      <c r="B7" s="358"/>
      <c r="C7" s="353"/>
      <c r="D7" s="353"/>
      <c r="E7" s="327"/>
      <c r="F7" s="327"/>
      <c r="G7" s="327"/>
      <c r="H7" s="327"/>
      <c r="I7" s="370"/>
      <c r="K7" s="1800"/>
    </row>
    <row r="8" spans="1:11" ht="15.75" customHeight="1">
      <c r="A8" s="23"/>
      <c r="B8" s="358"/>
      <c r="C8" s="353"/>
      <c r="D8" s="353"/>
      <c r="E8" s="327"/>
      <c r="F8" s="327"/>
      <c r="G8" s="327"/>
      <c r="H8" s="327"/>
      <c r="I8" s="370"/>
      <c r="K8" s="551"/>
    </row>
    <row r="9" spans="1:11" ht="15.75" customHeight="1">
      <c r="A9" s="23"/>
      <c r="B9" s="358"/>
      <c r="C9" s="353"/>
      <c r="D9" s="353"/>
      <c r="E9" s="327"/>
      <c r="F9" s="327"/>
      <c r="G9" s="327"/>
      <c r="H9" s="327"/>
      <c r="I9" s="370"/>
      <c r="K9" s="551"/>
    </row>
    <row r="10" spans="1:11" ht="15.75" customHeight="1">
      <c r="A10" s="23"/>
      <c r="B10" s="358"/>
      <c r="C10" s="353"/>
      <c r="D10" s="353"/>
      <c r="E10" s="327"/>
      <c r="F10" s="327"/>
      <c r="G10" s="327"/>
      <c r="H10" s="327"/>
      <c r="I10" s="370"/>
      <c r="K10" s="551"/>
    </row>
    <row r="11" spans="1:11" ht="15.75" customHeight="1">
      <c r="A11" s="23"/>
      <c r="B11" s="358"/>
      <c r="C11" s="353"/>
      <c r="D11" s="353"/>
      <c r="E11" s="327"/>
      <c r="F11" s="327"/>
      <c r="G11" s="327"/>
      <c r="H11" s="327"/>
      <c r="I11" s="370"/>
      <c r="K11" s="551"/>
    </row>
    <row r="12" spans="1:11" ht="15.75" customHeight="1">
      <c r="A12" s="23"/>
      <c r="B12" s="358"/>
      <c r="C12" s="353"/>
      <c r="D12" s="353"/>
      <c r="E12" s="327"/>
      <c r="F12" s="327"/>
      <c r="G12" s="327"/>
      <c r="H12" s="327"/>
      <c r="I12" s="370"/>
      <c r="K12" s="551"/>
    </row>
    <row r="13" spans="1:11" ht="15.75" customHeight="1">
      <c r="A13" s="23"/>
      <c r="B13" s="358"/>
      <c r="C13" s="353"/>
      <c r="D13" s="353"/>
      <c r="E13" s="327"/>
      <c r="F13" s="327"/>
      <c r="G13" s="327"/>
      <c r="H13" s="327"/>
      <c r="I13" s="370"/>
      <c r="K13" s="551"/>
    </row>
    <row r="14" spans="1:11" ht="15.75" customHeight="1">
      <c r="A14" s="23"/>
      <c r="B14" s="358"/>
      <c r="C14" s="353"/>
      <c r="D14" s="353"/>
      <c r="E14" s="327"/>
      <c r="F14" s="327"/>
      <c r="G14" s="327"/>
      <c r="H14" s="327"/>
      <c r="I14" s="370"/>
      <c r="K14" s="551"/>
    </row>
    <row r="15" spans="1:11" ht="15.75" customHeight="1">
      <c r="A15" s="23"/>
      <c r="B15" s="358"/>
      <c r="C15" s="353"/>
      <c r="D15" s="353"/>
      <c r="E15" s="327"/>
      <c r="F15" s="327"/>
      <c r="G15" s="327"/>
      <c r="H15" s="327"/>
      <c r="I15" s="370"/>
      <c r="K15" s="551"/>
    </row>
    <row r="16" spans="1:11" ht="15.75" customHeight="1">
      <c r="A16" s="23"/>
      <c r="B16" s="358"/>
      <c r="C16" s="353"/>
      <c r="D16" s="353"/>
      <c r="E16" s="327"/>
      <c r="F16" s="327"/>
      <c r="G16" s="327"/>
      <c r="H16" s="327"/>
      <c r="I16" s="370"/>
      <c r="K16" s="551"/>
    </row>
    <row r="17" spans="1:11" ht="15.75" customHeight="1">
      <c r="A17" s="23"/>
      <c r="B17" s="358"/>
      <c r="C17" s="353"/>
      <c r="D17" s="353"/>
      <c r="E17" s="327"/>
      <c r="F17" s="327"/>
      <c r="G17" s="327"/>
      <c r="H17" s="327"/>
      <c r="I17" s="370"/>
      <c r="K17" s="551"/>
    </row>
    <row r="18" spans="1:11" ht="15.75" customHeight="1">
      <c r="A18" s="23"/>
      <c r="B18" s="358"/>
      <c r="C18" s="353"/>
      <c r="D18" s="353"/>
      <c r="E18" s="327"/>
      <c r="F18" s="327"/>
      <c r="G18" s="327"/>
      <c r="H18" s="327"/>
      <c r="I18" s="370"/>
      <c r="K18" s="551"/>
    </row>
    <row r="19" spans="1:11" ht="15.75" customHeight="1">
      <c r="A19" s="23"/>
      <c r="B19" s="358"/>
      <c r="C19" s="353"/>
      <c r="D19" s="353"/>
      <c r="E19" s="327"/>
      <c r="F19" s="327"/>
      <c r="G19" s="327"/>
      <c r="H19" s="327"/>
      <c r="I19" s="370"/>
      <c r="K19" s="551"/>
    </row>
    <row r="20" spans="1:11" ht="15.75" customHeight="1">
      <c r="A20" s="23"/>
      <c r="B20" s="358"/>
      <c r="C20" s="353"/>
      <c r="D20" s="353"/>
      <c r="E20" s="327"/>
      <c r="F20" s="327"/>
      <c r="G20" s="327"/>
      <c r="H20" s="327"/>
      <c r="I20" s="370"/>
      <c r="K20" s="551"/>
    </row>
    <row r="21" spans="1:11" ht="15.75" customHeight="1">
      <c r="A21" s="23"/>
      <c r="B21" s="358"/>
      <c r="C21" s="353"/>
      <c r="D21" s="353"/>
      <c r="E21" s="327"/>
      <c r="F21" s="327"/>
      <c r="G21" s="327"/>
      <c r="H21" s="327"/>
      <c r="I21" s="370"/>
      <c r="K21" s="551"/>
    </row>
    <row r="22" spans="1:11" ht="15.75" customHeight="1">
      <c r="A22" s="23"/>
      <c r="B22" s="358"/>
      <c r="C22" s="353"/>
      <c r="D22" s="353"/>
      <c r="E22" s="327"/>
      <c r="F22" s="327"/>
      <c r="G22" s="327"/>
      <c r="H22" s="327"/>
      <c r="I22" s="370"/>
      <c r="K22" s="551"/>
    </row>
    <row r="23" spans="1:11" ht="15.75" customHeight="1">
      <c r="A23" s="23"/>
      <c r="B23" s="358"/>
      <c r="C23" s="353"/>
      <c r="D23" s="353"/>
      <c r="E23" s="327"/>
      <c r="F23" s="327"/>
      <c r="G23" s="327"/>
      <c r="H23" s="327"/>
      <c r="I23" s="370"/>
      <c r="K23" s="551"/>
    </row>
    <row r="24" spans="1:11" ht="15.75" customHeight="1">
      <c r="A24" s="23"/>
      <c r="B24" s="358"/>
      <c r="C24" s="353"/>
      <c r="D24" s="353"/>
      <c r="E24" s="327"/>
      <c r="F24" s="327"/>
      <c r="G24" s="327"/>
      <c r="H24" s="327"/>
      <c r="I24" s="370"/>
      <c r="K24" s="551"/>
    </row>
    <row r="25" spans="1:11" ht="15.75" customHeight="1">
      <c r="A25" s="23"/>
      <c r="B25" s="358"/>
      <c r="C25" s="353"/>
      <c r="D25" s="353"/>
      <c r="E25" s="327"/>
      <c r="F25" s="327"/>
      <c r="G25" s="327"/>
      <c r="H25" s="327"/>
      <c r="I25" s="370"/>
      <c r="K25" s="551"/>
    </row>
    <row r="26" spans="1:11" ht="15.75" customHeight="1">
      <c r="A26" s="23"/>
      <c r="B26" s="358"/>
      <c r="C26" s="353"/>
      <c r="D26" s="353"/>
      <c r="E26" s="327"/>
      <c r="F26" s="327"/>
      <c r="G26" s="327"/>
      <c r="H26" s="327"/>
      <c r="I26" s="370"/>
      <c r="K26" s="551"/>
    </row>
    <row r="27" spans="1:11" ht="15.75" customHeight="1">
      <c r="A27" s="2115" t="s">
        <v>701</v>
      </c>
      <c r="B27" s="2116"/>
      <c r="C27" s="353"/>
      <c r="D27" s="1848"/>
      <c r="E27" s="1846">
        <f>SUM(E6:E26)</f>
        <v>0</v>
      </c>
      <c r="F27" s="1846"/>
      <c r="G27" s="1846">
        <f>SUM(G6:G26)</f>
        <v>0</v>
      </c>
      <c r="H27" s="1846">
        <f>SUM(H6:H26)</f>
        <v>0</v>
      </c>
      <c r="I27" s="1849"/>
    </row>
    <row r="28" spans="1:11" ht="15.75" customHeight="1">
      <c r="A28" s="12" t="str">
        <f>封面!D11&amp;封面!G11</f>
        <v>被评估企业填表人：</v>
      </c>
      <c r="G28" s="349" t="str">
        <f>"评估人员："&amp;封面!G38</f>
        <v>评估人员：</v>
      </c>
    </row>
    <row r="29" spans="1:11" ht="15.75" customHeight="1">
      <c r="A29" s="12" t="str">
        <f>CONCATENATE(封面!D13,封面!F13,封面!G13,封面!H13,封面!I13,封面!J13,封面!K13)</f>
        <v>填表日期：年月日</v>
      </c>
    </row>
  </sheetData>
  <mergeCells count="2">
    <mergeCell ref="A2:I2"/>
    <mergeCell ref="A27:B27"/>
  </mergeCells>
  <phoneticPr fontId="28" type="noConversion"/>
  <hyperlinks>
    <hyperlink ref="A1" location="索引目录!I10" display="返回索引页" xr:uid="{00000000-0004-0000-5600-000000000000}"/>
    <hyperlink ref="B1" location="流动负债汇总!B10" display="返回" xr:uid="{00000000-0004-0000-5600-000001000000}"/>
  </hyperlinks>
  <printOptions horizontalCentered="1"/>
  <pageMargins left="0.35433070866141736" right="0.35433070866141736" top="0.98425196850393704" bottom="0.78740157480314965" header="0.39370078740157477" footer="0.51181102362204722"/>
  <pageSetup paperSize="9" scale="85" fitToHeight="0" orientation="landscape" r:id="rId1"/>
  <headerFooter alignWithMargins="0">
    <oddHeader>&amp;R&amp;"宋体,常规"&amp;10共&amp;"Times New Roman,常规"&amp;N&amp;"宋体,常规"页第&amp;"Times New Roman,常规"&amp;P&amp;"宋体,常规"页</oddHeader>
  </headerFooter>
  <legacyDrawing r:id="rId2"/>
</worksheet>
</file>

<file path=xl/worksheets/sheet1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149DCD-281D-4FF2-8CCA-F1C26CA8B0B2}">
  <sheetPr codeName="Sheet165">
    <pageSetUpPr fitToPage="1"/>
  </sheetPr>
  <dimension ref="A1:AD29"/>
  <sheetViews>
    <sheetView topLeftCell="L19" zoomScaleNormal="100" workbookViewId="0">
      <selection activeCell="X21" sqref="X21"/>
    </sheetView>
  </sheetViews>
  <sheetFormatPr defaultColWidth="9" defaultRowHeight="15.75" outlineLevelCol="1"/>
  <cols>
    <col min="1" max="1" width="5" style="759" customWidth="1"/>
    <col min="2" max="3" width="10.75" style="756" customWidth="1"/>
    <col min="4" max="4" width="11" style="756" customWidth="1"/>
    <col min="5" max="6" width="10.75" style="756" customWidth="1"/>
    <col min="7" max="8" width="6.75" style="756" customWidth="1"/>
    <col min="9" max="9" width="7.75" style="756" customWidth="1"/>
    <col min="10" max="22" width="7" style="756" customWidth="1" outlineLevel="1"/>
    <col min="23" max="24" width="15.75" style="756" customWidth="1" outlineLevel="1"/>
    <col min="25" max="26" width="10.75" style="756" customWidth="1"/>
    <col min="27" max="27" width="6" style="756" customWidth="1"/>
    <col min="28" max="28" width="9" style="756"/>
    <col min="29" max="16384" width="9" style="875"/>
  </cols>
  <sheetData>
    <row r="1" spans="1:30">
      <c r="A1" s="753" t="s">
        <v>1398</v>
      </c>
      <c r="B1" s="754" t="s">
        <v>1399</v>
      </c>
    </row>
    <row r="2" spans="1:30" ht="23.25">
      <c r="A2" s="2328" t="s">
        <v>1487</v>
      </c>
      <c r="B2" s="2329"/>
      <c r="C2" s="2329"/>
      <c r="D2" s="2329"/>
      <c r="E2" s="2329"/>
      <c r="F2" s="2329"/>
      <c r="G2" s="2329"/>
      <c r="H2" s="2329"/>
      <c r="I2" s="2329"/>
      <c r="J2" s="2329"/>
      <c r="K2" s="2329"/>
      <c r="L2" s="2329"/>
      <c r="M2" s="2329"/>
      <c r="N2" s="2329"/>
      <c r="O2" s="2329"/>
      <c r="P2" s="2329"/>
      <c r="Q2" s="2329"/>
      <c r="R2" s="2329"/>
      <c r="S2" s="2329"/>
      <c r="T2" s="2329"/>
      <c r="U2" s="2329"/>
      <c r="V2" s="2329"/>
      <c r="W2" s="2329"/>
      <c r="X2" s="2329"/>
      <c r="Y2" s="2329"/>
      <c r="Z2" s="2329"/>
      <c r="AA2" s="2329"/>
      <c r="AB2" s="2329"/>
    </row>
    <row r="3" spans="1:30">
      <c r="A3" s="1803" t="str">
        <f>CONCATENATE(封面!D9,封面!F9,封面!G9,封面!H9,封面!I9,封面!J9,封面!K9)</f>
        <v>评估基准日：年月日</v>
      </c>
      <c r="B3" s="1803"/>
      <c r="C3" s="1803"/>
      <c r="D3" s="1803"/>
      <c r="E3" s="1803"/>
      <c r="F3" s="1803"/>
      <c r="G3" s="1803"/>
      <c r="H3" s="1803"/>
      <c r="I3" s="1803"/>
      <c r="J3" s="1803"/>
      <c r="K3" s="1803"/>
      <c r="L3" s="1803"/>
      <c r="M3" s="1803"/>
      <c r="N3" s="1803"/>
      <c r="O3" s="1803"/>
      <c r="P3" s="1803"/>
      <c r="Q3" s="1803"/>
      <c r="R3" s="1803"/>
      <c r="S3" s="1803"/>
      <c r="T3" s="1803"/>
      <c r="U3" s="1803"/>
      <c r="V3" s="1803"/>
      <c r="W3" s="717"/>
      <c r="X3" s="717"/>
      <c r="Y3" s="717"/>
      <c r="Z3" s="717"/>
      <c r="AA3" s="717"/>
      <c r="AB3" s="717"/>
    </row>
    <row r="4" spans="1:30">
      <c r="A4" s="759" t="str">
        <f>封面!D7&amp;封面!F7</f>
        <v>被评估企业：</v>
      </c>
      <c r="AB4" s="758" t="s">
        <v>1401</v>
      </c>
    </row>
    <row r="5" spans="1:30">
      <c r="A5" s="2831" t="s">
        <v>1433</v>
      </c>
      <c r="B5" s="2331" t="s">
        <v>1408</v>
      </c>
      <c r="C5" s="2332" t="s">
        <v>1409</v>
      </c>
      <c r="D5" s="2333" t="s">
        <v>1410</v>
      </c>
      <c r="E5" s="2333" t="s">
        <v>1411</v>
      </c>
      <c r="F5" s="2333" t="s">
        <v>1412</v>
      </c>
      <c r="G5" s="2344" t="s">
        <v>1413</v>
      </c>
      <c r="H5" s="2344" t="s">
        <v>1414</v>
      </c>
      <c r="I5" s="2331" t="s">
        <v>1415</v>
      </c>
      <c r="J5" s="2331" t="s">
        <v>1416</v>
      </c>
      <c r="K5" s="2331"/>
      <c r="L5" s="2331"/>
      <c r="M5" s="2331"/>
      <c r="N5" s="2331"/>
      <c r="O5" s="2331"/>
      <c r="P5" s="2834" t="s">
        <v>1402</v>
      </c>
      <c r="Q5" s="2833" t="s">
        <v>1417</v>
      </c>
      <c r="R5" s="2331" t="s">
        <v>1418</v>
      </c>
      <c r="S5" s="2331" t="s">
        <v>1419</v>
      </c>
      <c r="T5" s="2331" t="s">
        <v>1420</v>
      </c>
      <c r="U5" s="2331" t="s">
        <v>1421</v>
      </c>
      <c r="V5" s="2833" t="s">
        <v>1422</v>
      </c>
      <c r="W5" s="2335" t="s">
        <v>1436</v>
      </c>
      <c r="X5" s="2352" t="s">
        <v>1483</v>
      </c>
      <c r="Y5" s="2335" t="s">
        <v>1423</v>
      </c>
      <c r="Z5" s="2335" t="s">
        <v>1424</v>
      </c>
      <c r="AA5" s="2832" t="s">
        <v>336</v>
      </c>
      <c r="AB5" s="2335" t="s">
        <v>1425</v>
      </c>
      <c r="AD5" s="2829" t="s">
        <v>2129</v>
      </c>
    </row>
    <row r="6" spans="1:30">
      <c r="A6" s="2831"/>
      <c r="B6" s="2331"/>
      <c r="C6" s="2332"/>
      <c r="D6" s="2333"/>
      <c r="E6" s="2333"/>
      <c r="F6" s="2333"/>
      <c r="G6" s="2344"/>
      <c r="H6" s="2344"/>
      <c r="I6" s="2331"/>
      <c r="J6" s="772" t="s">
        <v>1426</v>
      </c>
      <c r="K6" s="772" t="s">
        <v>1427</v>
      </c>
      <c r="L6" s="772" t="s">
        <v>1428</v>
      </c>
      <c r="M6" s="772" t="s">
        <v>1429</v>
      </c>
      <c r="N6" s="773" t="s">
        <v>1405</v>
      </c>
      <c r="O6" s="772" t="s">
        <v>1430</v>
      </c>
      <c r="P6" s="2833"/>
      <c r="Q6" s="2833"/>
      <c r="R6" s="2331"/>
      <c r="S6" s="2331"/>
      <c r="T6" s="2331"/>
      <c r="U6" s="2331"/>
      <c r="V6" s="2833"/>
      <c r="W6" s="2335"/>
      <c r="X6" s="2335"/>
      <c r="Y6" s="2335"/>
      <c r="Z6" s="2335"/>
      <c r="AA6" s="2832"/>
      <c r="AB6" s="2335"/>
      <c r="AD6" s="2830"/>
    </row>
    <row r="7" spans="1:30">
      <c r="A7" s="760" t="str">
        <f>IF(B7="","",COUNT(A$5:A5)+1)</f>
        <v/>
      </c>
      <c r="B7" s="761" t="s">
        <v>571</v>
      </c>
      <c r="C7" s="762" t="s">
        <v>571</v>
      </c>
      <c r="D7" s="763" t="s">
        <v>571</v>
      </c>
      <c r="E7" s="764" t="s">
        <v>571</v>
      </c>
      <c r="F7" s="764" t="s">
        <v>571</v>
      </c>
      <c r="G7" s="765"/>
      <c r="H7" s="765"/>
      <c r="I7" s="764"/>
      <c r="J7" s="766"/>
      <c r="K7" s="766"/>
      <c r="L7" s="766"/>
      <c r="M7" s="766"/>
      <c r="N7" s="766"/>
      <c r="O7" s="766" t="str">
        <f>IF(B7="","",SUM(J7:N7))</f>
        <v/>
      </c>
      <c r="P7" s="766"/>
      <c r="Q7" s="766"/>
      <c r="R7" s="766"/>
      <c r="S7" s="766"/>
      <c r="T7" s="766"/>
      <c r="U7" s="766"/>
      <c r="V7" s="766"/>
      <c r="W7" s="766"/>
      <c r="X7" s="766"/>
      <c r="Y7" s="766"/>
      <c r="Z7" s="766"/>
      <c r="AA7" s="766" t="str">
        <f>IFERROR((Z7-Y7)/Y7*100,"")</f>
        <v/>
      </c>
      <c r="AB7" s="767" t="s">
        <v>571</v>
      </c>
      <c r="AD7" s="1800"/>
    </row>
    <row r="8" spans="1:30">
      <c r="A8" s="760" t="str">
        <f>IF(B8="","",COUNT(A$5:A6)+1)</f>
        <v/>
      </c>
      <c r="B8" s="761" t="s">
        <v>571</v>
      </c>
      <c r="C8" s="762" t="s">
        <v>571</v>
      </c>
      <c r="D8" s="763" t="s">
        <v>571</v>
      </c>
      <c r="E8" s="764" t="s">
        <v>571</v>
      </c>
      <c r="F8" s="764" t="s">
        <v>571</v>
      </c>
      <c r="G8" s="765"/>
      <c r="H8" s="765"/>
      <c r="I8" s="764"/>
      <c r="J8" s="766"/>
      <c r="K8" s="766"/>
      <c r="L8" s="766"/>
      <c r="M8" s="766"/>
      <c r="N8" s="766"/>
      <c r="O8" s="766" t="str">
        <f t="shared" ref="O8:O26" si="0">IF(B8="","",SUM(J8:N8))</f>
        <v/>
      </c>
      <c r="P8" s="766"/>
      <c r="Q8" s="766"/>
      <c r="R8" s="766"/>
      <c r="S8" s="766"/>
      <c r="T8" s="766"/>
      <c r="U8" s="766"/>
      <c r="V8" s="766"/>
      <c r="W8" s="766"/>
      <c r="X8" s="766"/>
      <c r="Y8" s="766"/>
      <c r="Z8" s="766"/>
      <c r="AA8" s="766" t="str">
        <f>IFERROR((Z8-Y8)/Y8*100,"")</f>
        <v/>
      </c>
      <c r="AB8" s="767" t="s">
        <v>571</v>
      </c>
      <c r="AD8" s="551"/>
    </row>
    <row r="9" spans="1:30">
      <c r="A9" s="760" t="str">
        <f>IF(B9="","",COUNT(A$5:A7)+1)</f>
        <v/>
      </c>
      <c r="B9" s="761" t="s">
        <v>571</v>
      </c>
      <c r="C9" s="762" t="s">
        <v>571</v>
      </c>
      <c r="D9" s="763" t="s">
        <v>571</v>
      </c>
      <c r="E9" s="764" t="s">
        <v>571</v>
      </c>
      <c r="F9" s="764" t="s">
        <v>571</v>
      </c>
      <c r="G9" s="765"/>
      <c r="H9" s="765"/>
      <c r="I9" s="764"/>
      <c r="J9" s="766"/>
      <c r="K9" s="766"/>
      <c r="L9" s="766"/>
      <c r="M9" s="766"/>
      <c r="N9" s="766"/>
      <c r="O9" s="766" t="str">
        <f t="shared" si="0"/>
        <v/>
      </c>
      <c r="P9" s="766"/>
      <c r="Q9" s="766"/>
      <c r="R9" s="766"/>
      <c r="S9" s="766"/>
      <c r="T9" s="766"/>
      <c r="U9" s="766"/>
      <c r="V9" s="766"/>
      <c r="W9" s="766"/>
      <c r="X9" s="766"/>
      <c r="Y9" s="766"/>
      <c r="Z9" s="766"/>
      <c r="AA9" s="766" t="str">
        <f t="shared" ref="AA9:AA26" si="1">IFERROR((Z9-Y9)/Y9*100,"")</f>
        <v/>
      </c>
      <c r="AB9" s="767" t="s">
        <v>571</v>
      </c>
      <c r="AD9" s="551"/>
    </row>
    <row r="10" spans="1:30">
      <c r="A10" s="760" t="str">
        <f>IF(B10="","",COUNT(A$5:A8)+1)</f>
        <v/>
      </c>
      <c r="B10" s="761" t="s">
        <v>571</v>
      </c>
      <c r="C10" s="762" t="s">
        <v>571</v>
      </c>
      <c r="D10" s="763" t="s">
        <v>571</v>
      </c>
      <c r="E10" s="764" t="s">
        <v>571</v>
      </c>
      <c r="F10" s="764" t="s">
        <v>571</v>
      </c>
      <c r="G10" s="765"/>
      <c r="H10" s="765"/>
      <c r="I10" s="764"/>
      <c r="J10" s="766"/>
      <c r="K10" s="766"/>
      <c r="L10" s="766"/>
      <c r="M10" s="766"/>
      <c r="N10" s="766"/>
      <c r="O10" s="766" t="str">
        <f t="shared" si="0"/>
        <v/>
      </c>
      <c r="P10" s="766"/>
      <c r="Q10" s="766"/>
      <c r="R10" s="766"/>
      <c r="S10" s="766"/>
      <c r="T10" s="766"/>
      <c r="U10" s="766"/>
      <c r="V10" s="766"/>
      <c r="W10" s="766"/>
      <c r="X10" s="766"/>
      <c r="Y10" s="766"/>
      <c r="Z10" s="766"/>
      <c r="AA10" s="766" t="str">
        <f t="shared" si="1"/>
        <v/>
      </c>
      <c r="AB10" s="767" t="s">
        <v>571</v>
      </c>
      <c r="AD10" s="551"/>
    </row>
    <row r="11" spans="1:30">
      <c r="A11" s="760" t="str">
        <f>IF(B11="","",COUNT(A$5:A9)+1)</f>
        <v/>
      </c>
      <c r="B11" s="761" t="s">
        <v>571</v>
      </c>
      <c r="C11" s="762" t="s">
        <v>571</v>
      </c>
      <c r="D11" s="763" t="s">
        <v>571</v>
      </c>
      <c r="E11" s="764" t="s">
        <v>571</v>
      </c>
      <c r="F11" s="764" t="s">
        <v>571</v>
      </c>
      <c r="G11" s="765"/>
      <c r="H11" s="765"/>
      <c r="I11" s="764"/>
      <c r="J11" s="766"/>
      <c r="K11" s="766"/>
      <c r="L11" s="766"/>
      <c r="M11" s="766"/>
      <c r="N11" s="766"/>
      <c r="O11" s="766" t="str">
        <f t="shared" si="0"/>
        <v/>
      </c>
      <c r="P11" s="766"/>
      <c r="Q11" s="766"/>
      <c r="R11" s="766"/>
      <c r="S11" s="766"/>
      <c r="T11" s="766"/>
      <c r="U11" s="766"/>
      <c r="V11" s="766"/>
      <c r="W11" s="766"/>
      <c r="X11" s="766"/>
      <c r="Y11" s="766"/>
      <c r="Z11" s="766"/>
      <c r="AA11" s="766" t="str">
        <f t="shared" si="1"/>
        <v/>
      </c>
      <c r="AB11" s="767" t="s">
        <v>571</v>
      </c>
      <c r="AD11" s="551"/>
    </row>
    <row r="12" spans="1:30">
      <c r="A12" s="760" t="str">
        <f>IF(B12="","",COUNT(A$5:A10)+1)</f>
        <v/>
      </c>
      <c r="B12" s="761" t="s">
        <v>571</v>
      </c>
      <c r="C12" s="762" t="s">
        <v>571</v>
      </c>
      <c r="D12" s="763" t="s">
        <v>571</v>
      </c>
      <c r="E12" s="764" t="s">
        <v>571</v>
      </c>
      <c r="F12" s="764" t="s">
        <v>571</v>
      </c>
      <c r="G12" s="765"/>
      <c r="H12" s="765"/>
      <c r="I12" s="764"/>
      <c r="J12" s="766"/>
      <c r="K12" s="766"/>
      <c r="L12" s="766"/>
      <c r="M12" s="766"/>
      <c r="N12" s="766"/>
      <c r="O12" s="766" t="str">
        <f t="shared" si="0"/>
        <v/>
      </c>
      <c r="P12" s="766"/>
      <c r="Q12" s="766"/>
      <c r="R12" s="766"/>
      <c r="S12" s="766"/>
      <c r="T12" s="766"/>
      <c r="U12" s="766"/>
      <c r="V12" s="766"/>
      <c r="W12" s="766"/>
      <c r="X12" s="766"/>
      <c r="Y12" s="766"/>
      <c r="Z12" s="766"/>
      <c r="AA12" s="766" t="str">
        <f t="shared" si="1"/>
        <v/>
      </c>
      <c r="AB12" s="767" t="s">
        <v>571</v>
      </c>
      <c r="AD12" s="551"/>
    </row>
    <row r="13" spans="1:30">
      <c r="A13" s="760" t="str">
        <f>IF(B13="","",COUNT(A$5:A11)+1)</f>
        <v/>
      </c>
      <c r="B13" s="761" t="s">
        <v>571</v>
      </c>
      <c r="C13" s="762" t="s">
        <v>571</v>
      </c>
      <c r="D13" s="763" t="s">
        <v>571</v>
      </c>
      <c r="E13" s="764" t="s">
        <v>571</v>
      </c>
      <c r="F13" s="764" t="s">
        <v>571</v>
      </c>
      <c r="G13" s="765"/>
      <c r="H13" s="765"/>
      <c r="I13" s="764"/>
      <c r="J13" s="766"/>
      <c r="K13" s="766"/>
      <c r="L13" s="766"/>
      <c r="M13" s="766"/>
      <c r="N13" s="766"/>
      <c r="O13" s="766" t="str">
        <f t="shared" si="0"/>
        <v/>
      </c>
      <c r="P13" s="766"/>
      <c r="Q13" s="766"/>
      <c r="R13" s="766"/>
      <c r="S13" s="766"/>
      <c r="T13" s="766"/>
      <c r="U13" s="766"/>
      <c r="V13" s="766"/>
      <c r="W13" s="766"/>
      <c r="X13" s="766"/>
      <c r="Y13" s="766"/>
      <c r="Z13" s="766"/>
      <c r="AA13" s="766" t="str">
        <f t="shared" si="1"/>
        <v/>
      </c>
      <c r="AB13" s="767" t="s">
        <v>571</v>
      </c>
      <c r="AD13" s="551"/>
    </row>
    <row r="14" spans="1:30">
      <c r="A14" s="760" t="str">
        <f>IF(B14="","",COUNT(A$5:A12)+1)</f>
        <v/>
      </c>
      <c r="B14" s="761" t="s">
        <v>571</v>
      </c>
      <c r="C14" s="762" t="s">
        <v>571</v>
      </c>
      <c r="D14" s="763" t="s">
        <v>571</v>
      </c>
      <c r="E14" s="764" t="s">
        <v>571</v>
      </c>
      <c r="F14" s="764" t="s">
        <v>571</v>
      </c>
      <c r="G14" s="765"/>
      <c r="H14" s="765"/>
      <c r="I14" s="764"/>
      <c r="J14" s="766"/>
      <c r="K14" s="766"/>
      <c r="L14" s="766"/>
      <c r="M14" s="766"/>
      <c r="N14" s="766"/>
      <c r="O14" s="766" t="str">
        <f t="shared" si="0"/>
        <v/>
      </c>
      <c r="P14" s="766"/>
      <c r="Q14" s="766"/>
      <c r="R14" s="766"/>
      <c r="S14" s="766"/>
      <c r="T14" s="766"/>
      <c r="U14" s="766"/>
      <c r="V14" s="766"/>
      <c r="W14" s="766"/>
      <c r="X14" s="766"/>
      <c r="Y14" s="766"/>
      <c r="Z14" s="766"/>
      <c r="AA14" s="766" t="str">
        <f t="shared" si="1"/>
        <v/>
      </c>
      <c r="AB14" s="767" t="s">
        <v>571</v>
      </c>
      <c r="AD14" s="551"/>
    </row>
    <row r="15" spans="1:30">
      <c r="A15" s="760" t="str">
        <f>IF(B15="","",COUNT(A$5:A13)+1)</f>
        <v/>
      </c>
      <c r="B15" s="761" t="s">
        <v>571</v>
      </c>
      <c r="C15" s="762" t="s">
        <v>571</v>
      </c>
      <c r="D15" s="763" t="s">
        <v>571</v>
      </c>
      <c r="E15" s="764" t="s">
        <v>571</v>
      </c>
      <c r="F15" s="764" t="s">
        <v>571</v>
      </c>
      <c r="G15" s="765"/>
      <c r="H15" s="765"/>
      <c r="I15" s="764"/>
      <c r="J15" s="766"/>
      <c r="K15" s="766"/>
      <c r="L15" s="766"/>
      <c r="M15" s="766"/>
      <c r="N15" s="766"/>
      <c r="O15" s="766" t="str">
        <f t="shared" si="0"/>
        <v/>
      </c>
      <c r="P15" s="766"/>
      <c r="Q15" s="766"/>
      <c r="R15" s="766"/>
      <c r="S15" s="766"/>
      <c r="T15" s="766"/>
      <c r="U15" s="766"/>
      <c r="V15" s="766"/>
      <c r="W15" s="766"/>
      <c r="X15" s="766"/>
      <c r="Y15" s="766"/>
      <c r="Z15" s="766"/>
      <c r="AA15" s="766" t="str">
        <f t="shared" si="1"/>
        <v/>
      </c>
      <c r="AB15" s="767" t="s">
        <v>571</v>
      </c>
      <c r="AD15" s="551"/>
    </row>
    <row r="16" spans="1:30">
      <c r="A16" s="760" t="str">
        <f>IF(B16="","",COUNT(A$5:A14)+1)</f>
        <v/>
      </c>
      <c r="B16" s="761" t="s">
        <v>571</v>
      </c>
      <c r="C16" s="762" t="s">
        <v>571</v>
      </c>
      <c r="D16" s="763" t="s">
        <v>571</v>
      </c>
      <c r="E16" s="764" t="s">
        <v>571</v>
      </c>
      <c r="F16" s="764" t="s">
        <v>571</v>
      </c>
      <c r="G16" s="765"/>
      <c r="H16" s="765"/>
      <c r="I16" s="764"/>
      <c r="J16" s="766"/>
      <c r="K16" s="766"/>
      <c r="L16" s="766"/>
      <c r="M16" s="766"/>
      <c r="N16" s="766"/>
      <c r="O16" s="766" t="str">
        <f t="shared" si="0"/>
        <v/>
      </c>
      <c r="P16" s="766"/>
      <c r="Q16" s="766"/>
      <c r="R16" s="766"/>
      <c r="S16" s="766"/>
      <c r="T16" s="766"/>
      <c r="U16" s="766"/>
      <c r="V16" s="766"/>
      <c r="W16" s="766"/>
      <c r="X16" s="766"/>
      <c r="Y16" s="766"/>
      <c r="Z16" s="766"/>
      <c r="AA16" s="766" t="str">
        <f t="shared" si="1"/>
        <v/>
      </c>
      <c r="AB16" s="767" t="s">
        <v>571</v>
      </c>
      <c r="AD16" s="551"/>
    </row>
    <row r="17" spans="1:30">
      <c r="A17" s="760" t="str">
        <f>IF(B17="","",COUNT(A$5:A15)+1)</f>
        <v/>
      </c>
      <c r="B17" s="761" t="s">
        <v>571</v>
      </c>
      <c r="C17" s="762" t="s">
        <v>571</v>
      </c>
      <c r="D17" s="763" t="s">
        <v>571</v>
      </c>
      <c r="E17" s="764" t="s">
        <v>571</v>
      </c>
      <c r="F17" s="764" t="s">
        <v>571</v>
      </c>
      <c r="G17" s="765"/>
      <c r="H17" s="765"/>
      <c r="I17" s="764"/>
      <c r="J17" s="766"/>
      <c r="K17" s="766"/>
      <c r="L17" s="766"/>
      <c r="M17" s="766"/>
      <c r="N17" s="766"/>
      <c r="O17" s="766" t="str">
        <f t="shared" si="0"/>
        <v/>
      </c>
      <c r="P17" s="766"/>
      <c r="Q17" s="766"/>
      <c r="R17" s="766"/>
      <c r="S17" s="766"/>
      <c r="T17" s="766"/>
      <c r="U17" s="766"/>
      <c r="V17" s="766"/>
      <c r="W17" s="766"/>
      <c r="X17" s="766"/>
      <c r="Y17" s="766"/>
      <c r="Z17" s="766"/>
      <c r="AA17" s="766" t="str">
        <f t="shared" si="1"/>
        <v/>
      </c>
      <c r="AB17" s="767" t="s">
        <v>571</v>
      </c>
      <c r="AD17" s="551"/>
    </row>
    <row r="18" spans="1:30">
      <c r="A18" s="760" t="str">
        <f>IF(B18="","",COUNT(A$5:A16)+1)</f>
        <v/>
      </c>
      <c r="B18" s="761" t="s">
        <v>571</v>
      </c>
      <c r="C18" s="762" t="s">
        <v>571</v>
      </c>
      <c r="D18" s="763" t="s">
        <v>571</v>
      </c>
      <c r="E18" s="764" t="s">
        <v>571</v>
      </c>
      <c r="F18" s="764" t="s">
        <v>571</v>
      </c>
      <c r="G18" s="765"/>
      <c r="H18" s="765"/>
      <c r="I18" s="764"/>
      <c r="J18" s="766"/>
      <c r="K18" s="766"/>
      <c r="L18" s="766"/>
      <c r="M18" s="766"/>
      <c r="N18" s="766"/>
      <c r="O18" s="766" t="str">
        <f t="shared" si="0"/>
        <v/>
      </c>
      <c r="P18" s="766"/>
      <c r="Q18" s="766"/>
      <c r="R18" s="766"/>
      <c r="S18" s="766"/>
      <c r="T18" s="766"/>
      <c r="U18" s="766"/>
      <c r="V18" s="766"/>
      <c r="W18" s="766"/>
      <c r="X18" s="766"/>
      <c r="Y18" s="766"/>
      <c r="Z18" s="766"/>
      <c r="AA18" s="766" t="str">
        <f t="shared" si="1"/>
        <v/>
      </c>
      <c r="AB18" s="767" t="s">
        <v>571</v>
      </c>
      <c r="AD18" s="551"/>
    </row>
    <row r="19" spans="1:30">
      <c r="A19" s="760" t="str">
        <f>IF(B19="","",COUNT(A$5:A17)+1)</f>
        <v/>
      </c>
      <c r="B19" s="761" t="s">
        <v>571</v>
      </c>
      <c r="C19" s="762" t="s">
        <v>571</v>
      </c>
      <c r="D19" s="763" t="s">
        <v>571</v>
      </c>
      <c r="E19" s="764" t="s">
        <v>571</v>
      </c>
      <c r="F19" s="764" t="s">
        <v>571</v>
      </c>
      <c r="G19" s="765"/>
      <c r="H19" s="765"/>
      <c r="I19" s="764"/>
      <c r="J19" s="766"/>
      <c r="K19" s="766"/>
      <c r="L19" s="766"/>
      <c r="M19" s="766"/>
      <c r="N19" s="766"/>
      <c r="O19" s="766" t="str">
        <f t="shared" si="0"/>
        <v/>
      </c>
      <c r="P19" s="766"/>
      <c r="Q19" s="766"/>
      <c r="R19" s="766"/>
      <c r="S19" s="766"/>
      <c r="T19" s="766"/>
      <c r="U19" s="766"/>
      <c r="V19" s="766"/>
      <c r="W19" s="766"/>
      <c r="X19" s="766"/>
      <c r="Y19" s="766"/>
      <c r="Z19" s="766"/>
      <c r="AA19" s="766" t="str">
        <f t="shared" si="1"/>
        <v/>
      </c>
      <c r="AB19" s="767" t="s">
        <v>571</v>
      </c>
      <c r="AD19" s="551"/>
    </row>
    <row r="20" spans="1:30">
      <c r="A20" s="760" t="str">
        <f>IF(B20="","",COUNT(A$5:A18)+1)</f>
        <v/>
      </c>
      <c r="B20" s="761" t="s">
        <v>571</v>
      </c>
      <c r="C20" s="762" t="s">
        <v>571</v>
      </c>
      <c r="D20" s="763" t="s">
        <v>571</v>
      </c>
      <c r="E20" s="764" t="s">
        <v>571</v>
      </c>
      <c r="F20" s="764" t="s">
        <v>571</v>
      </c>
      <c r="G20" s="765"/>
      <c r="H20" s="765"/>
      <c r="I20" s="764"/>
      <c r="J20" s="766"/>
      <c r="K20" s="766"/>
      <c r="L20" s="766"/>
      <c r="M20" s="766"/>
      <c r="N20" s="766"/>
      <c r="O20" s="766" t="str">
        <f t="shared" si="0"/>
        <v/>
      </c>
      <c r="P20" s="766"/>
      <c r="Q20" s="766"/>
      <c r="R20" s="766"/>
      <c r="S20" s="766"/>
      <c r="T20" s="766"/>
      <c r="U20" s="766"/>
      <c r="V20" s="766"/>
      <c r="W20" s="766"/>
      <c r="X20" s="766"/>
      <c r="Y20" s="766"/>
      <c r="Z20" s="766"/>
      <c r="AA20" s="766" t="str">
        <f t="shared" si="1"/>
        <v/>
      </c>
      <c r="AB20" s="767" t="s">
        <v>571</v>
      </c>
      <c r="AD20" s="551"/>
    </row>
    <row r="21" spans="1:30">
      <c r="A21" s="760" t="str">
        <f>IF(B21="","",COUNT(A$5:A19)+1)</f>
        <v/>
      </c>
      <c r="B21" s="761" t="s">
        <v>571</v>
      </c>
      <c r="C21" s="762" t="s">
        <v>571</v>
      </c>
      <c r="D21" s="763" t="s">
        <v>571</v>
      </c>
      <c r="E21" s="764" t="s">
        <v>571</v>
      </c>
      <c r="F21" s="764" t="s">
        <v>571</v>
      </c>
      <c r="G21" s="765"/>
      <c r="H21" s="765"/>
      <c r="I21" s="764"/>
      <c r="J21" s="766"/>
      <c r="K21" s="766"/>
      <c r="L21" s="766"/>
      <c r="M21" s="766"/>
      <c r="N21" s="766"/>
      <c r="O21" s="766" t="str">
        <f t="shared" si="0"/>
        <v/>
      </c>
      <c r="P21" s="766"/>
      <c r="Q21" s="766"/>
      <c r="R21" s="766"/>
      <c r="S21" s="766"/>
      <c r="T21" s="766"/>
      <c r="U21" s="766"/>
      <c r="V21" s="766"/>
      <c r="W21" s="766"/>
      <c r="X21" s="766"/>
      <c r="Y21" s="766"/>
      <c r="Z21" s="766"/>
      <c r="AA21" s="766" t="str">
        <f t="shared" si="1"/>
        <v/>
      </c>
      <c r="AB21" s="767" t="s">
        <v>571</v>
      </c>
      <c r="AD21" s="551"/>
    </row>
    <row r="22" spans="1:30">
      <c r="A22" s="760" t="str">
        <f>IF(B22="","",COUNT(A$5:A20)+1)</f>
        <v/>
      </c>
      <c r="B22" s="761" t="s">
        <v>571</v>
      </c>
      <c r="C22" s="762" t="s">
        <v>571</v>
      </c>
      <c r="D22" s="763" t="s">
        <v>571</v>
      </c>
      <c r="E22" s="764" t="s">
        <v>571</v>
      </c>
      <c r="F22" s="764" t="s">
        <v>571</v>
      </c>
      <c r="G22" s="765"/>
      <c r="H22" s="765"/>
      <c r="I22" s="764"/>
      <c r="J22" s="766"/>
      <c r="K22" s="766"/>
      <c r="L22" s="766"/>
      <c r="M22" s="766"/>
      <c r="N22" s="766"/>
      <c r="O22" s="766" t="str">
        <f t="shared" si="0"/>
        <v/>
      </c>
      <c r="P22" s="766"/>
      <c r="Q22" s="766"/>
      <c r="R22" s="766"/>
      <c r="S22" s="766"/>
      <c r="T22" s="766"/>
      <c r="U22" s="766"/>
      <c r="V22" s="766"/>
      <c r="W22" s="766"/>
      <c r="X22" s="766"/>
      <c r="Y22" s="766"/>
      <c r="Z22" s="766"/>
      <c r="AA22" s="766" t="str">
        <f t="shared" si="1"/>
        <v/>
      </c>
      <c r="AB22" s="767" t="s">
        <v>571</v>
      </c>
      <c r="AD22" s="551"/>
    </row>
    <row r="23" spans="1:30">
      <c r="A23" s="760" t="str">
        <f>IF(B23="","",COUNT(A$5:A21)+1)</f>
        <v/>
      </c>
      <c r="B23" s="761" t="s">
        <v>571</v>
      </c>
      <c r="C23" s="762" t="s">
        <v>571</v>
      </c>
      <c r="D23" s="763" t="s">
        <v>571</v>
      </c>
      <c r="E23" s="764" t="s">
        <v>571</v>
      </c>
      <c r="F23" s="764" t="s">
        <v>571</v>
      </c>
      <c r="G23" s="765"/>
      <c r="H23" s="765"/>
      <c r="I23" s="764"/>
      <c r="J23" s="766"/>
      <c r="K23" s="766"/>
      <c r="L23" s="766"/>
      <c r="M23" s="766"/>
      <c r="N23" s="766"/>
      <c r="O23" s="766" t="str">
        <f t="shared" si="0"/>
        <v/>
      </c>
      <c r="P23" s="766"/>
      <c r="Q23" s="766"/>
      <c r="R23" s="766"/>
      <c r="S23" s="766"/>
      <c r="T23" s="766"/>
      <c r="U23" s="766"/>
      <c r="V23" s="766"/>
      <c r="W23" s="766"/>
      <c r="X23" s="766"/>
      <c r="Y23" s="766"/>
      <c r="Z23" s="766"/>
      <c r="AA23" s="766" t="str">
        <f t="shared" si="1"/>
        <v/>
      </c>
      <c r="AB23" s="767" t="s">
        <v>571</v>
      </c>
      <c r="AD23" s="551"/>
    </row>
    <row r="24" spans="1:30">
      <c r="A24" s="760" t="str">
        <f>IF(B24="","",COUNT(A$5:A22)+1)</f>
        <v/>
      </c>
      <c r="B24" s="761" t="s">
        <v>571</v>
      </c>
      <c r="C24" s="762" t="s">
        <v>571</v>
      </c>
      <c r="D24" s="763" t="s">
        <v>571</v>
      </c>
      <c r="E24" s="764" t="s">
        <v>571</v>
      </c>
      <c r="F24" s="764" t="s">
        <v>571</v>
      </c>
      <c r="G24" s="765"/>
      <c r="H24" s="765"/>
      <c r="I24" s="764"/>
      <c r="J24" s="766"/>
      <c r="K24" s="766"/>
      <c r="L24" s="766"/>
      <c r="M24" s="766"/>
      <c r="N24" s="766"/>
      <c r="O24" s="766" t="str">
        <f t="shared" si="0"/>
        <v/>
      </c>
      <c r="P24" s="766"/>
      <c r="Q24" s="766"/>
      <c r="R24" s="766"/>
      <c r="S24" s="766"/>
      <c r="T24" s="766"/>
      <c r="U24" s="766"/>
      <c r="V24" s="766"/>
      <c r="W24" s="766"/>
      <c r="X24" s="766"/>
      <c r="Y24" s="766"/>
      <c r="Z24" s="766"/>
      <c r="AA24" s="766" t="str">
        <f t="shared" si="1"/>
        <v/>
      </c>
      <c r="AB24" s="767" t="s">
        <v>571</v>
      </c>
      <c r="AD24" s="551"/>
    </row>
    <row r="25" spans="1:30">
      <c r="A25" s="760" t="str">
        <f>IF(B25="","",COUNT(A$5:A23)+1)</f>
        <v/>
      </c>
      <c r="B25" s="761" t="s">
        <v>571</v>
      </c>
      <c r="C25" s="762" t="s">
        <v>571</v>
      </c>
      <c r="D25" s="763" t="s">
        <v>571</v>
      </c>
      <c r="E25" s="764" t="s">
        <v>571</v>
      </c>
      <c r="F25" s="764" t="s">
        <v>571</v>
      </c>
      <c r="G25" s="765"/>
      <c r="H25" s="765"/>
      <c r="I25" s="764"/>
      <c r="J25" s="766"/>
      <c r="K25" s="766"/>
      <c r="L25" s="766"/>
      <c r="M25" s="766"/>
      <c r="N25" s="766"/>
      <c r="O25" s="766" t="str">
        <f t="shared" si="0"/>
        <v/>
      </c>
      <c r="P25" s="766"/>
      <c r="Q25" s="766"/>
      <c r="R25" s="766"/>
      <c r="S25" s="766"/>
      <c r="T25" s="766"/>
      <c r="U25" s="766"/>
      <c r="V25" s="766"/>
      <c r="W25" s="766"/>
      <c r="X25" s="766"/>
      <c r="Y25" s="766"/>
      <c r="Z25" s="766"/>
      <c r="AA25" s="766" t="str">
        <f t="shared" si="1"/>
        <v/>
      </c>
      <c r="AB25" s="767" t="s">
        <v>571</v>
      </c>
      <c r="AD25" s="551"/>
    </row>
    <row r="26" spans="1:30">
      <c r="A26" s="760" t="str">
        <f>IF(B26="","",COUNT(A$5:A24)+1)</f>
        <v/>
      </c>
      <c r="B26" s="761"/>
      <c r="C26" s="762"/>
      <c r="D26" s="763"/>
      <c r="E26" s="764"/>
      <c r="F26" s="764"/>
      <c r="G26" s="765"/>
      <c r="H26" s="765"/>
      <c r="I26" s="764"/>
      <c r="J26" s="766"/>
      <c r="K26" s="766"/>
      <c r="L26" s="766"/>
      <c r="M26" s="766"/>
      <c r="N26" s="766"/>
      <c r="O26" s="766" t="str">
        <f t="shared" si="0"/>
        <v/>
      </c>
      <c r="P26" s="766"/>
      <c r="Q26" s="766"/>
      <c r="R26" s="766"/>
      <c r="S26" s="766"/>
      <c r="T26" s="766"/>
      <c r="U26" s="766"/>
      <c r="V26" s="766"/>
      <c r="W26" s="766"/>
      <c r="X26" s="766"/>
      <c r="Y26" s="766"/>
      <c r="Z26" s="766"/>
      <c r="AA26" s="766" t="str">
        <f t="shared" si="1"/>
        <v/>
      </c>
      <c r="AB26" s="767"/>
      <c r="AD26" s="551"/>
    </row>
    <row r="27" spans="1:30">
      <c r="A27" s="2342" t="s">
        <v>147</v>
      </c>
      <c r="B27" s="2343"/>
      <c r="C27" s="762" t="s">
        <v>571</v>
      </c>
      <c r="D27" s="763" t="s">
        <v>571</v>
      </c>
      <c r="E27" s="764" t="s">
        <v>571</v>
      </c>
      <c r="F27" s="764" t="s">
        <v>571</v>
      </c>
      <c r="G27" s="764"/>
      <c r="H27" s="764"/>
      <c r="I27" s="764"/>
      <c r="J27" s="766"/>
      <c r="K27" s="766"/>
      <c r="L27" s="766"/>
      <c r="M27" s="1850"/>
      <c r="N27" s="1850"/>
      <c r="O27" s="1850">
        <f>SUM(O7:O26)</f>
        <v>0</v>
      </c>
      <c r="P27" s="1850"/>
      <c r="Q27" s="1850"/>
      <c r="R27" s="1850"/>
      <c r="S27" s="1850"/>
      <c r="T27" s="1850"/>
      <c r="U27" s="1850"/>
      <c r="V27" s="1850"/>
      <c r="W27" s="1850">
        <f>SUM(W7:W26)</f>
        <v>0</v>
      </c>
      <c r="X27" s="1850"/>
      <c r="Y27" s="1850">
        <f>SUM(Y7:Y26)</f>
        <v>0</v>
      </c>
      <c r="Z27" s="1850">
        <f>SUM(Z7:Z26)</f>
        <v>0</v>
      </c>
      <c r="AA27" s="1850" t="str">
        <f>IF(Y27=0,"",(Z27-Y27)/Y27*100)</f>
        <v/>
      </c>
      <c r="AB27" s="1851" t="s">
        <v>571</v>
      </c>
    </row>
    <row r="28" spans="1:30">
      <c r="A28" s="759" t="str">
        <f>封面!D11&amp;封面!G11</f>
        <v>被评估企业填表人：</v>
      </c>
      <c r="W28" s="768"/>
      <c r="X28" s="768"/>
      <c r="Y28" s="768"/>
      <c r="Z28" s="756" t="str">
        <f>"评估人员："&amp;封面!G38</f>
        <v>评估人员：</v>
      </c>
    </row>
    <row r="29" spans="1:30">
      <c r="A29" s="769" t="str">
        <f>CONCATENATE(封面!D13,封面!F13,封面!G13,封面!H13,封面!I13,封面!J13,封面!K13)</f>
        <v>填表日期：年月日</v>
      </c>
    </row>
  </sheetData>
  <mergeCells count="26">
    <mergeCell ref="A27:B27"/>
    <mergeCell ref="T5:T6"/>
    <mergeCell ref="U5:U6"/>
    <mergeCell ref="V5:V6"/>
    <mergeCell ref="W5:W6"/>
    <mergeCell ref="I5:I6"/>
    <mergeCell ref="J5:O5"/>
    <mergeCell ref="P5:P6"/>
    <mergeCell ref="Q5:Q6"/>
    <mergeCell ref="R5:R6"/>
    <mergeCell ref="S5:S6"/>
    <mergeCell ref="AD5:AD6"/>
    <mergeCell ref="A2:AB2"/>
    <mergeCell ref="A5:A6"/>
    <mergeCell ref="B5:B6"/>
    <mergeCell ref="C5:C6"/>
    <mergeCell ref="D5:D6"/>
    <mergeCell ref="E5:E6"/>
    <mergeCell ref="F5:F6"/>
    <mergeCell ref="G5:G6"/>
    <mergeCell ref="H5:H6"/>
    <mergeCell ref="Z5:Z6"/>
    <mergeCell ref="AA5:AA6"/>
    <mergeCell ref="AB5:AB6"/>
    <mergeCell ref="X5:X6"/>
    <mergeCell ref="Y5:Y6"/>
  </mergeCells>
  <phoneticPr fontId="28" type="noConversion"/>
  <dataValidations count="1">
    <dataValidation allowBlank="1" showInputMessage="1" showErrorMessage="1" prompt="①发生日期：指利息结算日，填写到日，如2012年12月31日；②利息所属期间：如2012.10.1-2012.12.31" sqref="A2" xr:uid="{71799216-3A2D-4B4A-B829-1EDF1A1C98B3}"/>
  </dataValidations>
  <hyperlinks>
    <hyperlink ref="A1" location="索引目录!E27" display="返回索引页" xr:uid="{2A0597EF-C48A-4E3F-ADC7-247A066DE61F}"/>
    <hyperlink ref="B1" location="存货汇总!B15" display="返回" xr:uid="{F7B30BEE-D37A-4D71-B17E-A24E4F83DEEA}"/>
  </hyperlinks>
  <printOptions horizontalCentered="1"/>
  <pageMargins left="0.70866141732283472" right="0.70866141732283472" top="0.98425196850393704" bottom="0.74803149606299213" header="0.39370078740157477" footer="0.31496062992125984"/>
  <pageSetup paperSize="9" scale="51" orientation="landscape" r:id="rId1"/>
  <headerFooter>
    <oddHeader>&amp;R&amp;"宋体,常规"&amp;10共&amp;"Times New Roman,常规"&amp;N&amp;"宋体,常规"页第&amp;"Times New Roman,常规"&amp;P&amp;"宋体,常规"页</oddHeader>
  </headerFooter>
</worksheet>
</file>

<file path=xl/worksheets/sheet10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700-000000000000}">
  <sheetPr codeName="Sheet81">
    <pageSetUpPr fitToPage="1"/>
  </sheetPr>
  <dimension ref="A1:J28"/>
  <sheetViews>
    <sheetView topLeftCell="A16" zoomScale="90" zoomScaleNormal="90" workbookViewId="0">
      <selection activeCell="F30" sqref="F30"/>
    </sheetView>
  </sheetViews>
  <sheetFormatPr defaultColWidth="9" defaultRowHeight="15.75" customHeight="1" outlineLevelCol="1"/>
  <cols>
    <col min="1" max="1" width="8.75" style="12" customWidth="1"/>
    <col min="2" max="2" width="28" style="349" customWidth="1"/>
    <col min="3" max="3" width="15" style="561" customWidth="1"/>
    <col min="4" max="5" width="19.25" style="705" customWidth="1" outlineLevel="1"/>
    <col min="6" max="7" width="25" style="705" customWidth="1"/>
    <col min="8" max="8" width="19" style="349" customWidth="1"/>
    <col min="9" max="16384" width="9" style="349"/>
  </cols>
  <sheetData>
    <row r="1" spans="1:10" ht="15.75" customHeight="1">
      <c r="A1" s="564" t="s">
        <v>108</v>
      </c>
      <c r="B1" s="357" t="s">
        <v>333</v>
      </c>
      <c r="C1" s="560"/>
      <c r="D1" s="941"/>
      <c r="E1" s="941"/>
      <c r="F1" s="941"/>
      <c r="G1" s="941"/>
      <c r="H1" s="348"/>
    </row>
    <row r="2" spans="1:10" s="369" customFormat="1" ht="30" customHeight="1">
      <c r="A2" s="2061" t="s">
        <v>706</v>
      </c>
      <c r="B2" s="2062"/>
      <c r="C2" s="2062"/>
      <c r="D2" s="2062"/>
      <c r="E2" s="2062"/>
      <c r="F2" s="2062"/>
      <c r="G2" s="2062"/>
      <c r="H2" s="2062"/>
    </row>
    <row r="3" spans="1:10" ht="14.25" customHeight="1">
      <c r="A3" s="705" t="str">
        <f>CONCATENATE(封面!D9,封面!F9,封面!G9,封面!H9,封面!I9,封面!J9,封面!K9)</f>
        <v>评估基准日：年月日</v>
      </c>
      <c r="B3" s="705"/>
      <c r="C3" s="705"/>
      <c r="H3" s="705"/>
    </row>
    <row r="4" spans="1:10" ht="15.75" customHeight="1">
      <c r="A4" s="12" t="str">
        <f>封面!D7&amp;封面!F7</f>
        <v>被评估企业：</v>
      </c>
      <c r="D4" s="943"/>
      <c r="E4" s="943"/>
      <c r="F4" s="943"/>
      <c r="G4" s="943"/>
      <c r="H4" s="355" t="s">
        <v>110</v>
      </c>
    </row>
    <row r="5" spans="1:10" s="365" customFormat="1" ht="15.75" customHeight="1">
      <c r="A5" s="559" t="s">
        <v>172</v>
      </c>
      <c r="B5" s="350" t="s">
        <v>517</v>
      </c>
      <c r="C5" s="562" t="s">
        <v>439</v>
      </c>
      <c r="D5" s="1003" t="s">
        <v>317</v>
      </c>
      <c r="E5" s="1003" t="s">
        <v>394</v>
      </c>
      <c r="F5" s="947" t="s">
        <v>318</v>
      </c>
      <c r="G5" s="947" t="s">
        <v>319</v>
      </c>
      <c r="H5" s="350" t="s">
        <v>175</v>
      </c>
      <c r="J5" s="1800" t="s">
        <v>2129</v>
      </c>
    </row>
    <row r="6" spans="1:10" ht="15.75" customHeight="1">
      <c r="A6" s="23"/>
      <c r="B6" s="472"/>
      <c r="C6" s="555"/>
      <c r="D6" s="956"/>
      <c r="E6" s="956"/>
      <c r="F6" s="956"/>
      <c r="G6" s="956"/>
      <c r="H6" s="370"/>
      <c r="J6" s="1800"/>
    </row>
    <row r="7" spans="1:10" ht="15.75" customHeight="1">
      <c r="A7" s="23"/>
      <c r="B7" s="472"/>
      <c r="C7" s="555"/>
      <c r="D7" s="956"/>
      <c r="E7" s="956"/>
      <c r="F7" s="956"/>
      <c r="G7" s="956"/>
      <c r="H7" s="370"/>
      <c r="J7" s="1800"/>
    </row>
    <row r="8" spans="1:10" ht="15.75" customHeight="1">
      <c r="A8" s="23"/>
      <c r="B8" s="472"/>
      <c r="C8" s="555"/>
      <c r="D8" s="956"/>
      <c r="E8" s="956"/>
      <c r="F8" s="956"/>
      <c r="G8" s="956"/>
      <c r="H8" s="370"/>
      <c r="J8" s="551"/>
    </row>
    <row r="9" spans="1:10" ht="15.75" customHeight="1">
      <c r="A9" s="23"/>
      <c r="B9" s="472"/>
      <c r="C9" s="555"/>
      <c r="D9" s="956"/>
      <c r="E9" s="956"/>
      <c r="F9" s="956"/>
      <c r="G9" s="956"/>
      <c r="H9" s="370"/>
      <c r="J9" s="551"/>
    </row>
    <row r="10" spans="1:10" ht="15.75" customHeight="1">
      <c r="A10" s="23"/>
      <c r="B10" s="472"/>
      <c r="C10" s="555"/>
      <c r="D10" s="956"/>
      <c r="E10" s="956"/>
      <c r="F10" s="956"/>
      <c r="G10" s="956"/>
      <c r="H10" s="370"/>
      <c r="J10" s="551"/>
    </row>
    <row r="11" spans="1:10" ht="15.75" customHeight="1">
      <c r="A11" s="23"/>
      <c r="B11" s="472"/>
      <c r="C11" s="555"/>
      <c r="D11" s="956"/>
      <c r="E11" s="956"/>
      <c r="F11" s="956"/>
      <c r="G11" s="956"/>
      <c r="H11" s="370"/>
      <c r="J11" s="551"/>
    </row>
    <row r="12" spans="1:10" ht="15.75" customHeight="1">
      <c r="A12" s="23"/>
      <c r="B12" s="472"/>
      <c r="C12" s="555"/>
      <c r="D12" s="956"/>
      <c r="E12" s="956"/>
      <c r="F12" s="956"/>
      <c r="G12" s="956"/>
      <c r="H12" s="370"/>
      <c r="J12" s="551"/>
    </row>
    <row r="13" spans="1:10" ht="15.75" customHeight="1">
      <c r="A13" s="23"/>
      <c r="B13" s="472"/>
      <c r="C13" s="555"/>
      <c r="D13" s="956"/>
      <c r="E13" s="956"/>
      <c r="F13" s="956"/>
      <c r="G13" s="956"/>
      <c r="H13" s="370"/>
      <c r="J13" s="551"/>
    </row>
    <row r="14" spans="1:10" ht="15.75" customHeight="1">
      <c r="A14" s="23"/>
      <c r="B14" s="472"/>
      <c r="C14" s="555"/>
      <c r="D14" s="956"/>
      <c r="E14" s="956"/>
      <c r="F14" s="956"/>
      <c r="G14" s="956"/>
      <c r="H14" s="370"/>
      <c r="J14" s="551"/>
    </row>
    <row r="15" spans="1:10" ht="15.75" customHeight="1">
      <c r="A15" s="23"/>
      <c r="B15" s="472"/>
      <c r="C15" s="555"/>
      <c r="D15" s="956"/>
      <c r="E15" s="956"/>
      <c r="F15" s="956"/>
      <c r="G15" s="956"/>
      <c r="H15" s="370"/>
      <c r="J15" s="551"/>
    </row>
    <row r="16" spans="1:10" ht="15.75" customHeight="1">
      <c r="A16" s="23"/>
      <c r="B16" s="472"/>
      <c r="C16" s="555"/>
      <c r="D16" s="956"/>
      <c r="E16" s="956"/>
      <c r="F16" s="956"/>
      <c r="G16" s="956"/>
      <c r="H16" s="370"/>
      <c r="J16" s="551"/>
    </row>
    <row r="17" spans="1:10" ht="15.75" customHeight="1">
      <c r="A17" s="23"/>
      <c r="B17" s="472"/>
      <c r="C17" s="555"/>
      <c r="D17" s="956"/>
      <c r="E17" s="956"/>
      <c r="F17" s="956"/>
      <c r="G17" s="956"/>
      <c r="H17" s="370"/>
      <c r="J17" s="551"/>
    </row>
    <row r="18" spans="1:10" ht="15.75" customHeight="1">
      <c r="A18" s="23"/>
      <c r="B18" s="472"/>
      <c r="C18" s="555"/>
      <c r="D18" s="956"/>
      <c r="E18" s="956"/>
      <c r="F18" s="956"/>
      <c r="G18" s="956"/>
      <c r="H18" s="370"/>
      <c r="J18" s="551"/>
    </row>
    <row r="19" spans="1:10" ht="15.75" customHeight="1">
      <c r="A19" s="23"/>
      <c r="B19" s="472"/>
      <c r="C19" s="555"/>
      <c r="D19" s="956"/>
      <c r="E19" s="956"/>
      <c r="F19" s="956"/>
      <c r="G19" s="956"/>
      <c r="H19" s="370"/>
      <c r="J19" s="551"/>
    </row>
    <row r="20" spans="1:10" ht="15.75" customHeight="1">
      <c r="A20" s="23"/>
      <c r="B20" s="358"/>
      <c r="C20" s="555"/>
      <c r="D20" s="956"/>
      <c r="E20" s="956"/>
      <c r="F20" s="956"/>
      <c r="G20" s="956"/>
      <c r="H20" s="370"/>
      <c r="J20" s="551"/>
    </row>
    <row r="21" spans="1:10" ht="15.75" customHeight="1">
      <c r="A21" s="23"/>
      <c r="B21" s="358"/>
      <c r="C21" s="555"/>
      <c r="D21" s="956"/>
      <c r="E21" s="956"/>
      <c r="F21" s="956"/>
      <c r="G21" s="956"/>
      <c r="H21" s="370"/>
      <c r="J21" s="551"/>
    </row>
    <row r="22" spans="1:10" ht="15.75" customHeight="1">
      <c r="A22" s="23"/>
      <c r="B22" s="358"/>
      <c r="C22" s="555"/>
      <c r="D22" s="956"/>
      <c r="E22" s="956"/>
      <c r="F22" s="956"/>
      <c r="G22" s="956"/>
      <c r="H22" s="370"/>
      <c r="J22" s="551"/>
    </row>
    <row r="23" spans="1:10" ht="15.75" customHeight="1">
      <c r="A23" s="23"/>
      <c r="B23" s="358"/>
      <c r="C23" s="555"/>
      <c r="D23" s="956"/>
      <c r="E23" s="956"/>
      <c r="F23" s="956"/>
      <c r="G23" s="956"/>
      <c r="H23" s="370"/>
      <c r="J23" s="551"/>
    </row>
    <row r="24" spans="1:10" ht="15.75" customHeight="1">
      <c r="A24" s="23"/>
      <c r="B24" s="358"/>
      <c r="C24" s="555"/>
      <c r="D24" s="956"/>
      <c r="E24" s="956"/>
      <c r="F24" s="956"/>
      <c r="G24" s="956"/>
      <c r="H24" s="370"/>
      <c r="J24" s="551"/>
    </row>
    <row r="25" spans="1:10" ht="15.75" customHeight="1">
      <c r="A25" s="23"/>
      <c r="B25" s="358"/>
      <c r="C25" s="555"/>
      <c r="D25" s="956"/>
      <c r="E25" s="956"/>
      <c r="F25" s="956"/>
      <c r="G25" s="956"/>
      <c r="H25" s="370"/>
      <c r="J25" s="551"/>
    </row>
    <row r="26" spans="1:10" ht="15.75" customHeight="1">
      <c r="A26" s="2115" t="s">
        <v>707</v>
      </c>
      <c r="B26" s="2116"/>
      <c r="C26" s="555"/>
      <c r="D26" s="956">
        <f>SUM(D6:D25)</f>
        <v>0</v>
      </c>
      <c r="E26" s="956"/>
      <c r="F26" s="956">
        <f>SUM(F6:F25)</f>
        <v>0</v>
      </c>
      <c r="G26" s="956">
        <f>SUM(G6:G25)</f>
        <v>0</v>
      </c>
      <c r="H26" s="370"/>
      <c r="J26" s="551"/>
    </row>
    <row r="27" spans="1:10" ht="15.75" customHeight="1">
      <c r="A27" s="12" t="str">
        <f>封面!D11&amp;封面!G11</f>
        <v>被评估企业填表人：</v>
      </c>
      <c r="D27" s="943"/>
      <c r="E27" s="943"/>
      <c r="F27" s="943" t="str">
        <f>"评估人员："&amp;封面!G38</f>
        <v>评估人员：</v>
      </c>
      <c r="G27" s="943"/>
    </row>
    <row r="28" spans="1:10" ht="15.75" customHeight="1">
      <c r="A28" s="12" t="str">
        <f>CONCATENATE(封面!D13,封面!F13,封面!G13,封面!H13,封面!I13,封面!J13,封面!K13)</f>
        <v>填表日期：年月日</v>
      </c>
      <c r="D28" s="943"/>
      <c r="E28" s="943"/>
      <c r="F28" s="943"/>
      <c r="G28" s="943"/>
    </row>
  </sheetData>
  <mergeCells count="2">
    <mergeCell ref="A2:H2"/>
    <mergeCell ref="A26:B26"/>
  </mergeCells>
  <phoneticPr fontId="28" type="noConversion"/>
  <hyperlinks>
    <hyperlink ref="A1" location="索引目录!I11" display="返回索引页" xr:uid="{00000000-0004-0000-5700-000000000000}"/>
    <hyperlink ref="B1" location="流动负债汇总!B11" display="返回" xr:uid="{00000000-0004-0000-5700-000001000000}"/>
  </hyperlinks>
  <printOptions horizontalCentered="1"/>
  <pageMargins left="0.35433070866141736" right="0.35433070866141736" top="0.98425196850393704" bottom="0.78740157480314965" header="0.39370078740157477" footer="0.51181102362204722"/>
  <pageSetup paperSize="9" scale="82" fitToHeight="0" orientation="landscape" r:id="rId1"/>
  <headerFooter alignWithMargins="0">
    <oddHeader>&amp;R&amp;"宋体,常规"&amp;10共&amp;"Times New Roman,常规"&amp;N&amp;"宋体,常规"页第&amp;"Times New Roman,常规"&amp;P&amp;"宋体,常规"页</oddHeader>
  </headerFooter>
  <legacyDrawing r:id="rId2"/>
</worksheet>
</file>

<file path=xl/worksheets/sheet10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800-000000000000}">
  <sheetPr codeName="Sheet82">
    <pageSetUpPr fitToPage="1"/>
  </sheetPr>
  <dimension ref="A1:K29"/>
  <sheetViews>
    <sheetView topLeftCell="A13" zoomScale="80" zoomScaleNormal="80" workbookViewId="0">
      <selection activeCell="F30" sqref="F30"/>
    </sheetView>
  </sheetViews>
  <sheetFormatPr defaultColWidth="9" defaultRowHeight="15.75" customHeight="1" outlineLevelCol="1"/>
  <cols>
    <col min="1" max="1" width="7" style="12" customWidth="1"/>
    <col min="2" max="2" width="28.75" style="349" customWidth="1"/>
    <col min="3" max="3" width="12.5" style="561" customWidth="1"/>
    <col min="4" max="4" width="13.75" style="349" customWidth="1"/>
    <col min="5" max="6" width="16.75" style="705" customWidth="1" outlineLevel="1"/>
    <col min="7" max="8" width="21.25" style="705" customWidth="1"/>
    <col min="9" max="9" width="16.25" style="349" customWidth="1"/>
    <col min="10" max="16384" width="9" style="349"/>
  </cols>
  <sheetData>
    <row r="1" spans="1:11" ht="15.75" customHeight="1">
      <c r="A1" s="564" t="s">
        <v>108</v>
      </c>
      <c r="B1" s="357" t="s">
        <v>333</v>
      </c>
      <c r="C1" s="560"/>
      <c r="D1" s="348"/>
      <c r="E1" s="941"/>
      <c r="F1" s="941"/>
      <c r="G1" s="941"/>
      <c r="H1" s="941"/>
      <c r="I1" s="348"/>
    </row>
    <row r="2" spans="1:11" s="369" customFormat="1" ht="30" customHeight="1">
      <c r="A2" s="2061" t="s">
        <v>708</v>
      </c>
      <c r="B2" s="2062"/>
      <c r="C2" s="2062"/>
      <c r="D2" s="2062"/>
      <c r="E2" s="2062"/>
      <c r="F2" s="2062"/>
      <c r="G2" s="2062"/>
      <c r="H2" s="2062"/>
      <c r="I2" s="2062"/>
    </row>
    <row r="3" spans="1:11" ht="14.25" customHeight="1">
      <c r="A3" s="705" t="str">
        <f>CONCATENATE(封面!D9,封面!F9,封面!G9,封面!H9,封面!I9,封面!J9,封面!K9)</f>
        <v>评估基准日：年月日</v>
      </c>
      <c r="B3" s="705"/>
      <c r="C3" s="705"/>
      <c r="D3" s="705"/>
      <c r="I3" s="705"/>
    </row>
    <row r="4" spans="1:11" ht="15.75" customHeight="1">
      <c r="A4" s="12" t="str">
        <f>封面!D7&amp;封面!F7</f>
        <v>被评估企业：</v>
      </c>
      <c r="E4" s="943"/>
      <c r="F4" s="943"/>
      <c r="G4" s="943"/>
      <c r="H4" s="943"/>
      <c r="I4" s="355" t="s">
        <v>110</v>
      </c>
    </row>
    <row r="5" spans="1:11" s="365" customFormat="1" ht="15.75" customHeight="1">
      <c r="A5" s="559" t="s">
        <v>172</v>
      </c>
      <c r="B5" s="350" t="s">
        <v>709</v>
      </c>
      <c r="C5" s="562" t="s">
        <v>439</v>
      </c>
      <c r="D5" s="350" t="s">
        <v>710</v>
      </c>
      <c r="E5" s="1003" t="s">
        <v>317</v>
      </c>
      <c r="F5" s="1003" t="s">
        <v>394</v>
      </c>
      <c r="G5" s="947" t="s">
        <v>318</v>
      </c>
      <c r="H5" s="947" t="s">
        <v>319</v>
      </c>
      <c r="I5" s="350" t="s">
        <v>175</v>
      </c>
      <c r="K5" s="1800" t="s">
        <v>2129</v>
      </c>
    </row>
    <row r="6" spans="1:11" ht="15.75" customHeight="1">
      <c r="A6" s="23"/>
      <c r="B6" s="358"/>
      <c r="C6" s="555"/>
      <c r="D6" s="353"/>
      <c r="E6" s="956"/>
      <c r="F6" s="956"/>
      <c r="G6" s="956"/>
      <c r="H6" s="956"/>
      <c r="I6" s="370"/>
      <c r="K6" s="1800"/>
    </row>
    <row r="7" spans="1:11" ht="15.75" customHeight="1">
      <c r="A7" s="23"/>
      <c r="B7" s="358"/>
      <c r="C7" s="555"/>
      <c r="D7" s="353"/>
      <c r="E7" s="956"/>
      <c r="F7" s="956"/>
      <c r="G7" s="956"/>
      <c r="H7" s="956"/>
      <c r="I7" s="370"/>
      <c r="K7" s="1800"/>
    </row>
    <row r="8" spans="1:11" ht="15.75" customHeight="1">
      <c r="A8" s="23"/>
      <c r="B8" s="358"/>
      <c r="C8" s="555"/>
      <c r="D8" s="353"/>
      <c r="E8" s="956"/>
      <c r="F8" s="956"/>
      <c r="G8" s="956"/>
      <c r="H8" s="956"/>
      <c r="I8" s="370"/>
      <c r="K8" s="551"/>
    </row>
    <row r="9" spans="1:11" ht="15.75" customHeight="1">
      <c r="A9" s="23"/>
      <c r="B9" s="358"/>
      <c r="C9" s="555"/>
      <c r="D9" s="353"/>
      <c r="E9" s="956"/>
      <c r="F9" s="956"/>
      <c r="G9" s="956"/>
      <c r="H9" s="956"/>
      <c r="I9" s="370"/>
      <c r="K9" s="551"/>
    </row>
    <row r="10" spans="1:11" ht="15.75" customHeight="1">
      <c r="A10" s="23"/>
      <c r="B10" s="358"/>
      <c r="C10" s="555"/>
      <c r="D10" s="353"/>
      <c r="E10" s="956"/>
      <c r="F10" s="956"/>
      <c r="G10" s="956"/>
      <c r="H10" s="956"/>
      <c r="I10" s="370"/>
      <c r="K10" s="551"/>
    </row>
    <row r="11" spans="1:11" ht="15.75" customHeight="1">
      <c r="A11" s="23"/>
      <c r="B11" s="358"/>
      <c r="C11" s="555"/>
      <c r="D11" s="353"/>
      <c r="E11" s="956"/>
      <c r="F11" s="956"/>
      <c r="G11" s="956"/>
      <c r="H11" s="956"/>
      <c r="I11" s="370"/>
      <c r="K11" s="551"/>
    </row>
    <row r="12" spans="1:11" ht="15.75" customHeight="1">
      <c r="A12" s="23"/>
      <c r="B12" s="358"/>
      <c r="C12" s="555"/>
      <c r="D12" s="353"/>
      <c r="E12" s="956"/>
      <c r="F12" s="956"/>
      <c r="G12" s="956"/>
      <c r="H12" s="956"/>
      <c r="I12" s="370"/>
      <c r="K12" s="551"/>
    </row>
    <row r="13" spans="1:11" ht="15.75" customHeight="1">
      <c r="A13" s="23"/>
      <c r="B13" s="358"/>
      <c r="C13" s="555"/>
      <c r="D13" s="353"/>
      <c r="E13" s="956"/>
      <c r="F13" s="956"/>
      <c r="G13" s="956"/>
      <c r="H13" s="956"/>
      <c r="I13" s="370"/>
      <c r="K13" s="551"/>
    </row>
    <row r="14" spans="1:11" ht="15.75" customHeight="1">
      <c r="A14" s="23"/>
      <c r="B14" s="358"/>
      <c r="C14" s="555"/>
      <c r="D14" s="353"/>
      <c r="E14" s="956"/>
      <c r="F14" s="956"/>
      <c r="G14" s="956"/>
      <c r="H14" s="956"/>
      <c r="I14" s="370"/>
      <c r="K14" s="551"/>
    </row>
    <row r="15" spans="1:11" ht="15.75" customHeight="1">
      <c r="A15" s="23"/>
      <c r="B15" s="358"/>
      <c r="C15" s="555"/>
      <c r="D15" s="353"/>
      <c r="E15" s="956"/>
      <c r="F15" s="956"/>
      <c r="G15" s="956"/>
      <c r="H15" s="956"/>
      <c r="I15" s="370"/>
      <c r="K15" s="551"/>
    </row>
    <row r="16" spans="1:11" ht="15.75" customHeight="1">
      <c r="A16" s="23"/>
      <c r="B16" s="358"/>
      <c r="C16" s="555"/>
      <c r="D16" s="353"/>
      <c r="E16" s="956"/>
      <c r="F16" s="956"/>
      <c r="G16" s="956"/>
      <c r="H16" s="956"/>
      <c r="I16" s="370"/>
      <c r="K16" s="551"/>
    </row>
    <row r="17" spans="1:11" ht="15.75" customHeight="1">
      <c r="A17" s="23"/>
      <c r="B17" s="358"/>
      <c r="C17" s="555"/>
      <c r="D17" s="353"/>
      <c r="E17" s="956"/>
      <c r="F17" s="956"/>
      <c r="G17" s="956"/>
      <c r="H17" s="956"/>
      <c r="I17" s="370"/>
      <c r="K17" s="551"/>
    </row>
    <row r="18" spans="1:11" ht="15.75" customHeight="1">
      <c r="A18" s="23"/>
      <c r="B18" s="358"/>
      <c r="C18" s="555"/>
      <c r="D18" s="353"/>
      <c r="E18" s="956"/>
      <c r="F18" s="956"/>
      <c r="G18" s="956"/>
      <c r="H18" s="956"/>
      <c r="I18" s="370"/>
      <c r="K18" s="551"/>
    </row>
    <row r="19" spans="1:11" ht="15.75" customHeight="1">
      <c r="A19" s="23"/>
      <c r="B19" s="358"/>
      <c r="C19" s="555"/>
      <c r="D19" s="353"/>
      <c r="E19" s="956"/>
      <c r="F19" s="956"/>
      <c r="G19" s="956"/>
      <c r="H19" s="956"/>
      <c r="I19" s="370"/>
      <c r="K19" s="551"/>
    </row>
    <row r="20" spans="1:11" ht="15.75" customHeight="1">
      <c r="A20" s="23"/>
      <c r="B20" s="358"/>
      <c r="C20" s="555"/>
      <c r="D20" s="353"/>
      <c r="E20" s="956"/>
      <c r="F20" s="956"/>
      <c r="G20" s="956"/>
      <c r="H20" s="956"/>
      <c r="I20" s="370"/>
      <c r="K20" s="551"/>
    </row>
    <row r="21" spans="1:11" ht="15.75" customHeight="1">
      <c r="A21" s="23"/>
      <c r="B21" s="358"/>
      <c r="C21" s="555"/>
      <c r="D21" s="353"/>
      <c r="E21" s="956"/>
      <c r="F21" s="956"/>
      <c r="G21" s="956"/>
      <c r="H21" s="956"/>
      <c r="I21" s="370"/>
      <c r="K21" s="551"/>
    </row>
    <row r="22" spans="1:11" ht="15.75" customHeight="1">
      <c r="A22" s="23"/>
      <c r="B22" s="358"/>
      <c r="C22" s="555"/>
      <c r="D22" s="353"/>
      <c r="E22" s="956"/>
      <c r="F22" s="956"/>
      <c r="G22" s="956"/>
      <c r="H22" s="956"/>
      <c r="I22" s="370"/>
      <c r="K22" s="551"/>
    </row>
    <row r="23" spans="1:11" ht="15.75" customHeight="1">
      <c r="A23" s="23"/>
      <c r="B23" s="358"/>
      <c r="C23" s="555"/>
      <c r="D23" s="353"/>
      <c r="E23" s="956"/>
      <c r="F23" s="956"/>
      <c r="G23" s="956"/>
      <c r="H23" s="956"/>
      <c r="I23" s="370"/>
      <c r="K23" s="551"/>
    </row>
    <row r="24" spans="1:11" ht="15.75" customHeight="1">
      <c r="A24" s="23"/>
      <c r="B24" s="358"/>
      <c r="C24" s="555"/>
      <c r="D24" s="353"/>
      <c r="E24" s="956"/>
      <c r="F24" s="956"/>
      <c r="G24" s="956"/>
      <c r="H24" s="956"/>
      <c r="I24" s="370"/>
      <c r="K24" s="551"/>
    </row>
    <row r="25" spans="1:11" ht="15.75" customHeight="1">
      <c r="A25" s="23"/>
      <c r="B25" s="358"/>
      <c r="C25" s="555"/>
      <c r="D25" s="353"/>
      <c r="E25" s="956"/>
      <c r="F25" s="956"/>
      <c r="G25" s="956"/>
      <c r="H25" s="956"/>
      <c r="I25" s="370"/>
      <c r="K25" s="551"/>
    </row>
    <row r="26" spans="1:11" ht="15.75" customHeight="1">
      <c r="A26" s="23"/>
      <c r="B26" s="358"/>
      <c r="C26" s="555"/>
      <c r="D26" s="353"/>
      <c r="E26" s="956"/>
      <c r="F26" s="956"/>
      <c r="G26" s="956"/>
      <c r="H26" s="956"/>
      <c r="I26" s="370"/>
      <c r="K26" s="551"/>
    </row>
    <row r="27" spans="1:11" ht="15.75" customHeight="1">
      <c r="A27" s="2115" t="s">
        <v>711</v>
      </c>
      <c r="B27" s="2116"/>
      <c r="C27" s="555"/>
      <c r="D27" s="353"/>
      <c r="E27" s="956">
        <f>SUM(E6:E26)</f>
        <v>0</v>
      </c>
      <c r="F27" s="956"/>
      <c r="G27" s="956">
        <f>SUM(G6:G26)</f>
        <v>0</v>
      </c>
      <c r="H27" s="956">
        <f>SUM(H6:H26)</f>
        <v>0</v>
      </c>
      <c r="I27" s="370"/>
    </row>
    <row r="28" spans="1:11" ht="15.75" customHeight="1">
      <c r="A28" s="12" t="str">
        <f>封面!D11&amp;封面!G11</f>
        <v>被评估企业填表人：</v>
      </c>
      <c r="E28" s="943"/>
      <c r="F28" s="943"/>
      <c r="G28" s="943" t="str">
        <f>"评估人员："&amp;封面!G38</f>
        <v>评估人员：</v>
      </c>
      <c r="H28" s="943"/>
    </row>
    <row r="29" spans="1:11" ht="15.75" customHeight="1">
      <c r="A29" s="12" t="str">
        <f>CONCATENATE(封面!D13,封面!F13,封面!G13,封面!H13,封面!I13,封面!J13,封面!K13)</f>
        <v>填表日期：年月日</v>
      </c>
      <c r="E29" s="943"/>
      <c r="F29" s="943"/>
      <c r="G29" s="943"/>
      <c r="H29" s="943"/>
    </row>
  </sheetData>
  <mergeCells count="2">
    <mergeCell ref="A2:I2"/>
    <mergeCell ref="A27:B27"/>
  </mergeCells>
  <phoneticPr fontId="28" type="noConversion"/>
  <hyperlinks>
    <hyperlink ref="A1" location="索引目录!I12" display="返回索引页" xr:uid="{00000000-0004-0000-5800-000000000000}"/>
    <hyperlink ref="B1" location="流动负债汇总!B12" display="返回" xr:uid="{00000000-0004-0000-5800-000001000000}"/>
  </hyperlinks>
  <printOptions horizontalCentered="1"/>
  <pageMargins left="0.35433070866141736" right="0.35433070866141736" top="0.98425196850393704" bottom="0.78740157480314965" header="0.39370078740157477" footer="0.51181102362204722"/>
  <pageSetup paperSize="9" scale="85" fitToHeight="0" orientation="landscape" r:id="rId1"/>
  <headerFooter alignWithMargins="0">
    <oddHeader>&amp;R&amp;"宋体,常规"&amp;10共&amp;"Times New Roman,常规"&amp;N&amp;"宋体,常规"页第&amp;"Times New Roman,常规"&amp;P&amp;"宋体,常规"页</oddHeader>
  </headerFooter>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830288-755B-4DE6-9DD2-462B63918868}">
  <sheetPr codeName="Sheet3">
    <pageSetUpPr fitToPage="1"/>
  </sheetPr>
  <dimension ref="F5:F24"/>
  <sheetViews>
    <sheetView workbookViewId="0">
      <selection activeCell="F7" sqref="F7:F9"/>
    </sheetView>
  </sheetViews>
  <sheetFormatPr defaultRowHeight="15.75"/>
  <sheetData>
    <row r="5" spans="6:6" s="1104" customFormat="1" ht="15.75" customHeight="1"/>
    <row r="6" spans="6:6" s="1107" customFormat="1" ht="15.75" customHeight="1"/>
    <row r="7" spans="6:6" s="1107" customFormat="1" ht="15.75" customHeight="1">
      <c r="F7" s="1107" t="s">
        <v>2177</v>
      </c>
    </row>
    <row r="8" spans="6:6" s="1107" customFormat="1" ht="15.75" customHeight="1">
      <c r="F8" s="1107" t="s">
        <v>2178</v>
      </c>
    </row>
    <row r="9" spans="6:6" s="1107" customFormat="1" ht="15.75" customHeight="1">
      <c r="F9" s="1107" t="s">
        <v>2179</v>
      </c>
    </row>
    <row r="10" spans="6:6" s="1107" customFormat="1" ht="15.75" customHeight="1"/>
    <row r="11" spans="6:6" s="1107" customFormat="1" ht="15.75" customHeight="1"/>
    <row r="12" spans="6:6" s="1107" customFormat="1" ht="15.75" customHeight="1"/>
    <row r="13" spans="6:6" s="1107" customFormat="1" ht="15.75" customHeight="1"/>
    <row r="14" spans="6:6" s="1107" customFormat="1" ht="15.75" customHeight="1"/>
    <row r="15" spans="6:6" s="1107" customFormat="1" ht="15.75" customHeight="1"/>
    <row r="16" spans="6:6" s="1107" customFormat="1" ht="15.75" customHeight="1"/>
    <row r="17" s="1107" customFormat="1" ht="15.75" customHeight="1"/>
    <row r="18" s="1107" customFormat="1" ht="15.75" customHeight="1"/>
    <row r="19" s="1107" customFormat="1" ht="15.75" customHeight="1"/>
    <row r="20" s="1107" customFormat="1" ht="15.75" customHeight="1"/>
    <row r="21" s="1107" customFormat="1" ht="15.75" customHeight="1"/>
    <row r="22" s="1107" customFormat="1" ht="15.75" customHeight="1"/>
    <row r="23" s="1107" customFormat="1" ht="15.75" customHeight="1"/>
    <row r="24" s="1107" customFormat="1" ht="15.75" customHeight="1"/>
  </sheetData>
  <phoneticPr fontId="28" type="noConversion"/>
  <printOptions horizontalCentered="1"/>
  <pageMargins left="0.7" right="0.7" top="0.98425196850393704" bottom="0.75" header="0.39370078740157477" footer="0.3"/>
  <pageSetup paperSize="9" orientation="portrait" r:id="rId1"/>
  <headerFooter>
    <oddHeader>&amp;R&amp;"宋体,常规"&amp;10共&amp;"Times New Roman,常规"&amp;N&amp;"宋体,常规"页第&amp;"Times New Roman,常规"&amp;P&amp;"宋体,常规"页</oddHeader>
  </headerFooter>
  <drawing r:id="rId2"/>
</worksheet>
</file>

<file path=xl/worksheets/sheet1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5793CC-B8B0-4EBE-9909-C2B8B2C4FFE7}">
  <sheetPr codeName="Sheet166">
    <pageSetUpPr fitToPage="1"/>
  </sheetPr>
  <dimension ref="A1:I39"/>
  <sheetViews>
    <sheetView topLeftCell="A16" zoomScaleNormal="100" workbookViewId="0">
      <selection activeCell="C27" sqref="C27:F27"/>
    </sheetView>
  </sheetViews>
  <sheetFormatPr defaultRowHeight="15.75" outlineLevelCol="1"/>
  <cols>
    <col min="1" max="1" width="10.75" style="798" customWidth="1"/>
    <col min="2" max="2" width="34.75" style="798" customWidth="1"/>
    <col min="3" max="3" width="20.625" style="798" customWidth="1" outlineLevel="1"/>
    <col min="4" max="7" width="20.625" style="798" customWidth="1"/>
  </cols>
  <sheetData>
    <row r="1" spans="1:9">
      <c r="A1" s="870" t="s">
        <v>1431</v>
      </c>
      <c r="B1" s="870" t="s">
        <v>1432</v>
      </c>
      <c r="C1" s="871"/>
      <c r="D1" s="871"/>
      <c r="E1" s="871"/>
      <c r="F1" s="871"/>
      <c r="G1" s="871"/>
    </row>
    <row r="2" spans="1:9" ht="23.25">
      <c r="A2" s="2353" t="s">
        <v>1488</v>
      </c>
      <c r="B2" s="2353"/>
      <c r="C2" s="2353"/>
      <c r="D2" s="2353"/>
      <c r="E2" s="2353"/>
      <c r="F2" s="2353"/>
      <c r="G2" s="2353"/>
    </row>
    <row r="3" spans="1:9">
      <c r="A3" s="2354" t="str">
        <f>CONCATENATE(封面!D9,封面!F9,封面!G9,封面!H9,封面!I9,封面!J9,封面!K9)</f>
        <v>评估基准日：年月日</v>
      </c>
      <c r="B3" s="2354"/>
      <c r="C3" s="2354"/>
      <c r="D3" s="2354"/>
      <c r="E3" s="2354"/>
      <c r="F3" s="2354"/>
      <c r="G3" s="2354"/>
    </row>
    <row r="4" spans="1:9">
      <c r="A4" s="851" t="str">
        <f>封面!D7&amp;封面!F7</f>
        <v>被评估企业：</v>
      </c>
      <c r="G4" s="852" t="s">
        <v>1401</v>
      </c>
    </row>
    <row r="5" spans="1:9">
      <c r="A5" s="857" t="s">
        <v>373</v>
      </c>
      <c r="B5" s="857" t="s">
        <v>306</v>
      </c>
      <c r="C5" s="858" t="s">
        <v>317</v>
      </c>
      <c r="D5" s="857" t="s">
        <v>318</v>
      </c>
      <c r="E5" s="857" t="s">
        <v>319</v>
      </c>
      <c r="F5" s="857" t="s">
        <v>208</v>
      </c>
      <c r="G5" s="857" t="s">
        <v>403</v>
      </c>
      <c r="I5" s="1800" t="s">
        <v>2129</v>
      </c>
    </row>
    <row r="6" spans="1:9">
      <c r="A6" s="795" t="str">
        <f>A$27&amp;"-"&amp;SUBTOTAL(103,B$6:B6)</f>
        <v>5-10-1</v>
      </c>
      <c r="B6" s="902" t="s">
        <v>1522</v>
      </c>
      <c r="C6" s="1098">
        <f>应付利息!G27</f>
        <v>0</v>
      </c>
      <c r="D6" s="1098">
        <f>应付利息!I27</f>
        <v>0</v>
      </c>
      <c r="E6" s="1098">
        <f>应付利息!J27</f>
        <v>0</v>
      </c>
      <c r="F6" s="1098">
        <f>E6-D6</f>
        <v>0</v>
      </c>
      <c r="G6" s="796" t="str">
        <f t="shared" ref="G6:G27" si="0">IF(D6=0,"",F6/D6*100)</f>
        <v/>
      </c>
      <c r="I6" s="1800"/>
    </row>
    <row r="7" spans="1:9">
      <c r="A7" s="795" t="str">
        <f>A$27&amp;"-"&amp;SUBTOTAL(103,B$6:B7)</f>
        <v>5-10-2</v>
      </c>
      <c r="B7" s="902" t="s">
        <v>1523</v>
      </c>
      <c r="C7" s="1098">
        <f>应付股利【利润】!E27</f>
        <v>0</v>
      </c>
      <c r="D7" s="1098">
        <f>应付股利【利润】!G27</f>
        <v>0</v>
      </c>
      <c r="E7" s="1098">
        <f>应付股利【利润】!H27</f>
        <v>0</v>
      </c>
      <c r="F7" s="1098">
        <f>E7-D7</f>
        <v>0</v>
      </c>
      <c r="G7" s="796" t="str">
        <f t="shared" si="0"/>
        <v/>
      </c>
      <c r="I7" s="1800"/>
    </row>
    <row r="8" spans="1:9">
      <c r="A8" s="795" t="str">
        <f>A$27&amp;"-"&amp;SUBTOTAL(103,B$6:B8)</f>
        <v>5-10-3</v>
      </c>
      <c r="B8" s="902" t="s">
        <v>1524</v>
      </c>
      <c r="C8" s="1098">
        <f>其他应付款!E27</f>
        <v>0</v>
      </c>
      <c r="D8" s="1098">
        <f>其他应付款!G27</f>
        <v>0</v>
      </c>
      <c r="E8" s="1098">
        <f>其他应付款!H27</f>
        <v>0</v>
      </c>
      <c r="F8" s="1098">
        <f>E8-D8</f>
        <v>0</v>
      </c>
      <c r="G8" s="796" t="str">
        <f t="shared" si="0"/>
        <v/>
      </c>
      <c r="I8" s="551"/>
    </row>
    <row r="9" spans="1:9">
      <c r="A9" s="877"/>
      <c r="B9" s="853"/>
      <c r="C9" s="796"/>
      <c r="D9" s="796"/>
      <c r="E9" s="796"/>
      <c r="F9" s="796"/>
      <c r="G9" s="796"/>
      <c r="I9" s="551"/>
    </row>
    <row r="10" spans="1:9">
      <c r="A10" s="877"/>
      <c r="B10" s="853"/>
      <c r="C10" s="796"/>
      <c r="D10" s="796"/>
      <c r="E10" s="796"/>
      <c r="F10" s="796"/>
      <c r="G10" s="796"/>
      <c r="I10" s="551"/>
    </row>
    <row r="11" spans="1:9">
      <c r="A11" s="877"/>
      <c r="B11" s="853"/>
      <c r="C11" s="796"/>
      <c r="D11" s="796"/>
      <c r="E11" s="796"/>
      <c r="F11" s="796"/>
      <c r="G11" s="796"/>
      <c r="I11" s="551"/>
    </row>
    <row r="12" spans="1:9">
      <c r="A12" s="877"/>
      <c r="B12" s="853"/>
      <c r="C12" s="796"/>
      <c r="D12" s="796"/>
      <c r="E12" s="796"/>
      <c r="F12" s="796"/>
      <c r="G12" s="796"/>
      <c r="I12" s="551"/>
    </row>
    <row r="13" spans="1:9">
      <c r="A13" s="877"/>
      <c r="B13" s="853"/>
      <c r="C13" s="796"/>
      <c r="D13" s="796"/>
      <c r="E13" s="796"/>
      <c r="F13" s="796"/>
      <c r="G13" s="796"/>
      <c r="I13" s="551"/>
    </row>
    <row r="14" spans="1:9">
      <c r="A14" s="877"/>
      <c r="B14" s="853"/>
      <c r="C14" s="796"/>
      <c r="D14" s="796"/>
      <c r="E14" s="796"/>
      <c r="F14" s="796"/>
      <c r="G14" s="796"/>
      <c r="I14" s="551"/>
    </row>
    <row r="15" spans="1:9">
      <c r="A15" s="877"/>
      <c r="B15" s="853"/>
      <c r="C15" s="796"/>
      <c r="D15" s="796"/>
      <c r="E15" s="796"/>
      <c r="F15" s="796"/>
      <c r="G15" s="796"/>
      <c r="I15" s="551"/>
    </row>
    <row r="16" spans="1:9">
      <c r="A16" s="877"/>
      <c r="B16" s="853"/>
      <c r="C16" s="796"/>
      <c r="D16" s="796"/>
      <c r="E16" s="796"/>
      <c r="F16" s="796"/>
      <c r="G16" s="796"/>
      <c r="I16" s="551"/>
    </row>
    <row r="17" spans="1:9">
      <c r="A17" s="877"/>
      <c r="B17" s="399"/>
      <c r="C17" s="796"/>
      <c r="D17" s="796"/>
      <c r="E17" s="796"/>
      <c r="F17" s="796"/>
      <c r="G17" s="796"/>
      <c r="I17" s="551"/>
    </row>
    <row r="18" spans="1:9">
      <c r="A18" s="794"/>
      <c r="B18" s="853"/>
      <c r="C18" s="796"/>
      <c r="D18" s="796"/>
      <c r="E18" s="796"/>
      <c r="F18" s="796"/>
      <c r="G18" s="796" t="str">
        <f t="shared" si="0"/>
        <v/>
      </c>
      <c r="I18" s="551"/>
    </row>
    <row r="19" spans="1:9">
      <c r="A19" s="794"/>
      <c r="B19" s="853"/>
      <c r="C19" s="796"/>
      <c r="D19" s="796"/>
      <c r="E19" s="796"/>
      <c r="F19" s="796"/>
      <c r="G19" s="796" t="str">
        <f t="shared" si="0"/>
        <v/>
      </c>
      <c r="I19" s="551"/>
    </row>
    <row r="20" spans="1:9">
      <c r="A20" s="794"/>
      <c r="B20" s="853"/>
      <c r="C20" s="796"/>
      <c r="D20" s="796"/>
      <c r="E20" s="796"/>
      <c r="F20" s="796"/>
      <c r="G20" s="796"/>
      <c r="I20" s="551"/>
    </row>
    <row r="21" spans="1:9">
      <c r="A21" s="794"/>
      <c r="B21" s="853"/>
      <c r="C21" s="796"/>
      <c r="D21" s="796"/>
      <c r="E21" s="796"/>
      <c r="F21" s="796"/>
      <c r="G21" s="796" t="str">
        <f t="shared" si="0"/>
        <v/>
      </c>
      <c r="I21" s="551"/>
    </row>
    <row r="22" spans="1:9">
      <c r="A22" s="794"/>
      <c r="B22" s="853"/>
      <c r="C22" s="796"/>
      <c r="D22" s="796"/>
      <c r="E22" s="796"/>
      <c r="F22" s="796"/>
      <c r="G22" s="796" t="str">
        <f t="shared" si="0"/>
        <v/>
      </c>
      <c r="I22" s="551"/>
    </row>
    <row r="23" spans="1:9">
      <c r="A23" s="794"/>
      <c r="B23" s="853"/>
      <c r="C23" s="796"/>
      <c r="D23" s="796"/>
      <c r="E23" s="796"/>
      <c r="F23" s="796"/>
      <c r="G23" s="796" t="str">
        <f t="shared" si="0"/>
        <v/>
      </c>
      <c r="I23" s="551"/>
    </row>
    <row r="24" spans="1:9">
      <c r="A24" s="794"/>
      <c r="B24" s="853"/>
      <c r="C24" s="796"/>
      <c r="D24" s="796"/>
      <c r="E24" s="796"/>
      <c r="F24" s="796"/>
      <c r="G24" s="796" t="str">
        <f t="shared" si="0"/>
        <v/>
      </c>
      <c r="I24" s="551"/>
    </row>
    <row r="25" spans="1:9">
      <c r="A25" s="877"/>
      <c r="B25" s="878"/>
      <c r="C25" s="796"/>
      <c r="D25" s="796"/>
      <c r="E25" s="796"/>
      <c r="F25" s="796"/>
      <c r="G25" s="796" t="str">
        <f t="shared" si="0"/>
        <v/>
      </c>
      <c r="I25" s="551"/>
    </row>
    <row r="26" spans="1:9">
      <c r="A26" s="877"/>
      <c r="B26" s="878"/>
      <c r="C26" s="796"/>
      <c r="D26" s="796"/>
      <c r="E26" s="796"/>
      <c r="F26" s="796"/>
      <c r="G26" s="796" t="str">
        <f t="shared" si="0"/>
        <v/>
      </c>
      <c r="I26" s="551"/>
    </row>
    <row r="27" spans="1:9">
      <c r="A27" s="795" t="str">
        <f>流动负债汇总!A15</f>
        <v>5-10</v>
      </c>
      <c r="B27" s="895" t="s">
        <v>1489</v>
      </c>
      <c r="C27" s="1842">
        <f>SUM(C6:C26)</f>
        <v>0</v>
      </c>
      <c r="D27" s="1842">
        <f>SUM(D6:D26)</f>
        <v>0</v>
      </c>
      <c r="E27" s="1842">
        <f>SUM(E6:E26)</f>
        <v>0</v>
      </c>
      <c r="F27" s="1842">
        <f>SUM(F6:F26)</f>
        <v>0</v>
      </c>
      <c r="G27" s="856" t="str">
        <f t="shared" si="0"/>
        <v/>
      </c>
    </row>
    <row r="28" spans="1:9">
      <c r="A28" s="900" t="str">
        <f>封面!D11&amp;封面!G11</f>
        <v>被评估企业填表人：</v>
      </c>
      <c r="B28" s="797"/>
      <c r="C28" s="797"/>
      <c r="D28" s="797"/>
      <c r="E28" s="879" t="str">
        <f>"评估人员："&amp;封面!G20</f>
        <v>评估人员：</v>
      </c>
      <c r="F28" s="797"/>
      <c r="G28" s="852"/>
    </row>
    <row r="29" spans="1:9">
      <c r="A29" s="798" t="str">
        <f>CONCATENATE(封面!D13,封面!F13,封面!G13,封面!H13,封面!I13,封面!J13,封面!K13)</f>
        <v>填表日期：年月日</v>
      </c>
      <c r="B29" s="797"/>
      <c r="C29" s="797"/>
      <c r="D29" s="797"/>
      <c r="E29" s="797"/>
      <c r="F29" s="797"/>
    </row>
    <row r="30" spans="1:9">
      <c r="A30" s="797"/>
      <c r="B30" s="797"/>
      <c r="C30" s="797"/>
      <c r="D30" s="797"/>
      <c r="E30" s="797"/>
      <c r="F30" s="797"/>
    </row>
    <row r="31" spans="1:9">
      <c r="A31" s="797"/>
      <c r="B31" s="797"/>
      <c r="C31" s="797"/>
      <c r="D31" s="797"/>
      <c r="E31" s="797"/>
      <c r="F31" s="797"/>
    </row>
    <row r="32" spans="1:9">
      <c r="A32" s="797"/>
      <c r="B32" s="797"/>
      <c r="C32" s="797"/>
      <c r="D32" s="797"/>
      <c r="E32" s="797"/>
      <c r="F32" s="797"/>
    </row>
    <row r="33" spans="1:6">
      <c r="A33" s="797"/>
      <c r="B33" s="797"/>
      <c r="C33" s="797"/>
      <c r="D33" s="797"/>
      <c r="E33" s="797"/>
      <c r="F33" s="797"/>
    </row>
    <row r="34" spans="1:6">
      <c r="A34" s="797"/>
      <c r="B34" s="797"/>
      <c r="C34" s="797"/>
      <c r="D34" s="797"/>
      <c r="E34" s="797"/>
      <c r="F34" s="797"/>
    </row>
    <row r="35" spans="1:6">
      <c r="A35" s="797"/>
      <c r="B35" s="797"/>
      <c r="C35" s="797"/>
      <c r="D35" s="797"/>
      <c r="E35" s="797"/>
      <c r="F35" s="797"/>
    </row>
    <row r="36" spans="1:6">
      <c r="A36" s="797"/>
      <c r="B36" s="797"/>
      <c r="C36" s="797"/>
      <c r="D36" s="797"/>
      <c r="E36" s="797"/>
      <c r="F36" s="797"/>
    </row>
    <row r="37" spans="1:6">
      <c r="A37" s="797"/>
      <c r="B37" s="797"/>
      <c r="C37" s="797"/>
      <c r="D37" s="797"/>
      <c r="E37" s="797"/>
      <c r="F37" s="797"/>
    </row>
    <row r="38" spans="1:6">
      <c r="A38" s="797"/>
      <c r="B38" s="797"/>
      <c r="C38" s="797"/>
      <c r="D38" s="797"/>
      <c r="E38" s="797"/>
      <c r="F38" s="797"/>
    </row>
    <row r="39" spans="1:6">
      <c r="A39" s="797"/>
      <c r="B39" s="797"/>
      <c r="C39" s="797"/>
      <c r="D39" s="797"/>
      <c r="E39" s="797"/>
      <c r="F39" s="797"/>
    </row>
  </sheetData>
  <mergeCells count="2">
    <mergeCell ref="A2:G2"/>
    <mergeCell ref="A3:G3"/>
  </mergeCells>
  <phoneticPr fontId="28" type="noConversion"/>
  <conditionalFormatting sqref="C9:G26 G6:G8">
    <cfRule type="expression" dxfId="2" priority="1">
      <formula>$D6+$E6=0</formula>
    </cfRule>
  </conditionalFormatting>
  <hyperlinks>
    <hyperlink ref="A1" location="索引目录!G6" display="返回索引页" xr:uid="{0BA1FDF9-E19A-40D1-A762-7C0186936DC4}"/>
    <hyperlink ref="B1" location="评估结果分类汇总表!B72" display="返回" xr:uid="{E1410A6B-3535-4546-AC9C-480E21C2D2A4}"/>
  </hyperlinks>
  <printOptions horizontalCentered="1"/>
  <pageMargins left="0.70866141732283472" right="0.70866141732283472" top="0.98425196850393704" bottom="0.74803149606299213" header="0.39370078740157477" footer="0.31496062992125984"/>
  <pageSetup paperSize="9" scale="82" orientation="landscape" r:id="rId1"/>
  <headerFooter>
    <oddHeader>&amp;R&amp;"宋体,常规"&amp;10共&amp;"Times New Roman,常规"&amp;N&amp;"宋体,常规"页第&amp;"Times New Roman,常规"&amp;P&amp;"宋体,常规"页</oddHeader>
    <oddFooter>&amp;R&amp;"宋体,常规"表&amp;"Times New Roman,常规"5-10
&amp;"宋体,常规"共&amp;"Times New Roman,常规"&amp;N&amp;"宋体,常规"页第&amp;"Times New Roman,常规"&amp;P&amp;"宋体,常规"页</oddFooter>
  </headerFooter>
</worksheet>
</file>

<file path=xl/worksheets/sheet1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900-000000000000}">
  <sheetPr codeName="Sheet83">
    <pageSetUpPr fitToPage="1"/>
  </sheetPr>
  <dimension ref="A1:N29"/>
  <sheetViews>
    <sheetView topLeftCell="A7" zoomScale="70" zoomScaleNormal="70" workbookViewId="0">
      <selection activeCell="P24" sqref="P24"/>
    </sheetView>
  </sheetViews>
  <sheetFormatPr defaultColWidth="9" defaultRowHeight="15.75" customHeight="1" outlineLevelCol="1"/>
  <cols>
    <col min="1" max="1" width="5" style="12" customWidth="1"/>
    <col min="2" max="2" width="23" style="349" customWidth="1"/>
    <col min="3" max="3" width="9" style="561"/>
    <col min="4" max="4" width="11" style="349" customWidth="1"/>
    <col min="5" max="5" width="15.25" style="349" customWidth="1"/>
    <col min="6" max="6" width="7" style="349" customWidth="1"/>
    <col min="7" max="8" width="14.5" style="705" customWidth="1" outlineLevel="1"/>
    <col min="9" max="10" width="14.5" style="705" customWidth="1"/>
    <col min="11" max="11" width="12.625" style="349" customWidth="1"/>
    <col min="12" max="16384" width="9" style="349"/>
  </cols>
  <sheetData>
    <row r="1" spans="1:14" ht="15.75" customHeight="1">
      <c r="A1" s="564" t="s">
        <v>108</v>
      </c>
      <c r="B1" s="357" t="s">
        <v>333</v>
      </c>
      <c r="C1" s="560"/>
      <c r="D1" s="348"/>
      <c r="E1" s="348"/>
      <c r="F1" s="348"/>
      <c r="G1" s="941"/>
      <c r="H1" s="941"/>
      <c r="I1" s="941"/>
      <c r="J1" s="941"/>
      <c r="K1" s="348"/>
      <c r="L1" s="348"/>
    </row>
    <row r="2" spans="1:14" s="369" customFormat="1" ht="30" customHeight="1">
      <c r="A2" s="2061" t="s">
        <v>1516</v>
      </c>
      <c r="B2" s="2062"/>
      <c r="C2" s="2062"/>
      <c r="D2" s="2062"/>
      <c r="E2" s="2062"/>
      <c r="F2" s="2062"/>
      <c r="G2" s="2062"/>
      <c r="H2" s="2062"/>
      <c r="I2" s="2062"/>
      <c r="J2" s="2062"/>
      <c r="K2" s="2062"/>
      <c r="L2" s="2062"/>
    </row>
    <row r="3" spans="1:14" ht="14.25" customHeight="1">
      <c r="A3" s="705" t="str">
        <f>CONCATENATE(封面!D9,封面!F9,封面!G9,封面!H9,封面!I9,封面!J9,封面!K9)</f>
        <v>评估基准日：年月日</v>
      </c>
      <c r="B3" s="705"/>
      <c r="C3" s="705"/>
      <c r="D3" s="705"/>
      <c r="E3" s="705"/>
      <c r="F3" s="705"/>
      <c r="K3" s="705"/>
      <c r="L3" s="705"/>
    </row>
    <row r="4" spans="1:14" ht="15.75" customHeight="1">
      <c r="A4" s="12" t="str">
        <f>封面!D7&amp;封面!F7</f>
        <v>被评估企业：</v>
      </c>
      <c r="G4" s="943"/>
      <c r="H4" s="943"/>
      <c r="I4" s="943"/>
      <c r="J4" s="943"/>
      <c r="L4" s="355" t="s">
        <v>110</v>
      </c>
    </row>
    <row r="5" spans="1:14" s="365" customFormat="1" ht="15.75" customHeight="1">
      <c r="A5" s="559" t="s">
        <v>172</v>
      </c>
      <c r="B5" s="350" t="s">
        <v>430</v>
      </c>
      <c r="C5" s="562" t="s">
        <v>439</v>
      </c>
      <c r="D5" s="350" t="s">
        <v>459</v>
      </c>
      <c r="E5" s="350" t="s">
        <v>460</v>
      </c>
      <c r="F5" s="350" t="s">
        <v>461</v>
      </c>
      <c r="G5" s="947" t="s">
        <v>317</v>
      </c>
      <c r="H5" s="947" t="s">
        <v>394</v>
      </c>
      <c r="I5" s="947" t="s">
        <v>318</v>
      </c>
      <c r="J5" s="947" t="s">
        <v>319</v>
      </c>
      <c r="K5" s="350" t="s">
        <v>336</v>
      </c>
      <c r="L5" s="350" t="s">
        <v>175</v>
      </c>
      <c r="N5" s="1800" t="s">
        <v>2129</v>
      </c>
    </row>
    <row r="6" spans="1:14" ht="15.75" customHeight="1">
      <c r="A6" s="23"/>
      <c r="B6" s="358"/>
      <c r="C6" s="555"/>
      <c r="D6" s="327"/>
      <c r="E6" s="353"/>
      <c r="F6" s="353"/>
      <c r="G6" s="956"/>
      <c r="H6" s="956"/>
      <c r="I6" s="956"/>
      <c r="J6" s="956"/>
      <c r="K6" s="327" t="str">
        <f t="shared" ref="K6:K25" si="0">IF(I6=0,"",(J6-I6)/I6*100)</f>
        <v/>
      </c>
      <c r="L6" s="370"/>
      <c r="N6" s="1800"/>
    </row>
    <row r="7" spans="1:14" ht="15.75" customHeight="1">
      <c r="A7" s="23"/>
      <c r="B7" s="358"/>
      <c r="C7" s="555"/>
      <c r="D7" s="327"/>
      <c r="E7" s="353"/>
      <c r="F7" s="353"/>
      <c r="G7" s="956"/>
      <c r="H7" s="956"/>
      <c r="I7" s="956"/>
      <c r="J7" s="956"/>
      <c r="K7" s="327" t="str">
        <f t="shared" si="0"/>
        <v/>
      </c>
      <c r="L7" s="370"/>
      <c r="N7" s="1800"/>
    </row>
    <row r="8" spans="1:14" ht="15.75" customHeight="1">
      <c r="A8" s="23"/>
      <c r="B8" s="358"/>
      <c r="C8" s="555"/>
      <c r="D8" s="327"/>
      <c r="E8" s="353"/>
      <c r="F8" s="353"/>
      <c r="G8" s="956"/>
      <c r="H8" s="956"/>
      <c r="I8" s="956"/>
      <c r="J8" s="956"/>
      <c r="K8" s="327" t="str">
        <f t="shared" si="0"/>
        <v/>
      </c>
      <c r="L8" s="370"/>
      <c r="N8" s="551"/>
    </row>
    <row r="9" spans="1:14" ht="15.75" customHeight="1">
      <c r="A9" s="23"/>
      <c r="B9" s="358"/>
      <c r="C9" s="555"/>
      <c r="D9" s="327"/>
      <c r="E9" s="353"/>
      <c r="F9" s="353"/>
      <c r="G9" s="956"/>
      <c r="H9" s="956"/>
      <c r="I9" s="956"/>
      <c r="J9" s="956"/>
      <c r="K9" s="327" t="str">
        <f t="shared" si="0"/>
        <v/>
      </c>
      <c r="L9" s="370"/>
      <c r="N9" s="551"/>
    </row>
    <row r="10" spans="1:14" ht="15.75" customHeight="1">
      <c r="A10" s="23"/>
      <c r="B10" s="358"/>
      <c r="C10" s="555"/>
      <c r="D10" s="327"/>
      <c r="E10" s="353"/>
      <c r="F10" s="353"/>
      <c r="G10" s="956"/>
      <c r="H10" s="956"/>
      <c r="I10" s="956"/>
      <c r="J10" s="956"/>
      <c r="K10" s="327" t="str">
        <f t="shared" si="0"/>
        <v/>
      </c>
      <c r="L10" s="370"/>
      <c r="N10" s="551"/>
    </row>
    <row r="11" spans="1:14" ht="15.75" customHeight="1">
      <c r="A11" s="23"/>
      <c r="B11" s="358"/>
      <c r="C11" s="555"/>
      <c r="D11" s="327"/>
      <c r="E11" s="353"/>
      <c r="F11" s="353"/>
      <c r="G11" s="956"/>
      <c r="H11" s="956"/>
      <c r="I11" s="956"/>
      <c r="J11" s="956"/>
      <c r="K11" s="327" t="str">
        <f t="shared" si="0"/>
        <v/>
      </c>
      <c r="L11" s="370"/>
      <c r="N11" s="551"/>
    </row>
    <row r="12" spans="1:14" ht="15.75" customHeight="1">
      <c r="A12" s="23"/>
      <c r="B12" s="358"/>
      <c r="C12" s="555"/>
      <c r="D12" s="327"/>
      <c r="E12" s="353"/>
      <c r="F12" s="353"/>
      <c r="G12" s="956"/>
      <c r="H12" s="956"/>
      <c r="I12" s="956"/>
      <c r="J12" s="956"/>
      <c r="K12" s="327" t="str">
        <f t="shared" si="0"/>
        <v/>
      </c>
      <c r="L12" s="370"/>
      <c r="N12" s="551"/>
    </row>
    <row r="13" spans="1:14" ht="15.75" customHeight="1">
      <c r="A13" s="23"/>
      <c r="B13" s="358"/>
      <c r="C13" s="555"/>
      <c r="D13" s="327"/>
      <c r="E13" s="353"/>
      <c r="F13" s="353"/>
      <c r="G13" s="956"/>
      <c r="H13" s="956"/>
      <c r="I13" s="956"/>
      <c r="J13" s="956"/>
      <c r="K13" s="327" t="str">
        <f t="shared" si="0"/>
        <v/>
      </c>
      <c r="L13" s="370"/>
      <c r="N13" s="551"/>
    </row>
    <row r="14" spans="1:14" ht="15.75" customHeight="1">
      <c r="A14" s="23"/>
      <c r="B14" s="358"/>
      <c r="C14" s="555"/>
      <c r="D14" s="327"/>
      <c r="E14" s="353"/>
      <c r="F14" s="353"/>
      <c r="G14" s="956"/>
      <c r="H14" s="956"/>
      <c r="I14" s="956"/>
      <c r="J14" s="956"/>
      <c r="K14" s="327" t="str">
        <f t="shared" si="0"/>
        <v/>
      </c>
      <c r="L14" s="370"/>
      <c r="N14" s="551"/>
    </row>
    <row r="15" spans="1:14" ht="15.75" customHeight="1">
      <c r="A15" s="23"/>
      <c r="B15" s="358"/>
      <c r="C15" s="555"/>
      <c r="D15" s="327"/>
      <c r="E15" s="353"/>
      <c r="F15" s="353"/>
      <c r="G15" s="956"/>
      <c r="H15" s="956"/>
      <c r="I15" s="956"/>
      <c r="J15" s="956"/>
      <c r="K15" s="327" t="str">
        <f t="shared" si="0"/>
        <v/>
      </c>
      <c r="L15" s="370"/>
      <c r="N15" s="551"/>
    </row>
    <row r="16" spans="1:14" ht="15.75" customHeight="1">
      <c r="A16" s="23"/>
      <c r="B16" s="358"/>
      <c r="C16" s="555"/>
      <c r="D16" s="327"/>
      <c r="E16" s="353"/>
      <c r="F16" s="353"/>
      <c r="G16" s="956"/>
      <c r="H16" s="956"/>
      <c r="I16" s="956"/>
      <c r="J16" s="956"/>
      <c r="K16" s="327" t="str">
        <f t="shared" si="0"/>
        <v/>
      </c>
      <c r="L16" s="370"/>
      <c r="N16" s="551"/>
    </row>
    <row r="17" spans="1:14" ht="15.75" customHeight="1">
      <c r="A17" s="23"/>
      <c r="B17" s="358"/>
      <c r="C17" s="555"/>
      <c r="D17" s="327"/>
      <c r="E17" s="353"/>
      <c r="F17" s="353"/>
      <c r="G17" s="956"/>
      <c r="H17" s="956"/>
      <c r="I17" s="956"/>
      <c r="J17" s="956"/>
      <c r="K17" s="327" t="str">
        <f t="shared" si="0"/>
        <v/>
      </c>
      <c r="L17" s="370"/>
      <c r="N17" s="551"/>
    </row>
    <row r="18" spans="1:14" ht="15.75" customHeight="1">
      <c r="A18" s="23"/>
      <c r="B18" s="358"/>
      <c r="C18" s="555"/>
      <c r="D18" s="327"/>
      <c r="E18" s="353"/>
      <c r="F18" s="353"/>
      <c r="G18" s="956"/>
      <c r="H18" s="956"/>
      <c r="I18" s="956"/>
      <c r="J18" s="956"/>
      <c r="K18" s="327" t="str">
        <f t="shared" si="0"/>
        <v/>
      </c>
      <c r="L18" s="370"/>
      <c r="N18" s="551"/>
    </row>
    <row r="19" spans="1:14" ht="15.75" customHeight="1">
      <c r="A19" s="23"/>
      <c r="B19" s="358"/>
      <c r="C19" s="555"/>
      <c r="D19" s="327"/>
      <c r="E19" s="353"/>
      <c r="F19" s="353"/>
      <c r="G19" s="956"/>
      <c r="H19" s="956"/>
      <c r="I19" s="956"/>
      <c r="J19" s="956"/>
      <c r="K19" s="327" t="str">
        <f t="shared" si="0"/>
        <v/>
      </c>
      <c r="L19" s="370"/>
      <c r="N19" s="551"/>
    </row>
    <row r="20" spans="1:14" ht="15.75" customHeight="1">
      <c r="A20" s="23"/>
      <c r="B20" s="358"/>
      <c r="C20" s="555"/>
      <c r="D20" s="327"/>
      <c r="E20" s="353"/>
      <c r="F20" s="353"/>
      <c r="G20" s="956"/>
      <c r="H20" s="956"/>
      <c r="I20" s="956"/>
      <c r="J20" s="956"/>
      <c r="K20" s="327" t="str">
        <f t="shared" si="0"/>
        <v/>
      </c>
      <c r="L20" s="370"/>
      <c r="N20" s="551"/>
    </row>
    <row r="21" spans="1:14" ht="15.75" customHeight="1">
      <c r="A21" s="23"/>
      <c r="B21" s="358"/>
      <c r="C21" s="555"/>
      <c r="D21" s="327"/>
      <c r="E21" s="353"/>
      <c r="F21" s="353"/>
      <c r="G21" s="956"/>
      <c r="H21" s="956"/>
      <c r="I21" s="956"/>
      <c r="J21" s="956"/>
      <c r="K21" s="327" t="str">
        <f t="shared" si="0"/>
        <v/>
      </c>
      <c r="L21" s="370"/>
      <c r="N21" s="551"/>
    </row>
    <row r="22" spans="1:14" ht="15.75" customHeight="1">
      <c r="A22" s="23"/>
      <c r="B22" s="358"/>
      <c r="C22" s="555"/>
      <c r="D22" s="327"/>
      <c r="E22" s="353"/>
      <c r="F22" s="353"/>
      <c r="G22" s="956"/>
      <c r="H22" s="956"/>
      <c r="I22" s="956"/>
      <c r="J22" s="956"/>
      <c r="K22" s="327" t="str">
        <f t="shared" si="0"/>
        <v/>
      </c>
      <c r="L22" s="370"/>
      <c r="N22" s="551"/>
    </row>
    <row r="23" spans="1:14" ht="15.75" customHeight="1">
      <c r="A23" s="23"/>
      <c r="B23" s="358"/>
      <c r="C23" s="555"/>
      <c r="D23" s="327"/>
      <c r="E23" s="353"/>
      <c r="F23" s="353"/>
      <c r="G23" s="956"/>
      <c r="H23" s="956"/>
      <c r="I23" s="956"/>
      <c r="J23" s="956"/>
      <c r="K23" s="327" t="str">
        <f t="shared" si="0"/>
        <v/>
      </c>
      <c r="L23" s="370"/>
      <c r="N23" s="551"/>
    </row>
    <row r="24" spans="1:14" ht="15.75" customHeight="1">
      <c r="A24" s="23"/>
      <c r="B24" s="358"/>
      <c r="C24" s="555"/>
      <c r="D24" s="327"/>
      <c r="E24" s="353"/>
      <c r="F24" s="353"/>
      <c r="G24" s="956"/>
      <c r="H24" s="956"/>
      <c r="I24" s="956"/>
      <c r="J24" s="956"/>
      <c r="K24" s="327" t="str">
        <f t="shared" si="0"/>
        <v/>
      </c>
      <c r="L24" s="370"/>
      <c r="N24" s="551"/>
    </row>
    <row r="25" spans="1:14" ht="15.75" customHeight="1">
      <c r="A25" s="23"/>
      <c r="B25" s="358"/>
      <c r="C25" s="555"/>
      <c r="D25" s="327"/>
      <c r="E25" s="353"/>
      <c r="F25" s="353"/>
      <c r="G25" s="956"/>
      <c r="H25" s="956"/>
      <c r="I25" s="956"/>
      <c r="J25" s="956"/>
      <c r="K25" s="327" t="str">
        <f t="shared" si="0"/>
        <v/>
      </c>
      <c r="L25" s="370"/>
      <c r="N25" s="551"/>
    </row>
    <row r="26" spans="1:14" ht="15.75" customHeight="1">
      <c r="A26" s="23"/>
      <c r="B26" s="358"/>
      <c r="C26" s="555"/>
      <c r="D26" s="327"/>
      <c r="E26" s="353"/>
      <c r="F26" s="353"/>
      <c r="G26" s="956"/>
      <c r="H26" s="956"/>
      <c r="I26" s="956"/>
      <c r="J26" s="956"/>
      <c r="K26" s="327"/>
      <c r="L26" s="370"/>
      <c r="N26" s="551"/>
    </row>
    <row r="27" spans="1:14" ht="15.75" customHeight="1">
      <c r="A27" s="2115" t="s">
        <v>433</v>
      </c>
      <c r="B27" s="2116"/>
      <c r="C27" s="566"/>
      <c r="D27" s="1846">
        <f>SUM(D6:D26)</f>
        <v>0</v>
      </c>
      <c r="E27" s="370"/>
      <c r="F27" s="370"/>
      <c r="G27" s="956">
        <f>SUM(G6:G26)</f>
        <v>0</v>
      </c>
      <c r="H27" s="956"/>
      <c r="I27" s="956">
        <f>SUM(I6:I26)</f>
        <v>0</v>
      </c>
      <c r="J27" s="956">
        <f>SUM(J6:J26)</f>
        <v>0</v>
      </c>
      <c r="K27" s="327" t="str">
        <f>IF(I27=0,"",(J27-I27)/I27*100)</f>
        <v/>
      </c>
      <c r="L27" s="370"/>
    </row>
    <row r="28" spans="1:14" ht="15.75" customHeight="1">
      <c r="A28" s="12" t="str">
        <f>封面!D11&amp;封面!G11</f>
        <v>被评估企业填表人：</v>
      </c>
      <c r="G28" s="943"/>
      <c r="H28" s="943"/>
      <c r="I28" s="943" t="str">
        <f>"评估人员："&amp;封面!G20</f>
        <v>评估人员：</v>
      </c>
      <c r="J28" s="943"/>
    </row>
    <row r="29" spans="1:14" ht="15.75" customHeight="1">
      <c r="A29" s="12" t="str">
        <f>CONCATENATE(封面!D13,封面!F13,封面!G13,封面!H13,封面!I13,封面!J13,封面!K13)</f>
        <v>填表日期：年月日</v>
      </c>
      <c r="G29" s="943"/>
      <c r="H29" s="943"/>
      <c r="I29" s="943"/>
      <c r="J29" s="943"/>
    </row>
  </sheetData>
  <mergeCells count="2">
    <mergeCell ref="A2:L2"/>
    <mergeCell ref="A27:B27"/>
  </mergeCells>
  <phoneticPr fontId="28" type="noConversion"/>
  <hyperlinks>
    <hyperlink ref="A1" location="索引目录!I13" display="返回索引页" xr:uid="{00000000-0004-0000-5900-000000000000}"/>
    <hyperlink ref="B1" location="流动负债汇总!B13" display="返回" xr:uid="{00000000-0004-0000-5900-000001000000}"/>
  </hyperlinks>
  <printOptions horizontalCentered="1"/>
  <pageMargins left="0.35433070866141736" right="0.35433070866141736" top="0.98425196850393704" bottom="0.78740157480314965" header="0.39370078740157477" footer="0.51181102362204722"/>
  <pageSetup paperSize="9" scale="87" fitToHeight="0" orientation="landscape" r:id="rId1"/>
  <headerFooter alignWithMargins="0">
    <oddHeader>&amp;R&amp;"宋体,常规"&amp;10共&amp;"Times New Roman,常规"&amp;N&amp;"宋体,常规"页第&amp;"Times New Roman,常规"&amp;P&amp;"宋体,常规"页</oddHeader>
  </headerFooter>
  <legacyDrawing r:id="rId2"/>
</worksheet>
</file>

<file path=xl/worksheets/sheet1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A00-000000000000}">
  <sheetPr codeName="Sheet84">
    <pageSetUpPr fitToPage="1"/>
  </sheetPr>
  <dimension ref="A1:K29"/>
  <sheetViews>
    <sheetView topLeftCell="A16" zoomScaleNormal="100" workbookViewId="0">
      <selection activeCell="F30" sqref="F30"/>
    </sheetView>
  </sheetViews>
  <sheetFormatPr defaultColWidth="9" defaultRowHeight="15.75" customHeight="1" outlineLevelCol="1"/>
  <cols>
    <col min="1" max="1" width="6" style="12" customWidth="1"/>
    <col min="2" max="2" width="26" style="349" customWidth="1"/>
    <col min="3" max="3" width="12.5" style="561" customWidth="1"/>
    <col min="4" max="4" width="16.75" style="349" customWidth="1"/>
    <col min="5" max="6" width="16.75" style="705" customWidth="1" outlineLevel="1"/>
    <col min="7" max="8" width="21.25" style="705" customWidth="1"/>
    <col min="9" max="9" width="16.75" style="349" customWidth="1"/>
    <col min="10" max="16384" width="9" style="349"/>
  </cols>
  <sheetData>
    <row r="1" spans="1:11" ht="15.75" customHeight="1">
      <c r="A1" s="564" t="s">
        <v>108</v>
      </c>
      <c r="B1" s="357" t="s">
        <v>333</v>
      </c>
      <c r="C1" s="560"/>
      <c r="D1" s="348"/>
      <c r="E1" s="941"/>
      <c r="F1" s="941"/>
      <c r="G1" s="941"/>
      <c r="H1" s="941"/>
      <c r="I1" s="348"/>
    </row>
    <row r="2" spans="1:11" s="369" customFormat="1" ht="30" customHeight="1">
      <c r="A2" s="2061" t="s">
        <v>1515</v>
      </c>
      <c r="B2" s="2062"/>
      <c r="C2" s="2062"/>
      <c r="D2" s="2062"/>
      <c r="E2" s="2062"/>
      <c r="F2" s="2062"/>
      <c r="G2" s="2062"/>
      <c r="H2" s="2062"/>
      <c r="I2" s="2062"/>
    </row>
    <row r="3" spans="1:11" ht="14.25" customHeight="1">
      <c r="A3" s="705" t="str">
        <f>CONCATENATE(封面!D9,封面!F9,封面!G9,封面!H9,封面!I9,封面!J9,封面!K9)</f>
        <v>评估基准日：年月日</v>
      </c>
      <c r="B3" s="705"/>
      <c r="C3" s="705"/>
      <c r="D3" s="705"/>
      <c r="I3" s="705"/>
    </row>
    <row r="4" spans="1:11" ht="15.75" customHeight="1">
      <c r="A4" s="12" t="str">
        <f>封面!D7&amp;封面!F7</f>
        <v>被评估企业：</v>
      </c>
      <c r="E4" s="943"/>
      <c r="F4" s="943"/>
      <c r="G4" s="943"/>
      <c r="H4" s="943"/>
      <c r="I4" s="355" t="s">
        <v>110</v>
      </c>
    </row>
    <row r="5" spans="1:11" s="365" customFormat="1" ht="15.75" customHeight="1">
      <c r="A5" s="559" t="s">
        <v>172</v>
      </c>
      <c r="B5" s="350" t="s">
        <v>712</v>
      </c>
      <c r="C5" s="562" t="s">
        <v>439</v>
      </c>
      <c r="D5" s="350" t="s">
        <v>713</v>
      </c>
      <c r="E5" s="1003" t="s">
        <v>317</v>
      </c>
      <c r="F5" s="1003" t="s">
        <v>394</v>
      </c>
      <c r="G5" s="947" t="s">
        <v>318</v>
      </c>
      <c r="H5" s="947" t="s">
        <v>319</v>
      </c>
      <c r="I5" s="350" t="s">
        <v>175</v>
      </c>
      <c r="K5" s="1800" t="s">
        <v>2129</v>
      </c>
    </row>
    <row r="6" spans="1:11" ht="15.75" customHeight="1">
      <c r="A6" s="23"/>
      <c r="B6" s="358"/>
      <c r="C6" s="555"/>
      <c r="D6" s="353"/>
      <c r="E6" s="956"/>
      <c r="F6" s="956"/>
      <c r="G6" s="956"/>
      <c r="H6" s="956"/>
      <c r="I6" s="370"/>
      <c r="K6" s="1800"/>
    </row>
    <row r="7" spans="1:11" ht="15.75" customHeight="1">
      <c r="A7" s="23"/>
      <c r="B7" s="358"/>
      <c r="C7" s="555"/>
      <c r="D7" s="353"/>
      <c r="E7" s="956"/>
      <c r="F7" s="956"/>
      <c r="G7" s="956"/>
      <c r="H7" s="956"/>
      <c r="I7" s="370"/>
      <c r="K7" s="1800"/>
    </row>
    <row r="8" spans="1:11" ht="15.75" customHeight="1">
      <c r="A8" s="23"/>
      <c r="B8" s="358"/>
      <c r="C8" s="555"/>
      <c r="D8" s="353"/>
      <c r="E8" s="956"/>
      <c r="F8" s="956"/>
      <c r="G8" s="956"/>
      <c r="H8" s="956"/>
      <c r="I8" s="370"/>
      <c r="K8" s="551"/>
    </row>
    <row r="9" spans="1:11" ht="15.75" customHeight="1">
      <c r="A9" s="23"/>
      <c r="B9" s="358"/>
      <c r="C9" s="555"/>
      <c r="D9" s="353"/>
      <c r="E9" s="956"/>
      <c r="F9" s="956"/>
      <c r="G9" s="956"/>
      <c r="H9" s="956"/>
      <c r="I9" s="370"/>
      <c r="K9" s="551"/>
    </row>
    <row r="10" spans="1:11" ht="15.75" customHeight="1">
      <c r="A10" s="23"/>
      <c r="B10" s="358"/>
      <c r="C10" s="555"/>
      <c r="D10" s="353"/>
      <c r="E10" s="956"/>
      <c r="F10" s="956"/>
      <c r="G10" s="956"/>
      <c r="H10" s="956"/>
      <c r="I10" s="370"/>
      <c r="K10" s="551"/>
    </row>
    <row r="11" spans="1:11" ht="15.75" customHeight="1">
      <c r="A11" s="23"/>
      <c r="B11" s="358"/>
      <c r="C11" s="555"/>
      <c r="D11" s="353"/>
      <c r="E11" s="956"/>
      <c r="F11" s="956"/>
      <c r="G11" s="956"/>
      <c r="H11" s="956"/>
      <c r="I11" s="370"/>
      <c r="K11" s="551"/>
    </row>
    <row r="12" spans="1:11" ht="15.75" customHeight="1">
      <c r="A12" s="23"/>
      <c r="B12" s="358"/>
      <c r="C12" s="555"/>
      <c r="D12" s="353"/>
      <c r="E12" s="956"/>
      <c r="F12" s="956"/>
      <c r="G12" s="956"/>
      <c r="H12" s="956"/>
      <c r="I12" s="370"/>
      <c r="K12" s="551"/>
    </row>
    <row r="13" spans="1:11" ht="15.75" customHeight="1">
      <c r="A13" s="23"/>
      <c r="B13" s="358"/>
      <c r="C13" s="555"/>
      <c r="D13" s="353"/>
      <c r="E13" s="956"/>
      <c r="F13" s="956"/>
      <c r="G13" s="956"/>
      <c r="H13" s="956"/>
      <c r="I13" s="370"/>
      <c r="K13" s="551"/>
    </row>
    <row r="14" spans="1:11" ht="15.75" customHeight="1">
      <c r="A14" s="23"/>
      <c r="B14" s="358"/>
      <c r="C14" s="555"/>
      <c r="D14" s="353"/>
      <c r="E14" s="956"/>
      <c r="F14" s="956"/>
      <c r="G14" s="956"/>
      <c r="H14" s="956"/>
      <c r="I14" s="370"/>
      <c r="K14" s="551"/>
    </row>
    <row r="15" spans="1:11" ht="15.75" customHeight="1">
      <c r="A15" s="23"/>
      <c r="B15" s="358"/>
      <c r="C15" s="555"/>
      <c r="D15" s="353"/>
      <c r="E15" s="956"/>
      <c r="F15" s="956"/>
      <c r="G15" s="956"/>
      <c r="H15" s="956"/>
      <c r="I15" s="370"/>
      <c r="K15" s="551"/>
    </row>
    <row r="16" spans="1:11" ht="15.75" customHeight="1">
      <c r="A16" s="23"/>
      <c r="B16" s="358"/>
      <c r="C16" s="555"/>
      <c r="D16" s="353"/>
      <c r="E16" s="956"/>
      <c r="F16" s="956"/>
      <c r="G16" s="956"/>
      <c r="H16" s="956"/>
      <c r="I16" s="370"/>
      <c r="K16" s="551"/>
    </row>
    <row r="17" spans="1:11" ht="15.75" customHeight="1">
      <c r="A17" s="23"/>
      <c r="B17" s="358"/>
      <c r="C17" s="555"/>
      <c r="D17" s="353"/>
      <c r="E17" s="956"/>
      <c r="F17" s="956"/>
      <c r="G17" s="956"/>
      <c r="H17" s="956"/>
      <c r="I17" s="370"/>
      <c r="K17" s="551"/>
    </row>
    <row r="18" spans="1:11" ht="15.75" customHeight="1">
      <c r="A18" s="23"/>
      <c r="B18" s="358"/>
      <c r="C18" s="555"/>
      <c r="D18" s="353"/>
      <c r="E18" s="956"/>
      <c r="F18" s="956"/>
      <c r="G18" s="956"/>
      <c r="H18" s="956"/>
      <c r="I18" s="370"/>
      <c r="K18" s="551"/>
    </row>
    <row r="19" spans="1:11" ht="15.75" customHeight="1">
      <c r="A19" s="23"/>
      <c r="B19" s="358"/>
      <c r="C19" s="555"/>
      <c r="D19" s="353"/>
      <c r="E19" s="956"/>
      <c r="F19" s="956"/>
      <c r="G19" s="956"/>
      <c r="H19" s="956"/>
      <c r="I19" s="370"/>
      <c r="K19" s="551"/>
    </row>
    <row r="20" spans="1:11" ht="15.75" customHeight="1">
      <c r="A20" s="23"/>
      <c r="B20" s="358"/>
      <c r="C20" s="555"/>
      <c r="D20" s="353"/>
      <c r="E20" s="956"/>
      <c r="F20" s="956"/>
      <c r="G20" s="956"/>
      <c r="H20" s="956"/>
      <c r="I20" s="370"/>
      <c r="K20" s="551"/>
    </row>
    <row r="21" spans="1:11" ht="15.75" customHeight="1">
      <c r="A21" s="23"/>
      <c r="B21" s="358"/>
      <c r="C21" s="555"/>
      <c r="D21" s="353"/>
      <c r="E21" s="956"/>
      <c r="F21" s="956"/>
      <c r="G21" s="956"/>
      <c r="H21" s="956"/>
      <c r="I21" s="370"/>
      <c r="K21" s="551"/>
    </row>
    <row r="22" spans="1:11" ht="15.75" customHeight="1">
      <c r="A22" s="23"/>
      <c r="B22" s="358"/>
      <c r="C22" s="555"/>
      <c r="D22" s="353"/>
      <c r="E22" s="956"/>
      <c r="F22" s="956"/>
      <c r="G22" s="956"/>
      <c r="H22" s="956"/>
      <c r="I22" s="370"/>
      <c r="K22" s="551"/>
    </row>
    <row r="23" spans="1:11" ht="15.75" customHeight="1">
      <c r="A23" s="23"/>
      <c r="B23" s="358"/>
      <c r="C23" s="555"/>
      <c r="D23" s="353"/>
      <c r="E23" s="956"/>
      <c r="F23" s="956"/>
      <c r="G23" s="956"/>
      <c r="H23" s="956"/>
      <c r="I23" s="370"/>
      <c r="K23" s="551"/>
    </row>
    <row r="24" spans="1:11" ht="15.75" customHeight="1">
      <c r="A24" s="23"/>
      <c r="B24" s="358"/>
      <c r="C24" s="555"/>
      <c r="D24" s="353"/>
      <c r="E24" s="956"/>
      <c r="F24" s="956"/>
      <c r="G24" s="956"/>
      <c r="H24" s="956"/>
      <c r="I24" s="370"/>
      <c r="K24" s="551"/>
    </row>
    <row r="25" spans="1:11" ht="15.75" customHeight="1">
      <c r="A25" s="23"/>
      <c r="B25" s="358"/>
      <c r="C25" s="555"/>
      <c r="D25" s="353"/>
      <c r="E25" s="956"/>
      <c r="F25" s="956"/>
      <c r="G25" s="956"/>
      <c r="H25" s="956"/>
      <c r="I25" s="370"/>
      <c r="K25" s="551"/>
    </row>
    <row r="26" spans="1:11" ht="15.75" customHeight="1">
      <c r="A26" s="23"/>
      <c r="B26" s="358"/>
      <c r="C26" s="555"/>
      <c r="D26" s="353"/>
      <c r="E26" s="956"/>
      <c r="F26" s="956"/>
      <c r="G26" s="956"/>
      <c r="H26" s="956"/>
      <c r="I26" s="370"/>
      <c r="K26" s="551"/>
    </row>
    <row r="27" spans="1:11" ht="15.75" customHeight="1">
      <c r="A27" s="2115" t="s">
        <v>711</v>
      </c>
      <c r="B27" s="2116"/>
      <c r="C27" s="555"/>
      <c r="D27" s="353"/>
      <c r="E27" s="956">
        <f>SUM(E6:E26)</f>
        <v>0</v>
      </c>
      <c r="F27" s="956"/>
      <c r="G27" s="956">
        <f>SUM(G6:G26)</f>
        <v>0</v>
      </c>
      <c r="H27" s="956">
        <f>SUM(H6:H26)</f>
        <v>0</v>
      </c>
      <c r="I27" s="370"/>
    </row>
    <row r="28" spans="1:11" ht="15.75" customHeight="1">
      <c r="A28" s="12" t="str">
        <f>封面!D11&amp;封面!G11</f>
        <v>被评估企业填表人：</v>
      </c>
      <c r="E28" s="943"/>
      <c r="F28" s="943"/>
      <c r="G28" s="943" t="str">
        <f>"评估人员："&amp;封面!G38</f>
        <v>评估人员：</v>
      </c>
      <c r="H28" s="943"/>
    </row>
    <row r="29" spans="1:11" ht="15.75" customHeight="1">
      <c r="A29" s="12" t="str">
        <f>CONCATENATE(封面!D13,封面!F13,封面!G13,封面!H13,封面!I13,封面!J13,封面!K13)</f>
        <v>填表日期：年月日</v>
      </c>
      <c r="E29" s="943"/>
      <c r="F29" s="943"/>
      <c r="G29" s="943"/>
      <c r="H29" s="943"/>
    </row>
  </sheetData>
  <mergeCells count="2">
    <mergeCell ref="A2:I2"/>
    <mergeCell ref="A27:B27"/>
  </mergeCells>
  <phoneticPr fontId="28" type="noConversion"/>
  <hyperlinks>
    <hyperlink ref="A1" location="索引目录!I14" display="返回索引页" xr:uid="{00000000-0004-0000-5A00-000000000000}"/>
    <hyperlink ref="B1" location="流动负债汇总!B14" display="返回" xr:uid="{00000000-0004-0000-5A00-000001000000}"/>
  </hyperlinks>
  <printOptions horizontalCentered="1"/>
  <pageMargins left="0.35433070866141736" right="0.35433070866141736" top="0.98425196850393704" bottom="0.78740157480314965" header="0.39370078740157477" footer="0.51181102362204722"/>
  <pageSetup paperSize="9" scale="85" fitToHeight="0" orientation="landscape" r:id="rId1"/>
  <headerFooter alignWithMargins="0">
    <oddHeader>&amp;R&amp;"宋体,常规"&amp;10共&amp;"Times New Roman,常规"&amp;N&amp;"宋体,常规"页第&amp;"Times New Roman,常规"&amp;P&amp;"宋体,常规"页</oddHeader>
  </headerFooter>
  <legacyDrawing r:id="rId2"/>
</worksheet>
</file>

<file path=xl/worksheets/sheet1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B00-000000000000}">
  <sheetPr codeName="Sheet85">
    <pageSetUpPr fitToPage="1"/>
  </sheetPr>
  <dimension ref="A1:P29"/>
  <sheetViews>
    <sheetView topLeftCell="A13" zoomScaleNormal="100" workbookViewId="0">
      <selection activeCell="F30" sqref="F30"/>
    </sheetView>
  </sheetViews>
  <sheetFormatPr defaultColWidth="9" defaultRowHeight="15.75" customHeight="1" outlineLevelCol="1"/>
  <cols>
    <col min="1" max="1" width="4.25" style="12" customWidth="1"/>
    <col min="2" max="2" width="27.5" style="349" customWidth="1"/>
    <col min="3" max="3" width="14" style="561" customWidth="1"/>
    <col min="4" max="4" width="20.25" style="349" customWidth="1"/>
    <col min="5" max="6" width="16.5" style="705" customWidth="1" outlineLevel="1"/>
    <col min="7" max="8" width="20" style="705" customWidth="1"/>
    <col min="9" max="10" width="15.5" style="349" customWidth="1"/>
    <col min="11" max="12" width="9" style="349"/>
    <col min="13" max="13" width="10.625" style="349" customWidth="1"/>
    <col min="14" max="14" width="11.5" style="349" customWidth="1"/>
    <col min="15" max="16384" width="9" style="349"/>
  </cols>
  <sheetData>
    <row r="1" spans="1:16" ht="15.75" customHeight="1">
      <c r="A1" s="564" t="s">
        <v>108</v>
      </c>
      <c r="B1" s="357" t="s">
        <v>333</v>
      </c>
      <c r="C1" s="560"/>
      <c r="D1" s="348"/>
      <c r="E1" s="941"/>
      <c r="F1" s="941"/>
      <c r="G1" s="941"/>
      <c r="H1" s="941"/>
      <c r="I1" s="348"/>
      <c r="J1" s="348"/>
    </row>
    <row r="2" spans="1:16" s="369" customFormat="1" ht="30" customHeight="1">
      <c r="A2" s="2061" t="s">
        <v>1514</v>
      </c>
      <c r="B2" s="2062"/>
      <c r="C2" s="2062"/>
      <c r="D2" s="2062"/>
      <c r="E2" s="2062"/>
      <c r="F2" s="2062"/>
      <c r="G2" s="2062"/>
      <c r="H2" s="2062"/>
      <c r="I2" s="2062"/>
      <c r="J2" s="364"/>
    </row>
    <row r="3" spans="1:16" ht="14.25" customHeight="1">
      <c r="A3" s="705" t="str">
        <f>CONCATENATE(封面!D9,封面!F9,封面!G9,封面!H9,封面!I9,封面!J9,封面!K9)</f>
        <v>评估基准日：年月日</v>
      </c>
      <c r="B3" s="705"/>
      <c r="C3" s="705"/>
      <c r="D3" s="705"/>
      <c r="I3" s="705"/>
      <c r="J3" s="365"/>
    </row>
    <row r="4" spans="1:16" ht="15.75" customHeight="1">
      <c r="A4" s="12" t="str">
        <f>封面!D7&amp;封面!F7</f>
        <v>被评估企业：</v>
      </c>
      <c r="E4" s="943"/>
      <c r="F4" s="943"/>
      <c r="G4" s="943"/>
      <c r="H4" s="943"/>
      <c r="I4" s="355" t="s">
        <v>110</v>
      </c>
      <c r="J4" s="355"/>
    </row>
    <row r="5" spans="1:16" s="365" customFormat="1" ht="15.75" customHeight="1">
      <c r="A5" s="559" t="s">
        <v>172</v>
      </c>
      <c r="B5" s="350" t="s">
        <v>430</v>
      </c>
      <c r="C5" s="562" t="s">
        <v>439</v>
      </c>
      <c r="D5" s="350" t="s">
        <v>438</v>
      </c>
      <c r="E5" s="1003" t="s">
        <v>317</v>
      </c>
      <c r="F5" s="1003" t="s">
        <v>394</v>
      </c>
      <c r="G5" s="947" t="s">
        <v>318</v>
      </c>
      <c r="H5" s="947" t="s">
        <v>319</v>
      </c>
      <c r="I5" s="350" t="s">
        <v>175</v>
      </c>
      <c r="J5" s="349"/>
      <c r="K5" s="548" t="s">
        <v>1169</v>
      </c>
      <c r="L5" s="549" t="s">
        <v>1089</v>
      </c>
      <c r="M5" s="549" t="s">
        <v>392</v>
      </c>
      <c r="N5" s="549" t="s">
        <v>393</v>
      </c>
      <c r="P5" s="1099" t="s">
        <v>2129</v>
      </c>
    </row>
    <row r="6" spans="1:16" ht="15.75" customHeight="1">
      <c r="A6" s="23"/>
      <c r="B6" s="358"/>
      <c r="C6" s="555"/>
      <c r="D6" s="353"/>
      <c r="E6" s="956"/>
      <c r="F6" s="956"/>
      <c r="G6" s="956"/>
      <c r="H6" s="956"/>
      <c r="I6" s="370"/>
      <c r="K6" s="550"/>
      <c r="L6" s="551"/>
      <c r="M6" s="552"/>
      <c r="N6" s="552"/>
      <c r="P6" s="551"/>
    </row>
    <row r="7" spans="1:16" ht="15.75" customHeight="1">
      <c r="A7" s="23"/>
      <c r="B7" s="358"/>
      <c r="C7" s="555"/>
      <c r="D7" s="353"/>
      <c r="E7" s="956"/>
      <c r="F7" s="956"/>
      <c r="G7" s="956"/>
      <c r="H7" s="956"/>
      <c r="I7" s="370"/>
      <c r="K7" s="550"/>
      <c r="L7" s="551"/>
      <c r="M7" s="552"/>
      <c r="N7" s="552"/>
      <c r="P7" s="551"/>
    </row>
    <row r="8" spans="1:16" ht="15.75" customHeight="1">
      <c r="A8" s="23"/>
      <c r="B8" s="358"/>
      <c r="C8" s="555"/>
      <c r="D8" s="353"/>
      <c r="E8" s="956"/>
      <c r="F8" s="956"/>
      <c r="G8" s="956"/>
      <c r="H8" s="956"/>
      <c r="I8" s="370"/>
      <c r="K8" s="550"/>
      <c r="L8" s="551"/>
      <c r="M8" s="552"/>
      <c r="N8" s="552"/>
      <c r="P8" s="551"/>
    </row>
    <row r="9" spans="1:16" ht="15.75" customHeight="1">
      <c r="A9" s="23"/>
      <c r="B9" s="358"/>
      <c r="C9" s="555"/>
      <c r="D9" s="353"/>
      <c r="E9" s="956"/>
      <c r="F9" s="956"/>
      <c r="G9" s="956"/>
      <c r="H9" s="956"/>
      <c r="I9" s="370"/>
      <c r="K9" s="550"/>
      <c r="L9" s="551"/>
      <c r="M9" s="552"/>
      <c r="N9" s="552"/>
      <c r="P9" s="551"/>
    </row>
    <row r="10" spans="1:16" ht="15.75" customHeight="1">
      <c r="A10" s="23"/>
      <c r="B10" s="358"/>
      <c r="C10" s="555"/>
      <c r="D10" s="353"/>
      <c r="E10" s="956"/>
      <c r="F10" s="956"/>
      <c r="G10" s="956"/>
      <c r="H10" s="956"/>
      <c r="I10" s="370"/>
      <c r="K10" s="550"/>
      <c r="L10" s="551"/>
      <c r="M10" s="552"/>
      <c r="N10" s="552"/>
      <c r="P10" s="551"/>
    </row>
    <row r="11" spans="1:16" ht="15.75" customHeight="1">
      <c r="A11" s="23"/>
      <c r="B11" s="358"/>
      <c r="C11" s="555"/>
      <c r="D11" s="353"/>
      <c r="E11" s="956"/>
      <c r="F11" s="956"/>
      <c r="G11" s="956"/>
      <c r="H11" s="956"/>
      <c r="I11" s="370"/>
      <c r="K11" s="550"/>
      <c r="L11" s="551"/>
      <c r="M11" s="552"/>
      <c r="N11" s="552"/>
      <c r="P11" s="551"/>
    </row>
    <row r="12" spans="1:16" ht="15.75" customHeight="1">
      <c r="A12" s="23"/>
      <c r="B12" s="358"/>
      <c r="C12" s="555"/>
      <c r="D12" s="353"/>
      <c r="E12" s="956"/>
      <c r="F12" s="956"/>
      <c r="G12" s="956"/>
      <c r="H12" s="956"/>
      <c r="I12" s="370"/>
      <c r="K12" s="550"/>
      <c r="L12" s="551"/>
      <c r="M12" s="552"/>
      <c r="N12" s="552"/>
      <c r="P12" s="551"/>
    </row>
    <row r="13" spans="1:16" ht="15.75" customHeight="1">
      <c r="A13" s="23"/>
      <c r="B13" s="358"/>
      <c r="C13" s="555"/>
      <c r="D13" s="353"/>
      <c r="E13" s="956"/>
      <c r="F13" s="956"/>
      <c r="G13" s="956"/>
      <c r="H13" s="956"/>
      <c r="I13" s="370"/>
      <c r="K13" s="550"/>
      <c r="L13" s="551"/>
      <c r="M13" s="552"/>
      <c r="N13" s="552"/>
      <c r="P13" s="551"/>
    </row>
    <row r="14" spans="1:16" ht="15.75" customHeight="1">
      <c r="A14" s="23"/>
      <c r="B14" s="358"/>
      <c r="C14" s="555"/>
      <c r="D14" s="353"/>
      <c r="E14" s="956"/>
      <c r="F14" s="956"/>
      <c r="G14" s="956"/>
      <c r="H14" s="956"/>
      <c r="I14" s="370"/>
      <c r="K14" s="550"/>
      <c r="L14" s="551"/>
      <c r="M14" s="552"/>
      <c r="N14" s="552"/>
      <c r="P14" s="551"/>
    </row>
    <row r="15" spans="1:16" ht="15.75" customHeight="1">
      <c r="A15" s="23"/>
      <c r="B15" s="358"/>
      <c r="C15" s="555"/>
      <c r="D15" s="353"/>
      <c r="E15" s="956"/>
      <c r="F15" s="956"/>
      <c r="G15" s="956"/>
      <c r="H15" s="956"/>
      <c r="I15" s="370"/>
      <c r="K15" s="550"/>
      <c r="L15" s="551"/>
      <c r="M15" s="552"/>
      <c r="N15" s="552"/>
      <c r="P15" s="551"/>
    </row>
    <row r="16" spans="1:16" ht="15.75" customHeight="1">
      <c r="A16" s="23"/>
      <c r="B16" s="358"/>
      <c r="C16" s="555"/>
      <c r="D16" s="353"/>
      <c r="E16" s="956"/>
      <c r="F16" s="956"/>
      <c r="G16" s="956"/>
      <c r="H16" s="956"/>
      <c r="I16" s="370"/>
      <c r="K16" s="550"/>
      <c r="L16" s="551"/>
      <c r="M16" s="552"/>
      <c r="N16" s="552"/>
      <c r="P16" s="551"/>
    </row>
    <row r="17" spans="1:16" ht="15.75" customHeight="1">
      <c r="A17" s="23"/>
      <c r="B17" s="358"/>
      <c r="C17" s="555"/>
      <c r="D17" s="353"/>
      <c r="E17" s="956"/>
      <c r="F17" s="956"/>
      <c r="G17" s="956"/>
      <c r="H17" s="956"/>
      <c r="I17" s="370"/>
      <c r="K17" s="550"/>
      <c r="L17" s="551"/>
      <c r="M17" s="552"/>
      <c r="N17" s="552"/>
      <c r="P17" s="551"/>
    </row>
    <row r="18" spans="1:16" ht="15.75" customHeight="1">
      <c r="A18" s="23"/>
      <c r="B18" s="358"/>
      <c r="C18" s="555"/>
      <c r="D18" s="353"/>
      <c r="E18" s="956"/>
      <c r="F18" s="956"/>
      <c r="G18" s="956"/>
      <c r="H18" s="956"/>
      <c r="I18" s="370"/>
      <c r="K18" s="550"/>
      <c r="L18" s="551"/>
      <c r="M18" s="552"/>
      <c r="N18" s="552"/>
      <c r="P18" s="551"/>
    </row>
    <row r="19" spans="1:16" ht="15.75" customHeight="1">
      <c r="A19" s="23"/>
      <c r="B19" s="358"/>
      <c r="C19" s="555"/>
      <c r="D19" s="353"/>
      <c r="E19" s="956"/>
      <c r="F19" s="956"/>
      <c r="G19" s="956"/>
      <c r="H19" s="956"/>
      <c r="I19" s="370"/>
      <c r="K19" s="550"/>
      <c r="L19" s="551"/>
      <c r="M19" s="552"/>
      <c r="N19" s="552"/>
      <c r="P19" s="551"/>
    </row>
    <row r="20" spans="1:16" ht="15.75" customHeight="1">
      <c r="A20" s="23"/>
      <c r="B20" s="358"/>
      <c r="C20" s="555"/>
      <c r="D20" s="353"/>
      <c r="E20" s="956"/>
      <c r="F20" s="956"/>
      <c r="G20" s="956"/>
      <c r="H20" s="956"/>
      <c r="I20" s="370"/>
      <c r="K20" s="550"/>
      <c r="L20" s="551"/>
      <c r="M20" s="552"/>
      <c r="N20" s="552"/>
      <c r="P20" s="551"/>
    </row>
    <row r="21" spans="1:16" ht="15.75" customHeight="1">
      <c r="A21" s="23"/>
      <c r="B21" s="358"/>
      <c r="C21" s="555"/>
      <c r="D21" s="353"/>
      <c r="E21" s="956"/>
      <c r="F21" s="956"/>
      <c r="G21" s="956"/>
      <c r="H21" s="956"/>
      <c r="I21" s="370"/>
      <c r="K21" s="550"/>
      <c r="L21" s="551"/>
      <c r="M21" s="552"/>
      <c r="N21" s="552"/>
      <c r="P21" s="551"/>
    </row>
    <row r="22" spans="1:16" ht="15.75" customHeight="1">
      <c r="A22" s="23"/>
      <c r="B22" s="358"/>
      <c r="C22" s="555"/>
      <c r="D22" s="353"/>
      <c r="E22" s="956"/>
      <c r="F22" s="956"/>
      <c r="G22" s="956"/>
      <c r="H22" s="956"/>
      <c r="I22" s="370"/>
      <c r="K22" s="550"/>
      <c r="L22" s="551"/>
      <c r="M22" s="552"/>
      <c r="N22" s="552"/>
      <c r="P22" s="551"/>
    </row>
    <row r="23" spans="1:16" ht="15.75" customHeight="1">
      <c r="A23" s="23"/>
      <c r="B23" s="358"/>
      <c r="C23" s="555"/>
      <c r="D23" s="353"/>
      <c r="E23" s="956"/>
      <c r="F23" s="956"/>
      <c r="G23" s="956"/>
      <c r="H23" s="956"/>
      <c r="I23" s="370"/>
      <c r="K23" s="550"/>
      <c r="L23" s="551"/>
      <c r="M23" s="552"/>
      <c r="N23" s="552"/>
      <c r="P23" s="551"/>
    </row>
    <row r="24" spans="1:16" ht="15.75" customHeight="1">
      <c r="A24" s="23"/>
      <c r="B24" s="358"/>
      <c r="C24" s="555"/>
      <c r="D24" s="353"/>
      <c r="E24" s="956"/>
      <c r="F24" s="956"/>
      <c r="G24" s="956"/>
      <c r="H24" s="956"/>
      <c r="I24" s="370"/>
      <c r="K24" s="550"/>
      <c r="L24" s="551"/>
      <c r="M24" s="552"/>
      <c r="N24" s="552"/>
      <c r="P24" s="551"/>
    </row>
    <row r="25" spans="1:16" ht="15.75" customHeight="1">
      <c r="A25" s="23"/>
      <c r="B25" s="358"/>
      <c r="C25" s="555"/>
      <c r="D25" s="353"/>
      <c r="E25" s="956"/>
      <c r="F25" s="956"/>
      <c r="G25" s="956"/>
      <c r="H25" s="956"/>
      <c r="I25" s="370"/>
      <c r="K25" s="550"/>
      <c r="L25" s="551"/>
      <c r="M25" s="552"/>
      <c r="N25" s="552"/>
      <c r="P25" s="551"/>
    </row>
    <row r="26" spans="1:16" ht="15.75" customHeight="1">
      <c r="A26" s="23"/>
      <c r="B26" s="358"/>
      <c r="C26" s="555"/>
      <c r="D26" s="353"/>
      <c r="E26" s="956"/>
      <c r="F26" s="956"/>
      <c r="G26" s="956"/>
      <c r="H26" s="956"/>
      <c r="I26" s="370"/>
      <c r="K26" s="550"/>
      <c r="L26" s="551"/>
      <c r="M26" s="552"/>
      <c r="N26" s="552"/>
      <c r="P26" s="551"/>
    </row>
    <row r="27" spans="1:16" ht="15.75" customHeight="1">
      <c r="A27" s="2115" t="s">
        <v>701</v>
      </c>
      <c r="B27" s="2116"/>
      <c r="C27" s="555"/>
      <c r="D27" s="353"/>
      <c r="E27" s="956">
        <f>SUM(E6:E26)</f>
        <v>0</v>
      </c>
      <c r="F27" s="956"/>
      <c r="G27" s="956">
        <f>SUM(G6:G26)</f>
        <v>0</v>
      </c>
      <c r="H27" s="956">
        <f>SUM(H6:H26)</f>
        <v>0</v>
      </c>
      <c r="I27" s="370"/>
      <c r="J27" s="390"/>
    </row>
    <row r="28" spans="1:16" ht="15.75" customHeight="1">
      <c r="A28" s="12" t="str">
        <f>封面!D11&amp;封面!G11</f>
        <v>被评估企业填表人：</v>
      </c>
      <c r="E28" s="943"/>
      <c r="F28" s="943"/>
      <c r="G28" s="943" t="str">
        <f>"评估人员："&amp;封面!G38</f>
        <v>评估人员：</v>
      </c>
      <c r="H28" s="943"/>
    </row>
    <row r="29" spans="1:16" ht="15.75" customHeight="1">
      <c r="A29" s="12" t="str">
        <f>CONCATENATE(封面!D13,封面!F13,封面!G13,封面!H13,封面!I13,封面!J13,封面!K13)</f>
        <v>填表日期：年月日</v>
      </c>
      <c r="E29" s="943"/>
      <c r="F29" s="943"/>
      <c r="G29" s="943"/>
      <c r="H29" s="943"/>
    </row>
  </sheetData>
  <mergeCells count="2">
    <mergeCell ref="A2:I2"/>
    <mergeCell ref="A27:B27"/>
  </mergeCells>
  <phoneticPr fontId="28" type="noConversion"/>
  <dataValidations count="1">
    <dataValidation type="list" allowBlank="1" showInputMessage="1" showErrorMessage="1" sqref="K6:K26" xr:uid="{00000000-0002-0000-5B00-000000000000}">
      <formula1>"关联方（合并）,关联方（非合并）,个别认定,长投评估负数"</formula1>
    </dataValidation>
  </dataValidations>
  <hyperlinks>
    <hyperlink ref="A1" location="索引目录!I15" display="返回索引页" xr:uid="{00000000-0004-0000-5B00-000000000000}"/>
    <hyperlink ref="B1" location="流动负债汇总!B15" display="返回" xr:uid="{00000000-0004-0000-5B00-000001000000}"/>
  </hyperlinks>
  <printOptions horizontalCentered="1"/>
  <pageMargins left="0.35433070866141736" right="0.35433070866141736" top="0.98425196850393704" bottom="0.78740157480314965" header="0.39370078740157477" footer="0.51181102362204722"/>
  <pageSetup paperSize="9" scale="85" fitToHeight="0" orientation="landscape" r:id="rId1"/>
  <headerFooter alignWithMargins="0">
    <oddHeader>&amp;R&amp;"宋体,常规"&amp;10共&amp;"Times New Roman,常规"&amp;N&amp;"宋体,常规"页第&amp;"Times New Roman,常规"&amp;P&amp;"宋体,常规"页</oddHeader>
  </headerFooter>
  <legacyDrawing r:id="rId2"/>
</worksheet>
</file>

<file path=xl/worksheets/sheet1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DC8791-C6D7-406A-9344-12F5ED183795}">
  <sheetPr codeName="Sheet167">
    <pageSetUpPr fitToPage="1"/>
  </sheetPr>
  <dimension ref="A1:K33"/>
  <sheetViews>
    <sheetView topLeftCell="A10" zoomScaleNormal="100" workbookViewId="0">
      <selection activeCell="E26" sqref="E26:H26"/>
    </sheetView>
  </sheetViews>
  <sheetFormatPr defaultColWidth="9" defaultRowHeight="15.75" outlineLevelCol="1"/>
  <cols>
    <col min="1" max="1" width="7.625" style="802" customWidth="1"/>
    <col min="2" max="2" width="32.625" style="803" customWidth="1"/>
    <col min="3" max="3" width="12.25" style="803" customWidth="1"/>
    <col min="4" max="4" width="19.25" style="803" customWidth="1"/>
    <col min="5" max="5" width="18.625" style="803" customWidth="1" outlineLevel="1"/>
    <col min="6" max="6" width="18.625" style="804" customWidth="1" outlineLevel="1"/>
    <col min="7" max="8" width="18.625" style="803" customWidth="1"/>
    <col min="9" max="9" width="15.75" style="803" customWidth="1"/>
    <col min="10" max="16384" width="9" style="875"/>
  </cols>
  <sheetData>
    <row r="1" spans="1:11">
      <c r="A1" s="782" t="s">
        <v>1431</v>
      </c>
      <c r="B1" s="872" t="s">
        <v>1432</v>
      </c>
      <c r="C1" s="873"/>
      <c r="D1" s="873"/>
      <c r="E1" s="873"/>
      <c r="F1" s="874"/>
      <c r="G1" s="873"/>
      <c r="H1" s="873"/>
      <c r="I1" s="873"/>
    </row>
    <row r="2" spans="1:11" ht="23.25">
      <c r="A2" s="2348" t="s">
        <v>1490</v>
      </c>
      <c r="B2" s="2349"/>
      <c r="C2" s="2349"/>
      <c r="D2" s="2349"/>
      <c r="E2" s="2349"/>
      <c r="F2" s="2349"/>
      <c r="G2" s="2349"/>
      <c r="H2" s="2349"/>
      <c r="I2" s="2349"/>
    </row>
    <row r="3" spans="1:11">
      <c r="A3" s="1804" t="str">
        <f>CONCATENATE(封面!D9,封面!F9,封面!G9,封面!H9,封面!I9,封面!J9,封面!K9)</f>
        <v>评估基准日：年月日</v>
      </c>
      <c r="B3" s="1804"/>
      <c r="C3" s="1804"/>
      <c r="D3" s="1804"/>
      <c r="E3" s="1804"/>
      <c r="F3" s="1804"/>
      <c r="G3" s="1804"/>
      <c r="H3" s="1804"/>
      <c r="I3" s="1805"/>
    </row>
    <row r="4" spans="1:11">
      <c r="A4" s="802" t="str">
        <f>封面!D7&amp;封面!F7</f>
        <v>被评估企业：</v>
      </c>
      <c r="I4" s="801" t="s">
        <v>1401</v>
      </c>
    </row>
    <row r="5" spans="1:11">
      <c r="A5" s="815" t="s">
        <v>1433</v>
      </c>
      <c r="B5" s="816" t="s">
        <v>430</v>
      </c>
      <c r="C5" s="816" t="s">
        <v>1434</v>
      </c>
      <c r="D5" s="816" t="s">
        <v>713</v>
      </c>
      <c r="E5" s="816" t="s">
        <v>1436</v>
      </c>
      <c r="F5" s="867" t="s">
        <v>1483</v>
      </c>
      <c r="G5" s="817" t="s">
        <v>1423</v>
      </c>
      <c r="H5" s="816" t="s">
        <v>1424</v>
      </c>
      <c r="I5" s="816" t="s">
        <v>1425</v>
      </c>
      <c r="K5" s="1099" t="s">
        <v>2129</v>
      </c>
    </row>
    <row r="6" spans="1:11">
      <c r="A6" s="760"/>
      <c r="B6" s="805"/>
      <c r="C6" s="807"/>
      <c r="D6" s="806"/>
      <c r="E6" s="809"/>
      <c r="F6" s="810"/>
      <c r="G6" s="809" t="str">
        <f>IF(B6="","",E6+F6)</f>
        <v/>
      </c>
      <c r="H6" s="809"/>
      <c r="I6" s="862"/>
      <c r="K6" s="551"/>
    </row>
    <row r="7" spans="1:11">
      <c r="A7" s="760"/>
      <c r="B7" s="805"/>
      <c r="C7" s="807"/>
      <c r="D7" s="806"/>
      <c r="E7" s="809"/>
      <c r="F7" s="810"/>
      <c r="G7" s="809" t="str">
        <f t="shared" ref="G7:G25" si="0">IF(B7="","",E7+F7)</f>
        <v/>
      </c>
      <c r="H7" s="809"/>
      <c r="I7" s="862"/>
      <c r="K7" s="551"/>
    </row>
    <row r="8" spans="1:11">
      <c r="A8" s="760"/>
      <c r="B8" s="805"/>
      <c r="C8" s="807"/>
      <c r="D8" s="806"/>
      <c r="E8" s="809"/>
      <c r="F8" s="810"/>
      <c r="G8" s="809" t="str">
        <f t="shared" si="0"/>
        <v/>
      </c>
      <c r="H8" s="809"/>
      <c r="I8" s="862"/>
      <c r="K8" s="551"/>
    </row>
    <row r="9" spans="1:11">
      <c r="A9" s="760"/>
      <c r="B9" s="805"/>
      <c r="C9" s="807"/>
      <c r="D9" s="806"/>
      <c r="E9" s="809"/>
      <c r="F9" s="810"/>
      <c r="G9" s="809" t="str">
        <f t="shared" si="0"/>
        <v/>
      </c>
      <c r="H9" s="809"/>
      <c r="I9" s="862"/>
      <c r="K9" s="551"/>
    </row>
    <row r="10" spans="1:11">
      <c r="A10" s="760"/>
      <c r="B10" s="805"/>
      <c r="C10" s="807"/>
      <c r="D10" s="806"/>
      <c r="E10" s="809"/>
      <c r="F10" s="810"/>
      <c r="G10" s="809" t="str">
        <f t="shared" si="0"/>
        <v/>
      </c>
      <c r="H10" s="809"/>
      <c r="I10" s="862"/>
      <c r="K10" s="551"/>
    </row>
    <row r="11" spans="1:11">
      <c r="A11" s="760"/>
      <c r="B11" s="805"/>
      <c r="C11" s="807"/>
      <c r="D11" s="806"/>
      <c r="E11" s="809"/>
      <c r="F11" s="810"/>
      <c r="G11" s="809" t="str">
        <f t="shared" si="0"/>
        <v/>
      </c>
      <c r="H11" s="809"/>
      <c r="I11" s="862"/>
      <c r="K11" s="551"/>
    </row>
    <row r="12" spans="1:11">
      <c r="A12" s="760"/>
      <c r="B12" s="805"/>
      <c r="C12" s="807"/>
      <c r="D12" s="806"/>
      <c r="E12" s="809"/>
      <c r="F12" s="810"/>
      <c r="G12" s="809" t="str">
        <f t="shared" si="0"/>
        <v/>
      </c>
      <c r="H12" s="809"/>
      <c r="I12" s="862"/>
      <c r="K12" s="551"/>
    </row>
    <row r="13" spans="1:11">
      <c r="A13" s="760"/>
      <c r="B13" s="805"/>
      <c r="C13" s="807"/>
      <c r="D13" s="806"/>
      <c r="E13" s="809"/>
      <c r="F13" s="810"/>
      <c r="G13" s="809" t="str">
        <f t="shared" si="0"/>
        <v/>
      </c>
      <c r="H13" s="809"/>
      <c r="I13" s="862"/>
      <c r="K13" s="551"/>
    </row>
    <row r="14" spans="1:11">
      <c r="A14" s="760"/>
      <c r="B14" s="805"/>
      <c r="C14" s="807"/>
      <c r="D14" s="806"/>
      <c r="E14" s="809"/>
      <c r="F14" s="810"/>
      <c r="G14" s="809" t="str">
        <f t="shared" si="0"/>
        <v/>
      </c>
      <c r="H14" s="809"/>
      <c r="I14" s="862"/>
      <c r="K14" s="551"/>
    </row>
    <row r="15" spans="1:11">
      <c r="A15" s="760"/>
      <c r="B15" s="805"/>
      <c r="C15" s="807"/>
      <c r="D15" s="806"/>
      <c r="E15" s="809"/>
      <c r="F15" s="810"/>
      <c r="G15" s="809" t="str">
        <f t="shared" si="0"/>
        <v/>
      </c>
      <c r="H15" s="809"/>
      <c r="I15" s="862"/>
      <c r="K15" s="551"/>
    </row>
    <row r="16" spans="1:11">
      <c r="A16" s="760"/>
      <c r="B16" s="805"/>
      <c r="C16" s="807"/>
      <c r="D16" s="806"/>
      <c r="E16" s="809"/>
      <c r="F16" s="810"/>
      <c r="G16" s="809" t="str">
        <f t="shared" si="0"/>
        <v/>
      </c>
      <c r="H16" s="809"/>
      <c r="I16" s="862"/>
      <c r="K16" s="551"/>
    </row>
    <row r="17" spans="1:11">
      <c r="A17" s="760"/>
      <c r="B17" s="805"/>
      <c r="C17" s="807"/>
      <c r="D17" s="806"/>
      <c r="E17" s="809"/>
      <c r="F17" s="810"/>
      <c r="G17" s="809" t="str">
        <f t="shared" si="0"/>
        <v/>
      </c>
      <c r="H17" s="809"/>
      <c r="I17" s="862"/>
      <c r="K17" s="551"/>
    </row>
    <row r="18" spans="1:11">
      <c r="A18" s="760"/>
      <c r="B18" s="805"/>
      <c r="C18" s="807"/>
      <c r="D18" s="806"/>
      <c r="E18" s="809"/>
      <c r="F18" s="810"/>
      <c r="G18" s="809" t="str">
        <f t="shared" si="0"/>
        <v/>
      </c>
      <c r="H18" s="809"/>
      <c r="I18" s="862"/>
      <c r="K18" s="551"/>
    </row>
    <row r="19" spans="1:11">
      <c r="A19" s="760"/>
      <c r="B19" s="805"/>
      <c r="C19" s="807"/>
      <c r="D19" s="806"/>
      <c r="E19" s="809"/>
      <c r="F19" s="810"/>
      <c r="G19" s="809" t="str">
        <f t="shared" si="0"/>
        <v/>
      </c>
      <c r="H19" s="809"/>
      <c r="I19" s="862"/>
      <c r="K19" s="551"/>
    </row>
    <row r="20" spans="1:11">
      <c r="A20" s="760"/>
      <c r="B20" s="805"/>
      <c r="C20" s="807"/>
      <c r="D20" s="806"/>
      <c r="E20" s="809"/>
      <c r="F20" s="810"/>
      <c r="G20" s="809" t="str">
        <f t="shared" si="0"/>
        <v/>
      </c>
      <c r="H20" s="809"/>
      <c r="I20" s="862"/>
      <c r="K20" s="551"/>
    </row>
    <row r="21" spans="1:11">
      <c r="A21" s="760"/>
      <c r="B21" s="805"/>
      <c r="C21" s="807"/>
      <c r="D21" s="806"/>
      <c r="E21" s="809"/>
      <c r="F21" s="810"/>
      <c r="G21" s="809" t="str">
        <f t="shared" si="0"/>
        <v/>
      </c>
      <c r="H21" s="809"/>
      <c r="I21" s="862"/>
      <c r="K21" s="551"/>
    </row>
    <row r="22" spans="1:11">
      <c r="A22" s="760"/>
      <c r="B22" s="805"/>
      <c r="C22" s="807"/>
      <c r="D22" s="806"/>
      <c r="E22" s="809"/>
      <c r="F22" s="810"/>
      <c r="G22" s="809" t="str">
        <f t="shared" si="0"/>
        <v/>
      </c>
      <c r="H22" s="809"/>
      <c r="I22" s="862"/>
      <c r="K22" s="551"/>
    </row>
    <row r="23" spans="1:11">
      <c r="A23" s="760"/>
      <c r="B23" s="805"/>
      <c r="C23" s="807"/>
      <c r="D23" s="806"/>
      <c r="E23" s="809"/>
      <c r="F23" s="810"/>
      <c r="G23" s="809" t="str">
        <f t="shared" si="0"/>
        <v/>
      </c>
      <c r="H23" s="809"/>
      <c r="I23" s="862"/>
      <c r="K23" s="551"/>
    </row>
    <row r="24" spans="1:11">
      <c r="A24" s="760"/>
      <c r="B24" s="805"/>
      <c r="C24" s="807"/>
      <c r="D24" s="806"/>
      <c r="E24" s="809"/>
      <c r="F24" s="810"/>
      <c r="G24" s="809" t="str">
        <f t="shared" si="0"/>
        <v/>
      </c>
      <c r="H24" s="809"/>
      <c r="I24" s="862"/>
      <c r="K24" s="551"/>
    </row>
    <row r="25" spans="1:11">
      <c r="A25" s="760"/>
      <c r="B25" s="805"/>
      <c r="C25" s="807"/>
      <c r="D25" s="806"/>
      <c r="E25" s="809"/>
      <c r="F25" s="810"/>
      <c r="G25" s="809" t="str">
        <f t="shared" si="0"/>
        <v/>
      </c>
      <c r="H25" s="809"/>
      <c r="I25" s="862"/>
      <c r="K25" s="551"/>
    </row>
    <row r="26" spans="1:11">
      <c r="A26" s="2790" t="s">
        <v>701</v>
      </c>
      <c r="B26" s="2790"/>
      <c r="C26" s="860"/>
      <c r="D26" s="806"/>
      <c r="E26" s="1839">
        <f>SUM(E6:E25)</f>
        <v>0</v>
      </c>
      <c r="F26" s="1847"/>
      <c r="G26" s="1839">
        <f>SUM(G6:G25)</f>
        <v>0</v>
      </c>
      <c r="H26" s="1839">
        <f>SUM(H6:H25)</f>
        <v>0</v>
      </c>
      <c r="I26" s="862"/>
      <c r="K26" s="551"/>
    </row>
    <row r="27" spans="1:11">
      <c r="A27" s="802" t="str">
        <f>封面!D11&amp;封面!G11</f>
        <v>被评估企业填表人：</v>
      </c>
      <c r="B27" s="811"/>
      <c r="C27" s="811"/>
      <c r="D27" s="811"/>
      <c r="E27" s="811"/>
      <c r="F27" s="880"/>
      <c r="H27" s="863" t="str">
        <f>"评估人员："&amp;封面!G38</f>
        <v>评估人员：</v>
      </c>
    </row>
    <row r="28" spans="1:11">
      <c r="A28" s="802" t="str">
        <f>CONCATENATE(封面!D13,封面!F13,封面!G13,封面!H13,封面!I13,封面!J13,封面!K13)</f>
        <v>填表日期：年月日</v>
      </c>
      <c r="B28" s="811"/>
      <c r="C28" s="811"/>
      <c r="D28" s="811"/>
      <c r="E28" s="811"/>
      <c r="F28" s="880"/>
    </row>
    <row r="29" spans="1:11">
      <c r="A29" s="812"/>
      <c r="B29" s="811"/>
      <c r="C29" s="811"/>
      <c r="D29" s="811"/>
      <c r="E29" s="811"/>
      <c r="F29" s="880"/>
    </row>
    <row r="30" spans="1:11">
      <c r="A30" s="812"/>
      <c r="B30" s="811"/>
      <c r="C30" s="811"/>
      <c r="D30" s="811"/>
      <c r="E30" s="811"/>
      <c r="F30" s="880"/>
    </row>
    <row r="31" spans="1:11">
      <c r="A31" s="812"/>
      <c r="B31" s="811"/>
      <c r="C31" s="811"/>
      <c r="D31" s="811"/>
      <c r="E31" s="811"/>
      <c r="F31" s="880"/>
    </row>
    <row r="32" spans="1:11">
      <c r="A32" s="812"/>
      <c r="B32" s="811"/>
      <c r="C32" s="811"/>
      <c r="D32" s="811"/>
      <c r="E32" s="811"/>
      <c r="F32" s="880"/>
    </row>
    <row r="33" spans="1:6">
      <c r="A33" s="812"/>
      <c r="B33" s="811"/>
      <c r="C33" s="811"/>
      <c r="D33" s="811"/>
      <c r="E33" s="811"/>
      <c r="F33" s="880"/>
    </row>
  </sheetData>
  <mergeCells count="2">
    <mergeCell ref="A2:I2"/>
    <mergeCell ref="A26:B26"/>
  </mergeCells>
  <phoneticPr fontId="28" type="noConversion"/>
  <hyperlinks>
    <hyperlink ref="A1" location="索引目录!I9" display="返回索引页" xr:uid="{60EF156D-DF1B-4520-BECF-E7676C79FBED}"/>
    <hyperlink ref="B1" location="流动负债汇总!B9" display="返回" xr:uid="{6DEB8BFF-2022-4DE2-9DF1-E65998CFE889}"/>
  </hyperlinks>
  <printOptions horizontalCentered="1"/>
  <pageMargins left="0.70866141732283472" right="0.70866141732283472" top="0.98425196850393704" bottom="0.74803149606299213" header="0.39370078740157477" footer="0.31496062992125984"/>
  <pageSetup paperSize="9" scale="75" orientation="landscape" r:id="rId1"/>
  <headerFooter>
    <oddHeader>&amp;R&amp;"宋体,常规"&amp;10共&amp;"Times New Roman,常规"&amp;N&amp;"宋体,常规"页第&amp;"Times New Roman,常规"&amp;P&amp;"宋体,常规"页</oddHeader>
  </headerFooter>
  <legacyDrawing r:id="rId2"/>
</worksheet>
</file>

<file path=xl/worksheets/sheet1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C00-000000000000}">
  <sheetPr codeName="Sheet86">
    <pageSetUpPr fitToPage="1"/>
  </sheetPr>
  <dimension ref="A1:L29"/>
  <sheetViews>
    <sheetView topLeftCell="A13" zoomScaleNormal="100" workbookViewId="0">
      <selection activeCell="F30" sqref="F30"/>
    </sheetView>
  </sheetViews>
  <sheetFormatPr defaultColWidth="9" defaultRowHeight="15.75" customHeight="1" outlineLevelCol="1"/>
  <cols>
    <col min="1" max="1" width="7" style="12" customWidth="1"/>
    <col min="2" max="2" width="25.5" style="349" customWidth="1"/>
    <col min="3" max="3" width="11.25" style="561" customWidth="1"/>
    <col min="4" max="4" width="11.625" style="561" customWidth="1"/>
    <col min="5" max="5" width="11.25" style="349" customWidth="1"/>
    <col min="6" max="7" width="15.125" style="705" customWidth="1" outlineLevel="1"/>
    <col min="8" max="9" width="20.125" style="705" customWidth="1"/>
    <col min="10" max="10" width="14.625" style="349" customWidth="1"/>
    <col min="11" max="16384" width="9" style="349"/>
  </cols>
  <sheetData>
    <row r="1" spans="1:12" ht="15.75" customHeight="1">
      <c r="A1" s="564" t="s">
        <v>108</v>
      </c>
      <c r="B1" s="357" t="s">
        <v>333</v>
      </c>
      <c r="C1" s="560"/>
      <c r="D1" s="560"/>
      <c r="E1" s="348"/>
      <c r="F1" s="941"/>
      <c r="G1" s="941"/>
      <c r="H1" s="941"/>
      <c r="I1" s="941"/>
      <c r="J1" s="348"/>
    </row>
    <row r="2" spans="1:12" s="369" customFormat="1" ht="30" customHeight="1">
      <c r="A2" s="2061" t="s">
        <v>714</v>
      </c>
      <c r="B2" s="2062"/>
      <c r="C2" s="2062"/>
      <c r="D2" s="2062"/>
      <c r="E2" s="2062"/>
      <c r="F2" s="2062"/>
      <c r="G2" s="2062"/>
      <c r="H2" s="2062"/>
      <c r="I2" s="2062"/>
      <c r="J2" s="2062"/>
    </row>
    <row r="3" spans="1:12" ht="14.25" customHeight="1">
      <c r="A3" s="705" t="str">
        <f>CONCATENATE(封面!D9,封面!F9,封面!G9,封面!H9,封面!I9,封面!J9,封面!K9)</f>
        <v>评估基准日：年月日</v>
      </c>
      <c r="B3" s="705"/>
      <c r="C3" s="705"/>
      <c r="D3" s="705"/>
      <c r="E3" s="705"/>
      <c r="J3" s="705"/>
    </row>
    <row r="4" spans="1:12" ht="15.75" customHeight="1">
      <c r="A4" s="12" t="str">
        <f>封面!D7&amp;封面!F7</f>
        <v>被评估企业：</v>
      </c>
      <c r="F4" s="943"/>
      <c r="G4" s="943"/>
      <c r="H4" s="943"/>
      <c r="I4" s="943"/>
      <c r="J4" s="355" t="s">
        <v>110</v>
      </c>
    </row>
    <row r="5" spans="1:12" s="365" customFormat="1" ht="15.75" customHeight="1">
      <c r="A5" s="559" t="s">
        <v>172</v>
      </c>
      <c r="B5" s="350" t="s">
        <v>715</v>
      </c>
      <c r="C5" s="562" t="s">
        <v>439</v>
      </c>
      <c r="D5" s="562" t="s">
        <v>539</v>
      </c>
      <c r="E5" s="350" t="s">
        <v>716</v>
      </c>
      <c r="F5" s="1003" t="s">
        <v>317</v>
      </c>
      <c r="G5" s="1003" t="s">
        <v>394</v>
      </c>
      <c r="H5" s="947" t="s">
        <v>318</v>
      </c>
      <c r="I5" s="947" t="s">
        <v>319</v>
      </c>
      <c r="J5" s="350" t="s">
        <v>175</v>
      </c>
      <c r="L5" s="1099" t="s">
        <v>2129</v>
      </c>
    </row>
    <row r="6" spans="1:12" ht="15.75" customHeight="1">
      <c r="A6" s="23"/>
      <c r="B6" s="358"/>
      <c r="C6" s="555"/>
      <c r="D6" s="555"/>
      <c r="E6" s="353"/>
      <c r="F6" s="956"/>
      <c r="G6" s="956"/>
      <c r="H6" s="956"/>
      <c r="I6" s="956"/>
      <c r="J6" s="370"/>
      <c r="L6" s="551"/>
    </row>
    <row r="7" spans="1:12" ht="15.75" customHeight="1">
      <c r="A7" s="23"/>
      <c r="B7" s="358"/>
      <c r="C7" s="555"/>
      <c r="D7" s="555"/>
      <c r="E7" s="353"/>
      <c r="F7" s="956"/>
      <c r="G7" s="956"/>
      <c r="H7" s="956"/>
      <c r="I7" s="956"/>
      <c r="J7" s="370"/>
      <c r="L7" s="551"/>
    </row>
    <row r="8" spans="1:12" ht="15.75" customHeight="1">
      <c r="A8" s="23"/>
      <c r="B8" s="358"/>
      <c r="C8" s="555"/>
      <c r="D8" s="555"/>
      <c r="E8" s="353"/>
      <c r="F8" s="956"/>
      <c r="G8" s="956"/>
      <c r="H8" s="956"/>
      <c r="I8" s="956"/>
      <c r="J8" s="370"/>
      <c r="L8" s="551"/>
    </row>
    <row r="9" spans="1:12" ht="15.75" customHeight="1">
      <c r="A9" s="23"/>
      <c r="B9" s="358"/>
      <c r="C9" s="555"/>
      <c r="D9" s="555"/>
      <c r="E9" s="353"/>
      <c r="F9" s="956"/>
      <c r="G9" s="956"/>
      <c r="H9" s="956"/>
      <c r="I9" s="956"/>
      <c r="J9" s="370"/>
      <c r="L9" s="551"/>
    </row>
    <row r="10" spans="1:12" ht="15.75" customHeight="1">
      <c r="A10" s="23"/>
      <c r="B10" s="358"/>
      <c r="C10" s="555"/>
      <c r="D10" s="555"/>
      <c r="E10" s="353"/>
      <c r="F10" s="956"/>
      <c r="G10" s="956"/>
      <c r="H10" s="956"/>
      <c r="I10" s="956"/>
      <c r="J10" s="370"/>
      <c r="L10" s="551"/>
    </row>
    <row r="11" spans="1:12" ht="15.75" customHeight="1">
      <c r="A11" s="23"/>
      <c r="B11" s="358"/>
      <c r="C11" s="555"/>
      <c r="D11" s="555"/>
      <c r="E11" s="353"/>
      <c r="F11" s="956"/>
      <c r="G11" s="956"/>
      <c r="H11" s="956"/>
      <c r="I11" s="956"/>
      <c r="J11" s="370"/>
      <c r="L11" s="551"/>
    </row>
    <row r="12" spans="1:12" ht="15.75" customHeight="1">
      <c r="A12" s="23"/>
      <c r="B12" s="358"/>
      <c r="C12" s="555"/>
      <c r="D12" s="555"/>
      <c r="E12" s="353"/>
      <c r="F12" s="956"/>
      <c r="G12" s="956"/>
      <c r="H12" s="956"/>
      <c r="I12" s="956"/>
      <c r="J12" s="370"/>
      <c r="L12" s="551"/>
    </row>
    <row r="13" spans="1:12" ht="15.75" customHeight="1">
      <c r="A13" s="23"/>
      <c r="B13" s="358"/>
      <c r="C13" s="555"/>
      <c r="D13" s="555"/>
      <c r="E13" s="353"/>
      <c r="F13" s="956"/>
      <c r="G13" s="956"/>
      <c r="H13" s="956"/>
      <c r="I13" s="956"/>
      <c r="J13" s="370"/>
      <c r="L13" s="551"/>
    </row>
    <row r="14" spans="1:12" ht="15.75" customHeight="1">
      <c r="A14" s="23"/>
      <c r="B14" s="358"/>
      <c r="C14" s="555"/>
      <c r="D14" s="555"/>
      <c r="E14" s="353"/>
      <c r="F14" s="956"/>
      <c r="G14" s="956"/>
      <c r="H14" s="956"/>
      <c r="I14" s="956"/>
      <c r="J14" s="370"/>
      <c r="L14" s="551"/>
    </row>
    <row r="15" spans="1:12" ht="15.75" customHeight="1">
      <c r="A15" s="23"/>
      <c r="B15" s="358"/>
      <c r="C15" s="555"/>
      <c r="D15" s="555"/>
      <c r="E15" s="353"/>
      <c r="F15" s="956"/>
      <c r="G15" s="956"/>
      <c r="H15" s="956"/>
      <c r="I15" s="956"/>
      <c r="J15" s="370"/>
      <c r="L15" s="551"/>
    </row>
    <row r="16" spans="1:12" ht="15.75" customHeight="1">
      <c r="A16" s="23"/>
      <c r="B16" s="358"/>
      <c r="C16" s="555"/>
      <c r="D16" s="555"/>
      <c r="E16" s="353"/>
      <c r="F16" s="956"/>
      <c r="G16" s="956"/>
      <c r="H16" s="956"/>
      <c r="I16" s="956"/>
      <c r="J16" s="370"/>
      <c r="L16" s="551"/>
    </row>
    <row r="17" spans="1:12" ht="15.75" customHeight="1">
      <c r="A17" s="23"/>
      <c r="B17" s="358"/>
      <c r="C17" s="555"/>
      <c r="D17" s="555"/>
      <c r="E17" s="353"/>
      <c r="F17" s="956"/>
      <c r="G17" s="956"/>
      <c r="H17" s="956"/>
      <c r="I17" s="956"/>
      <c r="J17" s="370"/>
      <c r="L17" s="551"/>
    </row>
    <row r="18" spans="1:12" ht="15.75" customHeight="1">
      <c r="A18" s="23"/>
      <c r="B18" s="358"/>
      <c r="C18" s="555"/>
      <c r="D18" s="555"/>
      <c r="E18" s="353"/>
      <c r="F18" s="956"/>
      <c r="G18" s="956"/>
      <c r="H18" s="956"/>
      <c r="I18" s="956"/>
      <c r="J18" s="370"/>
      <c r="L18" s="551"/>
    </row>
    <row r="19" spans="1:12" ht="15.75" customHeight="1">
      <c r="A19" s="23"/>
      <c r="B19" s="358"/>
      <c r="C19" s="555"/>
      <c r="D19" s="555"/>
      <c r="E19" s="353"/>
      <c r="F19" s="956"/>
      <c r="G19" s="956"/>
      <c r="H19" s="956"/>
      <c r="I19" s="956"/>
      <c r="J19" s="370"/>
      <c r="L19" s="551"/>
    </row>
    <row r="20" spans="1:12" ht="15.75" customHeight="1">
      <c r="A20" s="23"/>
      <c r="B20" s="358"/>
      <c r="C20" s="555"/>
      <c r="D20" s="555"/>
      <c r="E20" s="353"/>
      <c r="F20" s="956"/>
      <c r="G20" s="956"/>
      <c r="H20" s="956"/>
      <c r="I20" s="956"/>
      <c r="J20" s="370"/>
      <c r="L20" s="551"/>
    </row>
    <row r="21" spans="1:12" ht="15.75" customHeight="1">
      <c r="A21" s="23"/>
      <c r="B21" s="358"/>
      <c r="C21" s="555"/>
      <c r="D21" s="555"/>
      <c r="E21" s="353"/>
      <c r="F21" s="956"/>
      <c r="G21" s="956"/>
      <c r="H21" s="956"/>
      <c r="I21" s="956"/>
      <c r="J21" s="370"/>
      <c r="L21" s="551"/>
    </row>
    <row r="22" spans="1:12" ht="15.75" customHeight="1">
      <c r="A22" s="23"/>
      <c r="B22" s="358"/>
      <c r="C22" s="555"/>
      <c r="D22" s="555"/>
      <c r="E22" s="353"/>
      <c r="F22" s="956"/>
      <c r="G22" s="956"/>
      <c r="H22" s="956"/>
      <c r="I22" s="956"/>
      <c r="J22" s="370"/>
      <c r="L22" s="551"/>
    </row>
    <row r="23" spans="1:12" ht="15.75" customHeight="1">
      <c r="A23" s="23"/>
      <c r="B23" s="358"/>
      <c r="C23" s="555"/>
      <c r="D23" s="555"/>
      <c r="E23" s="353"/>
      <c r="F23" s="956"/>
      <c r="G23" s="956"/>
      <c r="H23" s="956"/>
      <c r="I23" s="956"/>
      <c r="J23" s="370"/>
      <c r="L23" s="551"/>
    </row>
    <row r="24" spans="1:12" ht="15.75" customHeight="1">
      <c r="A24" s="23"/>
      <c r="B24" s="358"/>
      <c r="C24" s="555"/>
      <c r="D24" s="555"/>
      <c r="E24" s="353"/>
      <c r="F24" s="956"/>
      <c r="G24" s="956"/>
      <c r="H24" s="956"/>
      <c r="I24" s="956"/>
      <c r="J24" s="370"/>
      <c r="L24" s="551"/>
    </row>
    <row r="25" spans="1:12" ht="15.75" customHeight="1">
      <c r="A25" s="23"/>
      <c r="B25" s="358"/>
      <c r="C25" s="555"/>
      <c r="D25" s="555"/>
      <c r="E25" s="353"/>
      <c r="F25" s="956"/>
      <c r="G25" s="956"/>
      <c r="H25" s="956"/>
      <c r="I25" s="956"/>
      <c r="J25" s="370"/>
      <c r="L25" s="551"/>
    </row>
    <row r="26" spans="1:12" ht="15.75" customHeight="1">
      <c r="A26" s="23"/>
      <c r="B26" s="358"/>
      <c r="C26" s="555"/>
      <c r="D26" s="555"/>
      <c r="E26" s="353"/>
      <c r="F26" s="956"/>
      <c r="G26" s="956"/>
      <c r="H26" s="956"/>
      <c r="I26" s="956"/>
      <c r="J26" s="370"/>
      <c r="L26" s="551"/>
    </row>
    <row r="27" spans="1:12" ht="15.75" customHeight="1">
      <c r="A27" s="2115" t="s">
        <v>689</v>
      </c>
      <c r="B27" s="2116"/>
      <c r="C27" s="555"/>
      <c r="D27" s="555"/>
      <c r="E27" s="370"/>
      <c r="F27" s="956">
        <f>SUM(F6:F26)</f>
        <v>0</v>
      </c>
      <c r="G27" s="956"/>
      <c r="H27" s="956">
        <f>SUM(H6:H26)</f>
        <v>0</v>
      </c>
      <c r="I27" s="956">
        <f>SUM(I6:I26)</f>
        <v>0</v>
      </c>
      <c r="J27" s="370"/>
    </row>
    <row r="28" spans="1:12" ht="15.75" customHeight="1">
      <c r="A28" s="12" t="str">
        <f>封面!D11&amp;封面!G11</f>
        <v>被评估企业填表人：</v>
      </c>
      <c r="F28" s="943"/>
      <c r="G28" s="943"/>
      <c r="H28" s="943" t="str">
        <f>"评估人员："&amp;封面!G38</f>
        <v>评估人员：</v>
      </c>
      <c r="I28" s="943"/>
    </row>
    <row r="29" spans="1:12" ht="15.75" customHeight="1">
      <c r="A29" s="12" t="str">
        <f>CONCATENATE(封面!D13,封面!F13,封面!G13,封面!H13,封面!I13,封面!J13,封面!K13)</f>
        <v>填表日期：年月日</v>
      </c>
      <c r="F29" s="943"/>
      <c r="G29" s="943"/>
      <c r="H29" s="943"/>
      <c r="I29" s="943"/>
    </row>
  </sheetData>
  <mergeCells count="2">
    <mergeCell ref="A2:J2"/>
    <mergeCell ref="A27:B27"/>
  </mergeCells>
  <phoneticPr fontId="28" type="noConversion"/>
  <hyperlinks>
    <hyperlink ref="A1" location="索引目录!I16" display="返回索引页" xr:uid="{00000000-0004-0000-5C00-000000000000}"/>
    <hyperlink ref="B1" location="流动负债汇总!B16" display="返回" xr:uid="{00000000-0004-0000-5C00-000001000000}"/>
  </hyperlinks>
  <printOptions horizontalCentered="1"/>
  <pageMargins left="0.35433070866141736" right="0.35433070866141736" top="0.98425196850393704" bottom="0.78740157480314965" header="0.39370078740157477" footer="0.51181102362204722"/>
  <pageSetup paperSize="9" scale="86" fitToHeight="0" orientation="landscape" r:id="rId1"/>
  <headerFooter alignWithMargins="0">
    <oddHeader>&amp;R&amp;"宋体,常规"&amp;10共&amp;"Times New Roman,常规"&amp;N&amp;"宋体,常规"页第&amp;"Times New Roman,常规"&amp;P&amp;"宋体,常规"页</oddHeader>
  </headerFooter>
  <legacyDrawing r:id="rId2"/>
</worksheet>
</file>

<file path=xl/worksheets/sheet1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D00-000000000000}">
  <sheetPr codeName="Sheet87">
    <pageSetUpPr fitToPage="1"/>
  </sheetPr>
  <dimension ref="A1:K29"/>
  <sheetViews>
    <sheetView topLeftCell="A16" zoomScaleNormal="100" workbookViewId="0">
      <selection activeCell="F30" sqref="F30"/>
    </sheetView>
  </sheetViews>
  <sheetFormatPr defaultColWidth="9" defaultRowHeight="15.75" customHeight="1" outlineLevelCol="1"/>
  <cols>
    <col min="1" max="1" width="6" style="12" customWidth="1"/>
    <col min="2" max="2" width="25" style="349" customWidth="1"/>
    <col min="3" max="3" width="12.75" style="561" customWidth="1"/>
    <col min="4" max="4" width="21.5" style="349" customWidth="1"/>
    <col min="5" max="6" width="16.5" style="705" customWidth="1" outlineLevel="1"/>
    <col min="7" max="8" width="20" style="705" customWidth="1"/>
    <col min="9" max="9" width="15.5" style="349" customWidth="1"/>
    <col min="10" max="16384" width="9" style="349"/>
  </cols>
  <sheetData>
    <row r="1" spans="1:11" ht="15.75" customHeight="1">
      <c r="A1" s="564" t="s">
        <v>108</v>
      </c>
      <c r="B1" s="357" t="s">
        <v>333</v>
      </c>
      <c r="C1" s="560"/>
      <c r="D1" s="348"/>
      <c r="E1" s="941"/>
      <c r="F1" s="941"/>
      <c r="G1" s="941"/>
      <c r="H1" s="941"/>
      <c r="I1" s="348"/>
    </row>
    <row r="2" spans="1:11" s="369" customFormat="1" ht="30" customHeight="1">
      <c r="A2" s="2061" t="s">
        <v>717</v>
      </c>
      <c r="B2" s="2062"/>
      <c r="C2" s="2062"/>
      <c r="D2" s="2062"/>
      <c r="E2" s="2062"/>
      <c r="F2" s="2062"/>
      <c r="G2" s="2062"/>
      <c r="H2" s="2062"/>
      <c r="I2" s="2062"/>
    </row>
    <row r="3" spans="1:11" ht="14.25" customHeight="1">
      <c r="A3" s="705" t="str">
        <f>CONCATENATE(封面!D9,封面!F9,封面!G9,封面!H9,封面!I9,封面!J9,封面!K9)</f>
        <v>评估基准日：年月日</v>
      </c>
      <c r="B3" s="705"/>
      <c r="C3" s="705"/>
      <c r="D3" s="705"/>
      <c r="I3" s="705"/>
    </row>
    <row r="4" spans="1:11" ht="15.75" customHeight="1">
      <c r="A4" s="12" t="str">
        <f>封面!D7&amp;封面!F7</f>
        <v>被评估企业：</v>
      </c>
      <c r="E4" s="943"/>
      <c r="F4" s="943"/>
      <c r="G4" s="943"/>
      <c r="H4" s="943"/>
      <c r="I4" s="355" t="s">
        <v>110</v>
      </c>
    </row>
    <row r="5" spans="1:11" s="365" customFormat="1" ht="15.75" customHeight="1">
      <c r="A5" s="559" t="s">
        <v>172</v>
      </c>
      <c r="B5" s="350" t="s">
        <v>430</v>
      </c>
      <c r="C5" s="562" t="s">
        <v>439</v>
      </c>
      <c r="D5" s="350" t="s">
        <v>517</v>
      </c>
      <c r="E5" s="1003" t="s">
        <v>317</v>
      </c>
      <c r="F5" s="1003" t="s">
        <v>394</v>
      </c>
      <c r="G5" s="947" t="s">
        <v>318</v>
      </c>
      <c r="H5" s="947" t="s">
        <v>319</v>
      </c>
      <c r="I5" s="350" t="s">
        <v>175</v>
      </c>
      <c r="K5" s="1099" t="s">
        <v>2129</v>
      </c>
    </row>
    <row r="6" spans="1:11" ht="15.75" customHeight="1">
      <c r="A6" s="23"/>
      <c r="B6" s="358"/>
      <c r="C6" s="555"/>
      <c r="D6" s="353"/>
      <c r="E6" s="956"/>
      <c r="F6" s="956"/>
      <c r="G6" s="956"/>
      <c r="H6" s="956"/>
      <c r="I6" s="370"/>
      <c r="K6" s="551"/>
    </row>
    <row r="7" spans="1:11" ht="15.75" customHeight="1">
      <c r="A7" s="23"/>
      <c r="B7" s="358"/>
      <c r="C7" s="555"/>
      <c r="D7" s="353"/>
      <c r="E7" s="956"/>
      <c r="F7" s="956"/>
      <c r="G7" s="956"/>
      <c r="H7" s="956"/>
      <c r="I7" s="370"/>
      <c r="K7" s="551"/>
    </row>
    <row r="8" spans="1:11" ht="15.75" customHeight="1">
      <c r="A8" s="23"/>
      <c r="B8" s="358"/>
      <c r="C8" s="555"/>
      <c r="D8" s="353"/>
      <c r="E8" s="956"/>
      <c r="F8" s="956"/>
      <c r="G8" s="956"/>
      <c r="H8" s="956"/>
      <c r="I8" s="370"/>
      <c r="K8" s="551"/>
    </row>
    <row r="9" spans="1:11" ht="15.75" customHeight="1">
      <c r="A9" s="23"/>
      <c r="B9" s="358"/>
      <c r="C9" s="555"/>
      <c r="D9" s="353"/>
      <c r="E9" s="956"/>
      <c r="F9" s="956"/>
      <c r="G9" s="956"/>
      <c r="H9" s="956"/>
      <c r="I9" s="370"/>
      <c r="K9" s="551"/>
    </row>
    <row r="10" spans="1:11" ht="15.75" customHeight="1">
      <c r="A10" s="23"/>
      <c r="B10" s="358"/>
      <c r="C10" s="555"/>
      <c r="D10" s="353"/>
      <c r="E10" s="956"/>
      <c r="F10" s="956"/>
      <c r="G10" s="956"/>
      <c r="H10" s="956"/>
      <c r="I10" s="370"/>
      <c r="K10" s="551"/>
    </row>
    <row r="11" spans="1:11" ht="15.75" customHeight="1">
      <c r="A11" s="23"/>
      <c r="B11" s="358"/>
      <c r="C11" s="555"/>
      <c r="D11" s="353"/>
      <c r="E11" s="956"/>
      <c r="F11" s="956"/>
      <c r="G11" s="956"/>
      <c r="H11" s="956"/>
      <c r="I11" s="370"/>
      <c r="K11" s="551"/>
    </row>
    <row r="12" spans="1:11" ht="15.75" customHeight="1">
      <c r="A12" s="23"/>
      <c r="B12" s="358"/>
      <c r="C12" s="555"/>
      <c r="D12" s="353"/>
      <c r="E12" s="956"/>
      <c r="F12" s="956"/>
      <c r="G12" s="956"/>
      <c r="H12" s="956"/>
      <c r="I12" s="370"/>
      <c r="K12" s="551"/>
    </row>
    <row r="13" spans="1:11" ht="15.75" customHeight="1">
      <c r="A13" s="23"/>
      <c r="B13" s="358"/>
      <c r="C13" s="555"/>
      <c r="D13" s="353"/>
      <c r="E13" s="956"/>
      <c r="F13" s="956"/>
      <c r="G13" s="956"/>
      <c r="H13" s="956"/>
      <c r="I13" s="370"/>
      <c r="K13" s="551"/>
    </row>
    <row r="14" spans="1:11" ht="15.75" customHeight="1">
      <c r="A14" s="23"/>
      <c r="B14" s="358"/>
      <c r="C14" s="555"/>
      <c r="D14" s="353"/>
      <c r="E14" s="956"/>
      <c r="F14" s="956"/>
      <c r="G14" s="956"/>
      <c r="H14" s="956"/>
      <c r="I14" s="370"/>
      <c r="K14" s="551"/>
    </row>
    <row r="15" spans="1:11" ht="15.75" customHeight="1">
      <c r="A15" s="23"/>
      <c r="B15" s="358"/>
      <c r="C15" s="555"/>
      <c r="D15" s="353"/>
      <c r="E15" s="956"/>
      <c r="F15" s="956"/>
      <c r="G15" s="956"/>
      <c r="H15" s="956"/>
      <c r="I15" s="370"/>
      <c r="K15" s="551"/>
    </row>
    <row r="16" spans="1:11" ht="15.75" customHeight="1">
      <c r="A16" s="23"/>
      <c r="B16" s="358"/>
      <c r="C16" s="555"/>
      <c r="D16" s="353"/>
      <c r="E16" s="956"/>
      <c r="F16" s="956"/>
      <c r="G16" s="956"/>
      <c r="H16" s="956"/>
      <c r="I16" s="370"/>
      <c r="K16" s="551"/>
    </row>
    <row r="17" spans="1:11" ht="15.75" customHeight="1">
      <c r="A17" s="23"/>
      <c r="B17" s="358"/>
      <c r="C17" s="555"/>
      <c r="D17" s="353"/>
      <c r="E17" s="956"/>
      <c r="F17" s="956"/>
      <c r="G17" s="956"/>
      <c r="H17" s="956"/>
      <c r="I17" s="370"/>
      <c r="K17" s="551"/>
    </row>
    <row r="18" spans="1:11" ht="15.75" customHeight="1">
      <c r="A18" s="23"/>
      <c r="B18" s="358"/>
      <c r="C18" s="555"/>
      <c r="D18" s="353"/>
      <c r="E18" s="956"/>
      <c r="F18" s="956"/>
      <c r="G18" s="956"/>
      <c r="H18" s="956"/>
      <c r="I18" s="370"/>
      <c r="K18" s="551"/>
    </row>
    <row r="19" spans="1:11" ht="15.75" customHeight="1">
      <c r="A19" s="23"/>
      <c r="B19" s="358"/>
      <c r="C19" s="555"/>
      <c r="D19" s="353"/>
      <c r="E19" s="956"/>
      <c r="F19" s="956"/>
      <c r="G19" s="956"/>
      <c r="H19" s="956"/>
      <c r="I19" s="370"/>
      <c r="K19" s="551"/>
    </row>
    <row r="20" spans="1:11" ht="15.75" customHeight="1">
      <c r="A20" s="23"/>
      <c r="B20" s="358"/>
      <c r="C20" s="555"/>
      <c r="D20" s="353"/>
      <c r="E20" s="956"/>
      <c r="F20" s="956"/>
      <c r="G20" s="956"/>
      <c r="H20" s="956"/>
      <c r="I20" s="370"/>
      <c r="K20" s="551"/>
    </row>
    <row r="21" spans="1:11" ht="15.75" customHeight="1">
      <c r="A21" s="23"/>
      <c r="B21" s="358"/>
      <c r="C21" s="555"/>
      <c r="D21" s="353"/>
      <c r="E21" s="956"/>
      <c r="F21" s="956"/>
      <c r="G21" s="956"/>
      <c r="H21" s="956"/>
      <c r="I21" s="370"/>
      <c r="K21" s="551"/>
    </row>
    <row r="22" spans="1:11" ht="15.75" customHeight="1">
      <c r="A22" s="23"/>
      <c r="B22" s="358"/>
      <c r="C22" s="555"/>
      <c r="D22" s="353"/>
      <c r="E22" s="956"/>
      <c r="F22" s="956"/>
      <c r="G22" s="956"/>
      <c r="H22" s="956"/>
      <c r="I22" s="370"/>
      <c r="K22" s="551"/>
    </row>
    <row r="23" spans="1:11" ht="15.75" customHeight="1">
      <c r="A23" s="23"/>
      <c r="B23" s="358"/>
      <c r="C23" s="555"/>
      <c r="D23" s="353"/>
      <c r="E23" s="956"/>
      <c r="F23" s="956"/>
      <c r="G23" s="956"/>
      <c r="H23" s="956"/>
      <c r="I23" s="370"/>
      <c r="K23" s="551"/>
    </row>
    <row r="24" spans="1:11" ht="15.75" customHeight="1">
      <c r="A24" s="23"/>
      <c r="B24" s="358"/>
      <c r="C24" s="555"/>
      <c r="D24" s="353"/>
      <c r="E24" s="956"/>
      <c r="F24" s="956"/>
      <c r="G24" s="956"/>
      <c r="H24" s="956"/>
      <c r="I24" s="370"/>
      <c r="K24" s="551"/>
    </row>
    <row r="25" spans="1:11" ht="15.75" customHeight="1">
      <c r="A25" s="23"/>
      <c r="B25" s="358"/>
      <c r="C25" s="555"/>
      <c r="D25" s="353"/>
      <c r="E25" s="956"/>
      <c r="F25" s="956"/>
      <c r="G25" s="956"/>
      <c r="H25" s="956"/>
      <c r="I25" s="370"/>
      <c r="K25" s="551"/>
    </row>
    <row r="26" spans="1:11" ht="15.75" customHeight="1">
      <c r="A26" s="23"/>
      <c r="B26" s="358"/>
      <c r="C26" s="555"/>
      <c r="D26" s="353"/>
      <c r="E26" s="956"/>
      <c r="F26" s="956"/>
      <c r="G26" s="956"/>
      <c r="H26" s="956"/>
      <c r="I26" s="370"/>
      <c r="K26" s="551"/>
    </row>
    <row r="27" spans="1:11" ht="15.75" customHeight="1">
      <c r="A27" s="2115" t="s">
        <v>689</v>
      </c>
      <c r="B27" s="2116"/>
      <c r="C27" s="555"/>
      <c r="D27" s="353"/>
      <c r="E27" s="956">
        <f>SUM(E6:E26)</f>
        <v>0</v>
      </c>
      <c r="F27" s="956"/>
      <c r="G27" s="956">
        <f>SUM(G6:G26)</f>
        <v>0</v>
      </c>
      <c r="H27" s="956">
        <f>SUM(H6:H26)</f>
        <v>0</v>
      </c>
      <c r="I27" s="370"/>
    </row>
    <row r="28" spans="1:11" ht="15.75" customHeight="1">
      <c r="A28" s="12" t="str">
        <f>封面!D11&amp;封面!G11</f>
        <v>被评估企业填表人：</v>
      </c>
      <c r="E28" s="943"/>
      <c r="F28" s="943"/>
      <c r="G28" s="943" t="str">
        <f>"评估人员："&amp;封面!G38</f>
        <v>评估人员：</v>
      </c>
      <c r="H28" s="943"/>
    </row>
    <row r="29" spans="1:11" ht="15.75" customHeight="1">
      <c r="A29" s="12" t="str">
        <f>CONCATENATE(封面!D13,封面!F13,封面!G13,封面!H13,封面!I13,封面!J13,封面!K13)</f>
        <v>填表日期：年月日</v>
      </c>
      <c r="E29" s="943"/>
      <c r="F29" s="943"/>
      <c r="G29" s="943"/>
      <c r="H29" s="943"/>
    </row>
  </sheetData>
  <mergeCells count="2">
    <mergeCell ref="A2:I2"/>
    <mergeCell ref="A27:B27"/>
  </mergeCells>
  <phoneticPr fontId="28" type="noConversion"/>
  <hyperlinks>
    <hyperlink ref="A1" location="索引目录!I17" display="返回索引页" xr:uid="{00000000-0004-0000-5D00-000000000000}"/>
    <hyperlink ref="B1" location="流动负债汇总!B17" display="返回" xr:uid="{00000000-0004-0000-5D00-000001000000}"/>
  </hyperlinks>
  <printOptions horizontalCentered="1"/>
  <pageMargins left="0.35433070866141736" right="0.35433070866141736" top="0.98425196850393704" bottom="0.78740157480314965" header="0.39370078740157477" footer="0.51181102362204722"/>
  <pageSetup paperSize="9" scale="85" fitToHeight="0" orientation="landscape" r:id="rId1"/>
  <headerFooter alignWithMargins="0">
    <oddHeader>&amp;R&amp;"宋体,常规"&amp;10共&amp;"Times New Roman,常规"&amp;N&amp;"宋体,常规"页第&amp;"Times New Roman,常规"&amp;P&amp;"宋体,常规"页</oddHeader>
  </headerFooter>
</worksheet>
</file>

<file path=xl/worksheets/sheet1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E00-000000000000}">
  <sheetPr codeName="Sheet88">
    <tabColor indexed="10"/>
    <pageSetUpPr fitToPage="1"/>
  </sheetPr>
  <dimension ref="A1:G31"/>
  <sheetViews>
    <sheetView topLeftCell="A4" zoomScale="85" zoomScaleNormal="85" workbookViewId="0">
      <selection activeCell="C15" sqref="C15"/>
    </sheetView>
  </sheetViews>
  <sheetFormatPr defaultColWidth="9" defaultRowHeight="15.75" customHeight="1" outlineLevelCol="1"/>
  <cols>
    <col min="1" max="1" width="8.125" style="4" customWidth="1"/>
    <col min="2" max="2" width="25.5" style="4" customWidth="1"/>
    <col min="3" max="3" width="19.125" style="705" customWidth="1" outlineLevel="1"/>
    <col min="4" max="6" width="25" style="705" customWidth="1"/>
    <col min="7" max="7" width="12.625" style="349" customWidth="1"/>
    <col min="8" max="16384" width="9" style="4"/>
  </cols>
  <sheetData>
    <row r="1" spans="1:7" ht="15.75" customHeight="1">
      <c r="A1" s="5" t="s">
        <v>108</v>
      </c>
      <c r="B1" s="6" t="s">
        <v>333</v>
      </c>
      <c r="C1" s="941"/>
      <c r="D1" s="941"/>
      <c r="E1" s="941"/>
      <c r="F1" s="941"/>
      <c r="G1" s="348"/>
    </row>
    <row r="2" spans="1:7" s="2" customFormat="1" ht="30" customHeight="1">
      <c r="A2" s="2061" t="s">
        <v>718</v>
      </c>
      <c r="B2" s="2062"/>
      <c r="C2" s="2062"/>
      <c r="D2" s="2062"/>
      <c r="E2" s="2062"/>
      <c r="F2" s="2062"/>
      <c r="G2" s="2062"/>
    </row>
    <row r="3" spans="1:7" ht="14.25" customHeight="1">
      <c r="A3" s="2063" t="str">
        <f>CONCATENATE(封面!D9,封面!F9,封面!G9,封面!H9,封面!I9,封面!J9,封面!K9)</f>
        <v>评估基准日：年月日</v>
      </c>
      <c r="B3" s="2063"/>
      <c r="C3" s="2063"/>
      <c r="D3" s="2063"/>
      <c r="E3" s="2063"/>
      <c r="F3" s="2063"/>
      <c r="G3" s="2063"/>
    </row>
    <row r="4" spans="1:7" ht="15.75" customHeight="1">
      <c r="A4" s="8" t="str">
        <f>封面!D7&amp;封面!F7</f>
        <v>被评估企业：</v>
      </c>
      <c r="C4" s="943"/>
      <c r="D4" s="943"/>
      <c r="E4" s="943"/>
      <c r="F4" s="943"/>
      <c r="G4" s="352" t="s">
        <v>110</v>
      </c>
    </row>
    <row r="5" spans="1:7" s="17" customFormat="1" ht="15.75" customHeight="1">
      <c r="A5" s="18" t="s">
        <v>373</v>
      </c>
      <c r="B5" s="18" t="s">
        <v>306</v>
      </c>
      <c r="C5" s="968" t="s">
        <v>317</v>
      </c>
      <c r="D5" s="968" t="s">
        <v>318</v>
      </c>
      <c r="E5" s="968" t="s">
        <v>319</v>
      </c>
      <c r="F5" s="972" t="s">
        <v>208</v>
      </c>
      <c r="G5" s="353" t="s">
        <v>465</v>
      </c>
    </row>
    <row r="6" spans="1:7" ht="15.75" customHeight="1">
      <c r="A6" s="751" t="str">
        <f>$A$29&amp;"-"&amp;SUBTOTAL(103,$B$6:B6)</f>
        <v>6-1</v>
      </c>
      <c r="B6" s="20" t="s">
        <v>63</v>
      </c>
      <c r="C6" s="956">
        <f>长期借款!H27</f>
        <v>0</v>
      </c>
      <c r="D6" s="956">
        <f>长期借款!J27</f>
        <v>0</v>
      </c>
      <c r="E6" s="956">
        <f>长期借款!L27</f>
        <v>0</v>
      </c>
      <c r="F6" s="956">
        <f t="shared" ref="F6:F13" si="0">E6-D6</f>
        <v>0</v>
      </c>
      <c r="G6" s="354" t="str">
        <f t="shared" ref="G6:G13" si="1">IF(D6=0,"",F6/D6*100)</f>
        <v/>
      </c>
    </row>
    <row r="7" spans="1:7" ht="15.75" customHeight="1">
      <c r="A7" s="751" t="str">
        <f>$A$29&amp;"-"&amp;SUBTOTAL(103,$B$6:B7)</f>
        <v>6-2</v>
      </c>
      <c r="B7" s="20" t="s">
        <v>65</v>
      </c>
      <c r="C7" s="956">
        <f>应付债券!G27</f>
        <v>0</v>
      </c>
      <c r="D7" s="956">
        <f>应付债券!I27</f>
        <v>0</v>
      </c>
      <c r="E7" s="956">
        <f>应付债券!J27</f>
        <v>0</v>
      </c>
      <c r="F7" s="956">
        <f t="shared" si="0"/>
        <v>0</v>
      </c>
      <c r="G7" s="354" t="str">
        <f t="shared" si="1"/>
        <v/>
      </c>
    </row>
    <row r="8" spans="1:7" s="349" customFormat="1" ht="15.75" customHeight="1">
      <c r="A8" s="751" t="str">
        <f>$A$29&amp;"-"&amp;SUBTOTAL(103,$B$6:B8)</f>
        <v>6-3</v>
      </c>
      <c r="B8" s="20" t="s">
        <v>1372</v>
      </c>
      <c r="C8" s="976">
        <f>租赁负债!K26</f>
        <v>0</v>
      </c>
      <c r="D8" s="976">
        <f>租赁负债!M26</f>
        <v>0</v>
      </c>
      <c r="E8" s="976">
        <f>租赁负债!N26</f>
        <v>0</v>
      </c>
      <c r="F8" s="956">
        <f>E8-D8</f>
        <v>0</v>
      </c>
      <c r="G8" s="354" t="str">
        <f>IF(D8=0,"",F8/D8*100)</f>
        <v/>
      </c>
    </row>
    <row r="9" spans="1:7" ht="15.75" customHeight="1">
      <c r="A9" s="751" t="str">
        <f>$A$29&amp;"-"&amp;SUBTOTAL(103,$B$6:B9)</f>
        <v>6-4</v>
      </c>
      <c r="B9" s="20" t="s">
        <v>67</v>
      </c>
      <c r="C9" s="956">
        <f>长期应付款!G27</f>
        <v>0</v>
      </c>
      <c r="D9" s="956">
        <f>长期应付款!K27</f>
        <v>0</v>
      </c>
      <c r="E9" s="956">
        <f>长期应付款!L27</f>
        <v>0</v>
      </c>
      <c r="F9" s="956">
        <f>E9-D9</f>
        <v>0</v>
      </c>
      <c r="G9" s="354" t="str">
        <f>IF(D9=0,"",F9/D9*100)</f>
        <v/>
      </c>
    </row>
    <row r="10" spans="1:7" ht="15.75" customHeight="1">
      <c r="A10" s="751" t="str">
        <f>$A$29&amp;"-"&amp;SUBTOTAL(103,$B$6:B10)</f>
        <v>6-5</v>
      </c>
      <c r="B10" s="20" t="s">
        <v>71</v>
      </c>
      <c r="C10" s="956">
        <f>预计负债!E27</f>
        <v>0</v>
      </c>
      <c r="D10" s="956">
        <f>预计负债!G27</f>
        <v>0</v>
      </c>
      <c r="E10" s="956">
        <f>预计负债!H27</f>
        <v>0</v>
      </c>
      <c r="F10" s="956">
        <f t="shared" si="0"/>
        <v>0</v>
      </c>
      <c r="G10" s="354" t="str">
        <f t="shared" si="1"/>
        <v/>
      </c>
    </row>
    <row r="11" spans="1:7" s="349" customFormat="1" ht="15.75" customHeight="1">
      <c r="A11" s="751" t="str">
        <f>$A$29&amp;"-"&amp;SUBTOTAL(103,$B$6:B11)</f>
        <v>6-6</v>
      </c>
      <c r="B11" s="891" t="s">
        <v>1374</v>
      </c>
      <c r="C11" s="976">
        <f>递延收益!E26</f>
        <v>0</v>
      </c>
      <c r="D11" s="976">
        <f>递延收益!G26</f>
        <v>0</v>
      </c>
      <c r="E11" s="976">
        <f>递延收益!H26</f>
        <v>0</v>
      </c>
      <c r="F11" s="956">
        <f t="shared" si="0"/>
        <v>0</v>
      </c>
      <c r="G11" s="354" t="str">
        <f t="shared" si="1"/>
        <v/>
      </c>
    </row>
    <row r="12" spans="1:7" ht="15.75" customHeight="1">
      <c r="A12" s="751" t="str">
        <f>$A$29&amp;"-"&amp;SUBTOTAL(103,$B$6:B12)</f>
        <v>6-7</v>
      </c>
      <c r="B12" s="20" t="s">
        <v>73</v>
      </c>
      <c r="C12" s="956">
        <f>递延所得税负债!D27</f>
        <v>0</v>
      </c>
      <c r="D12" s="956">
        <f>递延所得税负债!F27</f>
        <v>0</v>
      </c>
      <c r="E12" s="956">
        <f>递延所得税负债!G27</f>
        <v>0</v>
      </c>
      <c r="F12" s="956">
        <f t="shared" si="0"/>
        <v>0</v>
      </c>
      <c r="G12" s="354" t="str">
        <f t="shared" si="1"/>
        <v/>
      </c>
    </row>
    <row r="13" spans="1:7" ht="15.75" customHeight="1">
      <c r="A13" s="751" t="str">
        <f>$A$29&amp;"-"&amp;SUBTOTAL(103,$B$6:B13)</f>
        <v>6-8</v>
      </c>
      <c r="B13" s="20" t="s">
        <v>75</v>
      </c>
      <c r="C13" s="956">
        <f>其他非流动负债!E27</f>
        <v>0</v>
      </c>
      <c r="D13" s="956">
        <f>其他非流动负债!G27</f>
        <v>0</v>
      </c>
      <c r="E13" s="956">
        <f>其他非流动负债!H27</f>
        <v>0</v>
      </c>
      <c r="F13" s="956">
        <f t="shared" si="0"/>
        <v>0</v>
      </c>
      <c r="G13" s="354" t="str">
        <f t="shared" si="1"/>
        <v/>
      </c>
    </row>
    <row r="14" spans="1:7" ht="15.75" customHeight="1">
      <c r="A14" s="10"/>
      <c r="B14" s="14"/>
      <c r="C14" s="956"/>
      <c r="D14" s="956"/>
      <c r="E14" s="956"/>
      <c r="F14" s="956"/>
      <c r="G14" s="354"/>
    </row>
    <row r="15" spans="1:7" ht="15.75" customHeight="1">
      <c r="A15" s="10"/>
      <c r="B15" s="14"/>
      <c r="C15" s="956"/>
      <c r="D15" s="956"/>
      <c r="E15" s="956"/>
      <c r="F15" s="956"/>
      <c r="G15" s="354"/>
    </row>
    <row r="16" spans="1:7" ht="15.75" customHeight="1">
      <c r="A16" s="10"/>
      <c r="B16" s="14"/>
      <c r="C16" s="956"/>
      <c r="D16" s="956"/>
      <c r="E16" s="956"/>
      <c r="F16" s="956"/>
      <c r="G16" s="354"/>
    </row>
    <row r="17" spans="1:7" ht="15.75" customHeight="1">
      <c r="A17" s="10"/>
      <c r="B17" s="14"/>
      <c r="C17" s="956"/>
      <c r="D17" s="956"/>
      <c r="E17" s="956"/>
      <c r="F17" s="956"/>
      <c r="G17" s="354"/>
    </row>
    <row r="18" spans="1:7" ht="15.75" customHeight="1">
      <c r="A18" s="10"/>
      <c r="B18" s="14"/>
      <c r="C18" s="956"/>
      <c r="D18" s="956"/>
      <c r="E18" s="956"/>
      <c r="F18" s="956"/>
      <c r="G18" s="354"/>
    </row>
    <row r="19" spans="1:7" ht="15.75" customHeight="1">
      <c r="A19" s="10"/>
      <c r="B19" s="14"/>
      <c r="C19" s="956"/>
      <c r="D19" s="956"/>
      <c r="E19" s="956"/>
      <c r="F19" s="956"/>
      <c r="G19" s="354"/>
    </row>
    <row r="20" spans="1:7" ht="15.75" customHeight="1">
      <c r="A20" s="10"/>
      <c r="B20" s="14"/>
      <c r="C20" s="956"/>
      <c r="D20" s="956"/>
      <c r="E20" s="956"/>
      <c r="F20" s="956"/>
      <c r="G20" s="354"/>
    </row>
    <row r="21" spans="1:7" ht="15.75" customHeight="1">
      <c r="A21" s="10"/>
      <c r="B21" s="14"/>
      <c r="C21" s="956"/>
      <c r="D21" s="956"/>
      <c r="E21" s="956"/>
      <c r="F21" s="956"/>
      <c r="G21" s="354"/>
    </row>
    <row r="22" spans="1:7" ht="15.75" customHeight="1">
      <c r="A22" s="10"/>
      <c r="B22" s="14"/>
      <c r="C22" s="956"/>
      <c r="D22" s="956"/>
      <c r="E22" s="956"/>
      <c r="F22" s="956"/>
      <c r="G22" s="354"/>
    </row>
    <row r="23" spans="1:7" ht="15.75" customHeight="1">
      <c r="A23" s="10"/>
      <c r="B23" s="14"/>
      <c r="C23" s="956"/>
      <c r="D23" s="956"/>
      <c r="E23" s="956"/>
      <c r="F23" s="956"/>
      <c r="G23" s="354"/>
    </row>
    <row r="24" spans="1:7" ht="15.75" customHeight="1">
      <c r="A24" s="10"/>
      <c r="B24" s="14"/>
      <c r="C24" s="956"/>
      <c r="D24" s="956"/>
      <c r="E24" s="956"/>
      <c r="F24" s="956"/>
      <c r="G24" s="354"/>
    </row>
    <row r="25" spans="1:7" ht="15.75" customHeight="1">
      <c r="A25" s="10"/>
      <c r="B25" s="14"/>
      <c r="C25" s="956"/>
      <c r="D25" s="956"/>
      <c r="E25" s="956"/>
      <c r="F25" s="956"/>
      <c r="G25" s="354"/>
    </row>
    <row r="26" spans="1:7" ht="15.75" customHeight="1">
      <c r="A26" s="10"/>
      <c r="B26" s="14"/>
      <c r="C26" s="956"/>
      <c r="D26" s="956"/>
      <c r="E26" s="956"/>
      <c r="F26" s="956"/>
      <c r="G26" s="354"/>
    </row>
    <row r="27" spans="1:7" ht="15.75" customHeight="1">
      <c r="A27" s="18"/>
      <c r="B27" s="21"/>
      <c r="C27" s="956"/>
      <c r="D27" s="956"/>
      <c r="E27" s="956"/>
      <c r="F27" s="956"/>
      <c r="G27" s="354"/>
    </row>
    <row r="28" spans="1:7" ht="15.75" customHeight="1">
      <c r="A28" s="18"/>
      <c r="B28" s="21"/>
      <c r="C28" s="956"/>
      <c r="D28" s="956"/>
      <c r="E28" s="956"/>
      <c r="F28" s="956"/>
      <c r="G28" s="354"/>
    </row>
    <row r="29" spans="1:7" ht="15.75" customHeight="1">
      <c r="A29" s="18" t="s">
        <v>719</v>
      </c>
      <c r="B29" s="10" t="s">
        <v>186</v>
      </c>
      <c r="C29" s="956">
        <f>SUM(C6:C28)</f>
        <v>0</v>
      </c>
      <c r="D29" s="956">
        <f>SUM(D6:D28)</f>
        <v>0</v>
      </c>
      <c r="E29" s="956">
        <f>SUM(E6:E28)</f>
        <v>0</v>
      </c>
      <c r="F29" s="956">
        <f>SUM(F6:F28)</f>
        <v>0</v>
      </c>
      <c r="G29" s="354" t="str">
        <f>IF(D29=0,"",F29/D29*100)</f>
        <v/>
      </c>
    </row>
    <row r="30" spans="1:7" ht="15.75" customHeight="1">
      <c r="A30" s="12" t="str">
        <f>封面!D11&amp;封面!G11</f>
        <v>被评估企业填表人：</v>
      </c>
      <c r="B30" s="12"/>
      <c r="C30" s="943"/>
      <c r="D30" s="943"/>
      <c r="E30" s="943" t="str">
        <f>"评估人员："&amp;封面!G38</f>
        <v>评估人员：</v>
      </c>
      <c r="F30" s="943"/>
    </row>
    <row r="31" spans="1:7" ht="15.75" customHeight="1">
      <c r="A31" s="11" t="str">
        <f>CONCATENATE(封面!D13,封面!F13,封面!G13,封面!H13,封面!I13,封面!J13,封面!K13)</f>
        <v>填表日期：年月日</v>
      </c>
      <c r="C31" s="943"/>
      <c r="D31" s="943"/>
      <c r="E31" s="943"/>
      <c r="F31" s="943"/>
    </row>
  </sheetData>
  <mergeCells count="2">
    <mergeCell ref="A2:G2"/>
    <mergeCell ref="A3:G3"/>
  </mergeCells>
  <phoneticPr fontId="28" type="noConversion"/>
  <hyperlinks>
    <hyperlink ref="A1" location="索引目录!G20" display="返回索引页" xr:uid="{00000000-0004-0000-5E00-000000000000}"/>
    <hyperlink ref="B1" location="分类汇总!B53" display="返回" xr:uid="{00000000-0004-0000-5E00-000001000000}"/>
    <hyperlink ref="B6" location="长期借款!B1" display="长期借款" xr:uid="{00000000-0004-0000-5E00-000002000000}"/>
    <hyperlink ref="B7" location="应付债券!B1" display="应付债券" xr:uid="{00000000-0004-0000-5E00-000003000000}"/>
    <hyperlink ref="B9" location="长期应付款!B1" display="长期应付款" xr:uid="{00000000-0004-0000-5E00-000004000000}"/>
    <hyperlink ref="B10" location="预计负债!B1" display="预计负债" xr:uid="{00000000-0004-0000-5E00-000006000000}"/>
    <hyperlink ref="B12" location="递延所得税负债!B1" display="递延所得税负债" xr:uid="{00000000-0004-0000-5E00-000007000000}"/>
    <hyperlink ref="B13" location="其他非流动负债!B1" display="其他非流动负债" xr:uid="{00000000-0004-0000-5E00-000008000000}"/>
  </hyperlinks>
  <printOptions horizontalCentered="1"/>
  <pageMargins left="0.34930555555555598" right="0.34930555555555598" top="0.98425196850393704" bottom="0.78888888888888897" header="0.39370078740157477" footer="0.50902777777777797"/>
  <pageSetup paperSize="9" fitToHeight="0" orientation="landscape" r:id="rId1"/>
  <headerFooter alignWithMargins="0">
    <oddHeader>&amp;R&amp;"宋体,常规"&amp;10共&amp;"Times New Roman,常规"&amp;N&amp;"宋体,常规"页第&amp;"Times New Roman,常规"&amp;P&amp;"宋体,常规"页</oddHeader>
  </headerFooter>
</worksheet>
</file>

<file path=xl/worksheets/sheet1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F00-000000000000}">
  <sheetPr codeName="Sheet89">
    <pageSetUpPr fitToPage="1"/>
  </sheetPr>
  <dimension ref="A1:O29"/>
  <sheetViews>
    <sheetView zoomScaleNormal="100" workbookViewId="0"/>
  </sheetViews>
  <sheetFormatPr defaultColWidth="9" defaultRowHeight="15.75" customHeight="1" outlineLevelCol="1"/>
  <cols>
    <col min="1" max="1" width="5.5" style="12" customWidth="1"/>
    <col min="2" max="2" width="22.75" style="349" customWidth="1"/>
    <col min="3" max="4" width="8.75" style="561" customWidth="1"/>
    <col min="5" max="5" width="8.25" style="349" customWidth="1"/>
    <col min="6" max="6" width="6.125" style="349" customWidth="1"/>
    <col min="7" max="7" width="10" style="705" customWidth="1"/>
    <col min="8" max="9" width="13.125" style="705" customWidth="1" outlineLevel="1"/>
    <col min="10" max="10" width="14.25" style="705" customWidth="1"/>
    <col min="11" max="11" width="11.75" style="705" customWidth="1"/>
    <col min="12" max="12" width="14.25" style="705" customWidth="1"/>
    <col min="13" max="13" width="10.625" style="349" customWidth="1"/>
    <col min="14" max="16384" width="9" style="349"/>
  </cols>
  <sheetData>
    <row r="1" spans="1:15" ht="15.75" customHeight="1">
      <c r="A1" s="564" t="s">
        <v>108</v>
      </c>
      <c r="B1" s="357" t="s">
        <v>333</v>
      </c>
      <c r="C1" s="560"/>
      <c r="D1" s="560"/>
      <c r="E1" s="348"/>
      <c r="F1" s="348"/>
      <c r="G1" s="941"/>
      <c r="H1" s="941"/>
      <c r="I1" s="941"/>
      <c r="J1" s="941"/>
      <c r="K1" s="941"/>
      <c r="L1" s="941"/>
      <c r="M1" s="348"/>
    </row>
    <row r="2" spans="1:15" s="369" customFormat="1" ht="30" customHeight="1">
      <c r="A2" s="2061" t="s">
        <v>720</v>
      </c>
      <c r="B2" s="2062"/>
      <c r="C2" s="2062"/>
      <c r="D2" s="2062"/>
      <c r="E2" s="2062"/>
      <c r="F2" s="2062"/>
      <c r="G2" s="2062"/>
      <c r="H2" s="2062"/>
      <c r="I2" s="2062"/>
      <c r="J2" s="2062"/>
      <c r="K2" s="2062"/>
      <c r="L2" s="2062"/>
      <c r="M2" s="2062"/>
    </row>
    <row r="3" spans="1:15" ht="14.25" customHeight="1">
      <c r="A3" s="705" t="str">
        <f>CONCATENATE(封面!D9,封面!F9,封面!G9,封面!H9,封面!I9,封面!J9,封面!K9)</f>
        <v>评估基准日：年月日</v>
      </c>
      <c r="B3" s="705"/>
      <c r="C3" s="705"/>
      <c r="D3" s="705"/>
      <c r="E3" s="705"/>
      <c r="F3" s="705"/>
      <c r="M3" s="705"/>
    </row>
    <row r="4" spans="1:15" ht="15.75" customHeight="1">
      <c r="A4" s="12" t="str">
        <f>封面!D7&amp;封面!F7</f>
        <v>被评估企业：</v>
      </c>
      <c r="G4" s="943"/>
      <c r="H4" s="943"/>
      <c r="I4" s="943"/>
      <c r="J4" s="943"/>
      <c r="K4" s="943"/>
      <c r="L4" s="943"/>
      <c r="M4" s="355" t="s">
        <v>110</v>
      </c>
    </row>
    <row r="5" spans="1:15" s="365" customFormat="1" ht="15.75" customHeight="1">
      <c r="A5" s="559" t="s">
        <v>172</v>
      </c>
      <c r="B5" s="350" t="s">
        <v>695</v>
      </c>
      <c r="C5" s="562" t="s">
        <v>439</v>
      </c>
      <c r="D5" s="562" t="s">
        <v>539</v>
      </c>
      <c r="E5" s="350" t="s">
        <v>696</v>
      </c>
      <c r="F5" s="350" t="s">
        <v>391</v>
      </c>
      <c r="G5" s="947" t="s">
        <v>697</v>
      </c>
      <c r="H5" s="1003" t="s">
        <v>317</v>
      </c>
      <c r="I5" s="1003" t="s">
        <v>394</v>
      </c>
      <c r="J5" s="947" t="s">
        <v>318</v>
      </c>
      <c r="K5" s="947" t="s">
        <v>698</v>
      </c>
      <c r="L5" s="947" t="s">
        <v>319</v>
      </c>
      <c r="M5" s="350" t="s">
        <v>175</v>
      </c>
      <c r="O5" s="1099" t="s">
        <v>2129</v>
      </c>
    </row>
    <row r="6" spans="1:15" ht="15.75" customHeight="1">
      <c r="A6" s="23"/>
      <c r="B6" s="472"/>
      <c r="C6" s="555"/>
      <c r="D6" s="555"/>
      <c r="E6" s="353"/>
      <c r="F6" s="350"/>
      <c r="G6" s="956"/>
      <c r="H6" s="956"/>
      <c r="I6" s="956"/>
      <c r="J6" s="956"/>
      <c r="K6" s="956"/>
      <c r="L6" s="956"/>
      <c r="M6" s="370"/>
      <c r="O6" s="551"/>
    </row>
    <row r="7" spans="1:15" ht="15.75" customHeight="1">
      <c r="A7" s="23"/>
      <c r="B7" s="358"/>
      <c r="C7" s="555"/>
      <c r="D7" s="555"/>
      <c r="E7" s="353"/>
      <c r="F7" s="353"/>
      <c r="G7" s="956"/>
      <c r="H7" s="956"/>
      <c r="I7" s="956"/>
      <c r="J7" s="956"/>
      <c r="K7" s="956"/>
      <c r="L7" s="956"/>
      <c r="M7" s="370"/>
      <c r="O7" s="551"/>
    </row>
    <row r="8" spans="1:15" ht="15.75" customHeight="1">
      <c r="A8" s="23"/>
      <c r="B8" s="358"/>
      <c r="C8" s="555"/>
      <c r="D8" s="555"/>
      <c r="E8" s="353"/>
      <c r="F8" s="353"/>
      <c r="G8" s="956"/>
      <c r="H8" s="956"/>
      <c r="I8" s="956"/>
      <c r="J8" s="956"/>
      <c r="K8" s="956"/>
      <c r="L8" s="956"/>
      <c r="M8" s="370"/>
      <c r="O8" s="551"/>
    </row>
    <row r="9" spans="1:15" ht="15.75" customHeight="1">
      <c r="A9" s="23"/>
      <c r="B9" s="358"/>
      <c r="C9" s="555"/>
      <c r="D9" s="555"/>
      <c r="E9" s="353"/>
      <c r="F9" s="353"/>
      <c r="G9" s="956"/>
      <c r="H9" s="956"/>
      <c r="I9" s="956"/>
      <c r="J9" s="956"/>
      <c r="K9" s="956"/>
      <c r="L9" s="956"/>
      <c r="M9" s="370"/>
      <c r="O9" s="551"/>
    </row>
    <row r="10" spans="1:15" ht="15.75" customHeight="1">
      <c r="A10" s="23"/>
      <c r="B10" s="358"/>
      <c r="C10" s="555"/>
      <c r="D10" s="555"/>
      <c r="E10" s="353"/>
      <c r="F10" s="353"/>
      <c r="G10" s="956"/>
      <c r="H10" s="956"/>
      <c r="I10" s="956"/>
      <c r="J10" s="956"/>
      <c r="K10" s="956"/>
      <c r="L10" s="956"/>
      <c r="M10" s="370"/>
      <c r="O10" s="551"/>
    </row>
    <row r="11" spans="1:15" ht="15.75" customHeight="1">
      <c r="A11" s="23"/>
      <c r="B11" s="358"/>
      <c r="C11" s="555"/>
      <c r="D11" s="555"/>
      <c r="E11" s="353"/>
      <c r="F11" s="353"/>
      <c r="G11" s="956"/>
      <c r="H11" s="956"/>
      <c r="I11" s="956"/>
      <c r="J11" s="956"/>
      <c r="K11" s="956"/>
      <c r="L11" s="956"/>
      <c r="M11" s="370"/>
      <c r="O11" s="551"/>
    </row>
    <row r="12" spans="1:15" ht="15.75" customHeight="1">
      <c r="A12" s="23"/>
      <c r="B12" s="358"/>
      <c r="C12" s="555"/>
      <c r="D12" s="555"/>
      <c r="E12" s="353"/>
      <c r="F12" s="353"/>
      <c r="G12" s="956"/>
      <c r="H12" s="956"/>
      <c r="I12" s="956"/>
      <c r="J12" s="956"/>
      <c r="K12" s="956"/>
      <c r="L12" s="956"/>
      <c r="M12" s="370"/>
      <c r="O12" s="551"/>
    </row>
    <row r="13" spans="1:15" ht="15.75" customHeight="1">
      <c r="A13" s="23"/>
      <c r="B13" s="358"/>
      <c r="C13" s="555"/>
      <c r="D13" s="555"/>
      <c r="E13" s="353"/>
      <c r="F13" s="353"/>
      <c r="G13" s="956"/>
      <c r="H13" s="956"/>
      <c r="I13" s="956"/>
      <c r="J13" s="956"/>
      <c r="K13" s="956"/>
      <c r="L13" s="956"/>
      <c r="M13" s="370"/>
      <c r="O13" s="551"/>
    </row>
    <row r="14" spans="1:15" ht="15.75" customHeight="1">
      <c r="A14" s="23"/>
      <c r="B14" s="358"/>
      <c r="C14" s="555"/>
      <c r="D14" s="555"/>
      <c r="E14" s="353"/>
      <c r="F14" s="353"/>
      <c r="G14" s="956"/>
      <c r="H14" s="956"/>
      <c r="I14" s="956"/>
      <c r="J14" s="956"/>
      <c r="K14" s="956"/>
      <c r="L14" s="956"/>
      <c r="M14" s="370"/>
      <c r="O14" s="551"/>
    </row>
    <row r="15" spans="1:15" ht="15.75" customHeight="1">
      <c r="A15" s="23"/>
      <c r="B15" s="358"/>
      <c r="C15" s="555"/>
      <c r="D15" s="555"/>
      <c r="E15" s="353"/>
      <c r="F15" s="353"/>
      <c r="G15" s="956"/>
      <c r="H15" s="956"/>
      <c r="I15" s="956"/>
      <c r="J15" s="956"/>
      <c r="K15" s="956"/>
      <c r="L15" s="956"/>
      <c r="M15" s="370"/>
      <c r="O15" s="551"/>
    </row>
    <row r="16" spans="1:15" ht="15.75" customHeight="1">
      <c r="A16" s="23"/>
      <c r="B16" s="358"/>
      <c r="C16" s="555"/>
      <c r="D16" s="555"/>
      <c r="E16" s="353"/>
      <c r="F16" s="353"/>
      <c r="G16" s="956"/>
      <c r="H16" s="956"/>
      <c r="I16" s="956"/>
      <c r="J16" s="956"/>
      <c r="K16" s="956"/>
      <c r="L16" s="956"/>
      <c r="M16" s="370"/>
      <c r="O16" s="551"/>
    </row>
    <row r="17" spans="1:15" ht="15.75" customHeight="1">
      <c r="A17" s="23"/>
      <c r="B17" s="358"/>
      <c r="C17" s="555"/>
      <c r="D17" s="555"/>
      <c r="E17" s="353"/>
      <c r="F17" s="353"/>
      <c r="G17" s="956"/>
      <c r="H17" s="956"/>
      <c r="I17" s="956"/>
      <c r="J17" s="956"/>
      <c r="K17" s="956"/>
      <c r="L17" s="956"/>
      <c r="M17" s="370"/>
      <c r="O17" s="551"/>
    </row>
    <row r="18" spans="1:15" ht="15.75" customHeight="1">
      <c r="A18" s="23"/>
      <c r="B18" s="358"/>
      <c r="C18" s="555"/>
      <c r="D18" s="555"/>
      <c r="E18" s="353"/>
      <c r="F18" s="353"/>
      <c r="G18" s="956"/>
      <c r="H18" s="956"/>
      <c r="I18" s="956"/>
      <c r="J18" s="956"/>
      <c r="K18" s="956"/>
      <c r="L18" s="956"/>
      <c r="M18" s="370"/>
      <c r="O18" s="551"/>
    </row>
    <row r="19" spans="1:15" ht="15.75" customHeight="1">
      <c r="A19" s="23"/>
      <c r="B19" s="358"/>
      <c r="C19" s="555"/>
      <c r="D19" s="555"/>
      <c r="E19" s="353"/>
      <c r="F19" s="353"/>
      <c r="G19" s="956"/>
      <c r="H19" s="956"/>
      <c r="I19" s="956"/>
      <c r="J19" s="956"/>
      <c r="K19" s="956"/>
      <c r="L19" s="956"/>
      <c r="M19" s="370"/>
      <c r="O19" s="551"/>
    </row>
    <row r="20" spans="1:15" ht="15.75" customHeight="1">
      <c r="A20" s="23"/>
      <c r="B20" s="358"/>
      <c r="C20" s="555"/>
      <c r="D20" s="555"/>
      <c r="E20" s="353"/>
      <c r="F20" s="353"/>
      <c r="G20" s="956"/>
      <c r="H20" s="956"/>
      <c r="I20" s="956"/>
      <c r="J20" s="956"/>
      <c r="K20" s="956"/>
      <c r="L20" s="956"/>
      <c r="M20" s="370"/>
      <c r="O20" s="551"/>
    </row>
    <row r="21" spans="1:15" ht="15.75" customHeight="1">
      <c r="A21" s="23"/>
      <c r="B21" s="358"/>
      <c r="C21" s="555"/>
      <c r="D21" s="555"/>
      <c r="E21" s="353"/>
      <c r="F21" s="353"/>
      <c r="G21" s="956"/>
      <c r="H21" s="956"/>
      <c r="I21" s="956"/>
      <c r="J21" s="956"/>
      <c r="K21" s="956"/>
      <c r="L21" s="956"/>
      <c r="M21" s="370"/>
      <c r="O21" s="551"/>
    </row>
    <row r="22" spans="1:15" ht="15.75" customHeight="1">
      <c r="A22" s="23"/>
      <c r="B22" s="358"/>
      <c r="C22" s="555"/>
      <c r="D22" s="555"/>
      <c r="E22" s="353"/>
      <c r="F22" s="353"/>
      <c r="G22" s="956"/>
      <c r="H22" s="956"/>
      <c r="I22" s="956"/>
      <c r="J22" s="956"/>
      <c r="K22" s="956"/>
      <c r="L22" s="956"/>
      <c r="M22" s="370"/>
      <c r="O22" s="551"/>
    </row>
    <row r="23" spans="1:15" ht="15.75" customHeight="1">
      <c r="A23" s="23"/>
      <c r="B23" s="358"/>
      <c r="C23" s="555"/>
      <c r="D23" s="555"/>
      <c r="E23" s="353"/>
      <c r="F23" s="353"/>
      <c r="G23" s="956"/>
      <c r="H23" s="956"/>
      <c r="I23" s="956"/>
      <c r="J23" s="956"/>
      <c r="K23" s="956"/>
      <c r="L23" s="956"/>
      <c r="M23" s="370"/>
      <c r="O23" s="551"/>
    </row>
    <row r="24" spans="1:15" ht="15.75" customHeight="1">
      <c r="A24" s="23"/>
      <c r="B24" s="358"/>
      <c r="C24" s="555"/>
      <c r="D24" s="555"/>
      <c r="E24" s="353"/>
      <c r="F24" s="353"/>
      <c r="G24" s="956"/>
      <c r="H24" s="956"/>
      <c r="I24" s="956"/>
      <c r="J24" s="956"/>
      <c r="K24" s="956"/>
      <c r="L24" s="956"/>
      <c r="M24" s="370"/>
      <c r="O24" s="551"/>
    </row>
    <row r="25" spans="1:15" ht="15.75" customHeight="1">
      <c r="A25" s="23"/>
      <c r="B25" s="358"/>
      <c r="C25" s="555"/>
      <c r="D25" s="555"/>
      <c r="E25" s="353"/>
      <c r="F25" s="353"/>
      <c r="G25" s="956"/>
      <c r="H25" s="956"/>
      <c r="I25" s="956"/>
      <c r="J25" s="956"/>
      <c r="K25" s="956"/>
      <c r="L25" s="956"/>
      <c r="M25" s="370"/>
      <c r="O25" s="551"/>
    </row>
    <row r="26" spans="1:15" ht="15.75" customHeight="1">
      <c r="A26" s="23"/>
      <c r="B26" s="358"/>
      <c r="C26" s="555"/>
      <c r="D26" s="555"/>
      <c r="E26" s="353"/>
      <c r="F26" s="353"/>
      <c r="G26" s="956"/>
      <c r="H26" s="956"/>
      <c r="I26" s="956"/>
      <c r="J26" s="956"/>
      <c r="K26" s="956"/>
      <c r="L26" s="956"/>
      <c r="M26" s="370"/>
      <c r="O26" s="551"/>
    </row>
    <row r="27" spans="1:15" ht="15.75" customHeight="1">
      <c r="A27" s="2115" t="s">
        <v>689</v>
      </c>
      <c r="B27" s="2116"/>
      <c r="C27" s="555"/>
      <c r="D27" s="555"/>
      <c r="E27" s="353"/>
      <c r="F27" s="353"/>
      <c r="G27" s="956"/>
      <c r="H27" s="956">
        <f>SUM(H6:H26)</f>
        <v>0</v>
      </c>
      <c r="I27" s="956"/>
      <c r="J27" s="956">
        <f>SUM(J6:J26)</f>
        <v>0</v>
      </c>
      <c r="K27" s="956"/>
      <c r="L27" s="956">
        <f>SUM(L6:L26)</f>
        <v>0</v>
      </c>
      <c r="M27" s="370"/>
    </row>
    <row r="28" spans="1:15" ht="15.75" customHeight="1">
      <c r="A28" s="12" t="str">
        <f>封面!D11&amp;封面!G11</f>
        <v>被评估企业填表人：</v>
      </c>
      <c r="G28" s="943"/>
      <c r="H28" s="943"/>
      <c r="I28" s="943"/>
      <c r="J28" s="943" t="str">
        <f>"评估人员："&amp;封面!G38</f>
        <v>评估人员：</v>
      </c>
      <c r="K28" s="943"/>
      <c r="L28" s="943"/>
    </row>
    <row r="29" spans="1:15" ht="15.75" customHeight="1">
      <c r="A29" s="12" t="str">
        <f>CONCATENATE(封面!D13,封面!F13,封面!G13,封面!H13,封面!I13,封面!J13,封面!K13)</f>
        <v>填表日期：年月日</v>
      </c>
      <c r="G29" s="943"/>
      <c r="H29" s="943"/>
      <c r="I29" s="943"/>
      <c r="J29" s="943"/>
      <c r="K29" s="943"/>
      <c r="L29" s="943"/>
    </row>
  </sheetData>
  <mergeCells count="2">
    <mergeCell ref="A2:M2"/>
    <mergeCell ref="A27:B27"/>
  </mergeCells>
  <phoneticPr fontId="28" type="noConversion"/>
  <hyperlinks>
    <hyperlink ref="A1" location="索引目录!I20" display="返回索引页" xr:uid="{00000000-0004-0000-5F00-000000000000}"/>
    <hyperlink ref="B1" location="'非流动负债汇总 '!B6" display="返回" xr:uid="{00000000-0004-0000-5F00-000001000000}"/>
  </hyperlinks>
  <printOptions horizontalCentered="1"/>
  <pageMargins left="0.35433070866141736" right="0.35433070866141736" top="0.98425196850393704" bottom="0.78740157480314965" header="0.39370078740157477" footer="0.51181102362204722"/>
  <pageSetup paperSize="9" scale="89" fitToHeight="0" orientation="landscape" r:id="rId1"/>
  <headerFooter alignWithMargins="0">
    <oddHeader>&amp;R&amp;"宋体,常规"&amp;10共&amp;"Times New Roman,常规"&amp;N&amp;"宋体,常规"页第&amp;"Times New Roman,常规"&amp;P&amp;"宋体,常规"页</oddHeader>
  </headerFooter>
  <legacyDrawing r:id="rId2"/>
</worksheet>
</file>

<file path=xl/worksheets/sheet1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000-000000000000}">
  <sheetPr codeName="Sheet90">
    <pageSetUpPr fitToPage="1"/>
  </sheetPr>
  <dimension ref="A1:O29"/>
  <sheetViews>
    <sheetView showGridLines="0" topLeftCell="A16" zoomScaleNormal="100" workbookViewId="0">
      <selection activeCell="F30" sqref="F30"/>
    </sheetView>
  </sheetViews>
  <sheetFormatPr defaultColWidth="8.75" defaultRowHeight="12.75" outlineLevelCol="1"/>
  <cols>
    <col min="1" max="1" width="4.5" style="12" customWidth="1"/>
    <col min="2" max="2" width="23.125" style="349" customWidth="1"/>
    <col min="3" max="3" width="9.25" style="349" customWidth="1"/>
    <col min="4" max="5" width="11.625" style="561" customWidth="1"/>
    <col min="6" max="6" width="11.25" style="349" customWidth="1"/>
    <col min="7" max="8" width="17.25" style="705" customWidth="1" outlineLevel="1"/>
    <col min="9" max="10" width="17.25" style="705" customWidth="1"/>
    <col min="11" max="11" width="15.25" style="349" customWidth="1"/>
    <col min="12" max="16384" width="8.75" style="349"/>
  </cols>
  <sheetData>
    <row r="1" spans="1:13" ht="14.25">
      <c r="A1" s="564" t="s">
        <v>108</v>
      </c>
      <c r="B1" s="357" t="s">
        <v>333</v>
      </c>
      <c r="C1" s="348"/>
      <c r="D1" s="560"/>
      <c r="E1" s="560"/>
      <c r="F1" s="348"/>
      <c r="G1" s="941"/>
      <c r="H1" s="941"/>
      <c r="I1" s="941"/>
      <c r="J1" s="941"/>
      <c r="K1" s="348"/>
    </row>
    <row r="2" spans="1:13" s="369" customFormat="1" ht="21" customHeight="1">
      <c r="A2" s="2579" t="s">
        <v>721</v>
      </c>
      <c r="B2" s="2322"/>
      <c r="C2" s="2322"/>
      <c r="D2" s="2322"/>
      <c r="E2" s="2322"/>
      <c r="F2" s="2322"/>
      <c r="G2" s="2322"/>
      <c r="H2" s="2322"/>
      <c r="I2" s="2322"/>
      <c r="J2" s="2322"/>
      <c r="K2" s="2322"/>
    </row>
    <row r="3" spans="1:13" ht="14.25" customHeight="1">
      <c r="A3" s="705" t="str">
        <f>CONCATENATE(封面!D9,封面!F9,封面!G9,封面!H9,封面!I9,封面!J9,封面!K9)</f>
        <v>评估基准日：年月日</v>
      </c>
      <c r="B3" s="705"/>
      <c r="C3" s="705"/>
      <c r="D3" s="705"/>
      <c r="E3" s="705"/>
      <c r="F3" s="705"/>
      <c r="K3" s="705"/>
    </row>
    <row r="4" spans="1:13" ht="15.75" customHeight="1">
      <c r="A4" s="12" t="str">
        <f>封面!D7&amp;封面!F7</f>
        <v>被评估企业：</v>
      </c>
      <c r="G4" s="943"/>
      <c r="H4" s="943"/>
      <c r="I4" s="943"/>
      <c r="J4" s="943"/>
      <c r="K4" s="355" t="s">
        <v>110</v>
      </c>
    </row>
    <row r="5" spans="1:13" ht="15.75" customHeight="1">
      <c r="A5" s="559" t="s">
        <v>172</v>
      </c>
      <c r="B5" s="350" t="s">
        <v>722</v>
      </c>
      <c r="C5" s="350" t="s">
        <v>538</v>
      </c>
      <c r="D5" s="562" t="s">
        <v>439</v>
      </c>
      <c r="E5" s="562" t="s">
        <v>539</v>
      </c>
      <c r="F5" s="350" t="s">
        <v>723</v>
      </c>
      <c r="G5" s="1003" t="s">
        <v>317</v>
      </c>
      <c r="H5" s="1003" t="s">
        <v>394</v>
      </c>
      <c r="I5" s="947" t="s">
        <v>318</v>
      </c>
      <c r="J5" s="947" t="s">
        <v>319</v>
      </c>
      <c r="K5" s="353" t="s">
        <v>2128</v>
      </c>
      <c r="M5" s="1099" t="s">
        <v>2129</v>
      </c>
    </row>
    <row r="6" spans="1:13" ht="15.75" customHeight="1">
      <c r="A6" s="23"/>
      <c r="B6" s="358"/>
      <c r="C6" s="353"/>
      <c r="D6" s="555"/>
      <c r="E6" s="555"/>
      <c r="F6" s="353"/>
      <c r="G6" s="956"/>
      <c r="H6" s="956"/>
      <c r="I6" s="956"/>
      <c r="J6" s="956"/>
      <c r="K6" s="370"/>
      <c r="M6" s="551"/>
    </row>
    <row r="7" spans="1:13" ht="15.75" customHeight="1">
      <c r="A7" s="23"/>
      <c r="B7" s="358"/>
      <c r="C7" s="353"/>
      <c r="D7" s="555"/>
      <c r="E7" s="555"/>
      <c r="F7" s="353"/>
      <c r="G7" s="956"/>
      <c r="H7" s="956"/>
      <c r="I7" s="956"/>
      <c r="J7" s="956"/>
      <c r="K7" s="370"/>
      <c r="M7" s="551"/>
    </row>
    <row r="8" spans="1:13" ht="15.75" customHeight="1">
      <c r="A8" s="23"/>
      <c r="B8" s="358"/>
      <c r="C8" s="353"/>
      <c r="D8" s="555"/>
      <c r="E8" s="555"/>
      <c r="F8" s="353"/>
      <c r="G8" s="956"/>
      <c r="H8" s="956"/>
      <c r="I8" s="956"/>
      <c r="J8" s="956"/>
      <c r="K8" s="370"/>
      <c r="M8" s="551"/>
    </row>
    <row r="9" spans="1:13" ht="15.75" customHeight="1">
      <c r="A9" s="23"/>
      <c r="B9" s="358"/>
      <c r="C9" s="353"/>
      <c r="D9" s="555"/>
      <c r="E9" s="555"/>
      <c r="F9" s="353"/>
      <c r="G9" s="956"/>
      <c r="H9" s="956"/>
      <c r="I9" s="956"/>
      <c r="J9" s="956"/>
      <c r="K9" s="370"/>
      <c r="M9" s="551"/>
    </row>
    <row r="10" spans="1:13" ht="15.75" customHeight="1">
      <c r="A10" s="23"/>
      <c r="B10" s="358"/>
      <c r="C10" s="353"/>
      <c r="D10" s="555"/>
      <c r="E10" s="555"/>
      <c r="F10" s="353"/>
      <c r="G10" s="956"/>
      <c r="H10" s="956"/>
      <c r="I10" s="956"/>
      <c r="J10" s="956"/>
      <c r="K10" s="370"/>
      <c r="M10" s="551"/>
    </row>
    <row r="11" spans="1:13" ht="15.75" customHeight="1">
      <c r="A11" s="23"/>
      <c r="B11" s="358"/>
      <c r="C11" s="353"/>
      <c r="D11" s="555"/>
      <c r="E11" s="555"/>
      <c r="F11" s="353"/>
      <c r="G11" s="956"/>
      <c r="H11" s="956"/>
      <c r="I11" s="956"/>
      <c r="J11" s="956"/>
      <c r="K11" s="370"/>
      <c r="M11" s="551"/>
    </row>
    <row r="12" spans="1:13" ht="15.75" customHeight="1">
      <c r="A12" s="23"/>
      <c r="B12" s="358"/>
      <c r="C12" s="353"/>
      <c r="D12" s="555"/>
      <c r="E12" s="555"/>
      <c r="F12" s="353"/>
      <c r="G12" s="956"/>
      <c r="H12" s="956"/>
      <c r="I12" s="956"/>
      <c r="J12" s="956"/>
      <c r="K12" s="370"/>
      <c r="M12" s="551"/>
    </row>
    <row r="13" spans="1:13" ht="15.75" customHeight="1">
      <c r="A13" s="23"/>
      <c r="B13" s="358"/>
      <c r="C13" s="353"/>
      <c r="D13" s="555"/>
      <c r="E13" s="555"/>
      <c r="F13" s="353"/>
      <c r="G13" s="956"/>
      <c r="H13" s="956"/>
      <c r="I13" s="956"/>
      <c r="J13" s="956"/>
      <c r="K13" s="370"/>
      <c r="M13" s="551"/>
    </row>
    <row r="14" spans="1:13" ht="15.75" customHeight="1">
      <c r="A14" s="23"/>
      <c r="B14" s="358"/>
      <c r="C14" s="353"/>
      <c r="D14" s="555"/>
      <c r="E14" s="555"/>
      <c r="F14" s="353"/>
      <c r="G14" s="956"/>
      <c r="H14" s="956"/>
      <c r="I14" s="956"/>
      <c r="J14" s="956"/>
      <c r="K14" s="370"/>
      <c r="M14" s="551"/>
    </row>
    <row r="15" spans="1:13" ht="15.75" customHeight="1">
      <c r="A15" s="23"/>
      <c r="B15" s="358"/>
      <c r="C15" s="353"/>
      <c r="D15" s="555"/>
      <c r="E15" s="555"/>
      <c r="F15" s="353"/>
      <c r="G15" s="956"/>
      <c r="H15" s="956"/>
      <c r="I15" s="956"/>
      <c r="J15" s="956"/>
      <c r="K15" s="370"/>
      <c r="M15" s="551"/>
    </row>
    <row r="16" spans="1:13" ht="15.75" customHeight="1">
      <c r="A16" s="23"/>
      <c r="B16" s="358"/>
      <c r="C16" s="353"/>
      <c r="D16" s="555"/>
      <c r="E16" s="555"/>
      <c r="F16" s="353"/>
      <c r="G16" s="956"/>
      <c r="H16" s="956"/>
      <c r="I16" s="956"/>
      <c r="J16" s="956"/>
      <c r="K16" s="370"/>
      <c r="M16" s="551"/>
    </row>
    <row r="17" spans="1:15" ht="15.75" customHeight="1">
      <c r="A17" s="23"/>
      <c r="B17" s="358"/>
      <c r="C17" s="353"/>
      <c r="D17" s="555"/>
      <c r="E17" s="555"/>
      <c r="F17" s="353"/>
      <c r="G17" s="956"/>
      <c r="H17" s="956"/>
      <c r="I17" s="956"/>
      <c r="J17" s="956"/>
      <c r="K17" s="370"/>
      <c r="M17" s="551"/>
    </row>
    <row r="18" spans="1:15" ht="15.75" customHeight="1">
      <c r="A18" s="23"/>
      <c r="B18" s="358"/>
      <c r="C18" s="353"/>
      <c r="D18" s="555"/>
      <c r="E18" s="555"/>
      <c r="F18" s="353"/>
      <c r="G18" s="956"/>
      <c r="H18" s="956"/>
      <c r="I18" s="956"/>
      <c r="J18" s="956"/>
      <c r="K18" s="370"/>
      <c r="M18" s="551"/>
    </row>
    <row r="19" spans="1:15" ht="15.75" customHeight="1">
      <c r="A19" s="23"/>
      <c r="B19" s="358"/>
      <c r="C19" s="353"/>
      <c r="D19" s="555"/>
      <c r="E19" s="555"/>
      <c r="F19" s="353"/>
      <c r="G19" s="956"/>
      <c r="H19" s="956"/>
      <c r="I19" s="956"/>
      <c r="J19" s="956"/>
      <c r="K19" s="370"/>
      <c r="M19" s="551"/>
    </row>
    <row r="20" spans="1:15" ht="15.75" customHeight="1">
      <c r="A20" s="23"/>
      <c r="B20" s="358"/>
      <c r="C20" s="353"/>
      <c r="D20" s="555"/>
      <c r="E20" s="555"/>
      <c r="F20" s="353"/>
      <c r="G20" s="956"/>
      <c r="H20" s="956"/>
      <c r="I20" s="956"/>
      <c r="J20" s="956"/>
      <c r="K20" s="370"/>
      <c r="M20" s="551"/>
    </row>
    <row r="21" spans="1:15" ht="15.75" customHeight="1">
      <c r="A21" s="23"/>
      <c r="B21" s="358"/>
      <c r="C21" s="353"/>
      <c r="D21" s="555"/>
      <c r="E21" s="555"/>
      <c r="F21" s="353"/>
      <c r="G21" s="956"/>
      <c r="H21" s="956"/>
      <c r="I21" s="956"/>
      <c r="J21" s="956"/>
      <c r="K21" s="370"/>
      <c r="M21" s="551"/>
    </row>
    <row r="22" spans="1:15" ht="15.75" customHeight="1">
      <c r="A22" s="23"/>
      <c r="B22" s="358"/>
      <c r="C22" s="353"/>
      <c r="D22" s="555"/>
      <c r="E22" s="555"/>
      <c r="F22" s="353"/>
      <c r="G22" s="956"/>
      <c r="H22" s="956"/>
      <c r="I22" s="956"/>
      <c r="J22" s="956"/>
      <c r="K22" s="370"/>
      <c r="M22" s="551"/>
    </row>
    <row r="23" spans="1:15" ht="15.75" customHeight="1">
      <c r="A23" s="23"/>
      <c r="B23" s="358"/>
      <c r="C23" s="353"/>
      <c r="D23" s="555"/>
      <c r="E23" s="555"/>
      <c r="F23" s="353"/>
      <c r="G23" s="956"/>
      <c r="H23" s="956"/>
      <c r="I23" s="956"/>
      <c r="J23" s="956"/>
      <c r="K23" s="370"/>
      <c r="M23" s="551"/>
    </row>
    <row r="24" spans="1:15" ht="15.75" customHeight="1">
      <c r="A24" s="23"/>
      <c r="B24" s="358"/>
      <c r="C24" s="353"/>
      <c r="D24" s="555"/>
      <c r="E24" s="555"/>
      <c r="F24" s="353"/>
      <c r="G24" s="956"/>
      <c r="H24" s="956"/>
      <c r="I24" s="956"/>
      <c r="J24" s="956"/>
      <c r="K24" s="370"/>
      <c r="M24" s="551"/>
    </row>
    <row r="25" spans="1:15" ht="15.75" customHeight="1">
      <c r="A25" s="23"/>
      <c r="B25" s="358"/>
      <c r="C25" s="353"/>
      <c r="D25" s="555"/>
      <c r="E25" s="555"/>
      <c r="F25" s="353"/>
      <c r="G25" s="956"/>
      <c r="H25" s="956"/>
      <c r="I25" s="956"/>
      <c r="J25" s="956"/>
      <c r="K25" s="370"/>
      <c r="M25" s="551"/>
    </row>
    <row r="26" spans="1:15" ht="15.75" customHeight="1">
      <c r="A26" s="23"/>
      <c r="B26" s="358"/>
      <c r="C26" s="353"/>
      <c r="D26" s="555"/>
      <c r="E26" s="555"/>
      <c r="F26" s="353"/>
      <c r="G26" s="956"/>
      <c r="H26" s="956"/>
      <c r="I26" s="956"/>
      <c r="J26" s="956"/>
      <c r="K26" s="370"/>
      <c r="M26" s="551"/>
    </row>
    <row r="27" spans="1:15" ht="15.75" customHeight="1">
      <c r="A27" s="2115" t="s">
        <v>689</v>
      </c>
      <c r="B27" s="2116"/>
      <c r="C27" s="353"/>
      <c r="D27" s="555"/>
      <c r="E27" s="555"/>
      <c r="F27" s="353"/>
      <c r="G27" s="956">
        <f>SUM(G6:G26)</f>
        <v>0</v>
      </c>
      <c r="H27" s="956"/>
      <c r="I27" s="956">
        <f>SUM(I6:I26)</f>
        <v>0</v>
      </c>
      <c r="J27" s="956">
        <f>SUM(J6:J26)</f>
        <v>0</v>
      </c>
      <c r="K27" s="553"/>
      <c r="L27" s="554"/>
      <c r="M27" s="554"/>
      <c r="N27" s="554"/>
      <c r="O27" s="554"/>
    </row>
    <row r="28" spans="1:15" ht="15.75" customHeight="1">
      <c r="A28" s="12" t="str">
        <f>封面!D11&amp;封面!G11</f>
        <v>被评估企业填表人：</v>
      </c>
      <c r="G28" s="943"/>
      <c r="H28" s="943"/>
      <c r="I28" s="943" t="str">
        <f>"评估人员："&amp;封面!G38</f>
        <v>评估人员：</v>
      </c>
      <c r="J28" s="943"/>
    </row>
    <row r="29" spans="1:15" ht="15.75" customHeight="1">
      <c r="A29" s="12" t="str">
        <f>CONCATENATE(封面!D13,封面!F13,封面!G13,封面!H13,封面!I13,封面!J13,封面!K13)</f>
        <v>填表日期：年月日</v>
      </c>
      <c r="G29" s="943"/>
      <c r="H29" s="943"/>
      <c r="I29" s="943"/>
      <c r="J29" s="943"/>
    </row>
  </sheetData>
  <mergeCells count="2">
    <mergeCell ref="A2:K2"/>
    <mergeCell ref="A27:B27"/>
  </mergeCells>
  <phoneticPr fontId="28" type="noConversion"/>
  <hyperlinks>
    <hyperlink ref="A1" location="索引目录!I21" display="返回索引页" xr:uid="{00000000-0004-0000-6000-000000000000}"/>
    <hyperlink ref="B1" location="'非流动负债汇总 '!B7" display="返回" xr:uid="{00000000-0004-0000-6000-000001000000}"/>
  </hyperlinks>
  <printOptions horizontalCentered="1"/>
  <pageMargins left="0.35433070866141736" right="0.35433070866141736" top="0.98425196850393704" bottom="0.78740157480314965" header="0.39370078740157477" footer="0.51181102362204722"/>
  <pageSetup paperSize="9" scale="84" fitToHeight="0" orientation="landscape" r:id="rId1"/>
  <headerFooter alignWithMargins="0">
    <oddHeader>&amp;R&amp;"宋体,常规"&amp;10共&amp;"Times New Roman,常规"&amp;N&amp;"宋体,常规"页第&amp;"Times New Roman,常规"&amp;P&amp;"宋体,常规"页</oddHead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205417-D39D-4FB3-8BE4-FEEC790689F2}">
  <sheetPr codeName="Sheet92">
    <pageSetUpPr fitToPage="1"/>
  </sheetPr>
  <dimension ref="A1:B78"/>
  <sheetViews>
    <sheetView workbookViewId="0">
      <selection sqref="A1:A34"/>
    </sheetView>
  </sheetViews>
  <sheetFormatPr defaultColWidth="9" defaultRowHeight="13.5"/>
  <cols>
    <col min="1" max="1" width="80.625" style="939" customWidth="1"/>
    <col min="2" max="2" width="50.625" style="940" customWidth="1"/>
    <col min="3" max="16384" width="9" style="939"/>
  </cols>
  <sheetData>
    <row r="1" spans="1:2" ht="15.75">
      <c r="A1" s="399" t="s">
        <v>1683</v>
      </c>
    </row>
    <row r="2" spans="1:2" ht="15.75">
      <c r="A2" s="399" t="s">
        <v>1684</v>
      </c>
    </row>
    <row r="3" spans="1:2" ht="15.75">
      <c r="A3" s="399" t="s">
        <v>1622</v>
      </c>
      <c r="B3" s="940">
        <v>20</v>
      </c>
    </row>
    <row r="4" spans="1:2" ht="15.75">
      <c r="A4" s="399" t="s">
        <v>1623</v>
      </c>
      <c r="B4" s="940">
        <v>60</v>
      </c>
    </row>
    <row r="5" spans="1:2" ht="15.75">
      <c r="A5" s="399" t="s">
        <v>1624</v>
      </c>
      <c r="B5" s="940">
        <v>3</v>
      </c>
    </row>
    <row r="6" spans="1:2" ht="15.75">
      <c r="A6" s="399" t="s">
        <v>1625</v>
      </c>
      <c r="B6" s="940">
        <v>10</v>
      </c>
    </row>
    <row r="7" spans="1:2" ht="15.75">
      <c r="A7" s="399" t="s">
        <v>1626</v>
      </c>
      <c r="B7" s="940" t="s">
        <v>1627</v>
      </c>
    </row>
    <row r="8" spans="1:2" ht="15.75">
      <c r="A8" s="399" t="s">
        <v>1628</v>
      </c>
      <c r="B8" s="940">
        <v>0</v>
      </c>
    </row>
    <row r="9" spans="1:2" ht="15.75">
      <c r="A9" s="399" t="s">
        <v>1685</v>
      </c>
    </row>
    <row r="10" spans="1:2" ht="15.75">
      <c r="A10" s="399" t="s">
        <v>1686</v>
      </c>
    </row>
    <row r="11" spans="1:2" ht="15.75">
      <c r="A11" s="399" t="s">
        <v>1687</v>
      </c>
    </row>
    <row r="12" spans="1:2" ht="15.75">
      <c r="A12" s="399" t="s">
        <v>1629</v>
      </c>
      <c r="B12" s="940">
        <v>20</v>
      </c>
    </row>
    <row r="13" spans="1:2" ht="15.75">
      <c r="A13" s="399" t="s">
        <v>1630</v>
      </c>
      <c r="B13" s="940">
        <v>60</v>
      </c>
    </row>
    <row r="14" spans="1:2" ht="15.75">
      <c r="A14" s="399" t="s">
        <v>1631</v>
      </c>
      <c r="B14" s="940">
        <v>3</v>
      </c>
    </row>
    <row r="15" spans="1:2" ht="15.75">
      <c r="A15" s="399" t="s">
        <v>1632</v>
      </c>
      <c r="B15" s="940">
        <v>10</v>
      </c>
    </row>
    <row r="16" spans="1:2" ht="15.75">
      <c r="A16" s="399" t="s">
        <v>1633</v>
      </c>
      <c r="B16" s="940">
        <v>0</v>
      </c>
    </row>
    <row r="17" spans="1:2" ht="15.75">
      <c r="A17" s="399" t="s">
        <v>1634</v>
      </c>
      <c r="B17" s="940">
        <v>0</v>
      </c>
    </row>
    <row r="18" spans="1:2" ht="15.75">
      <c r="A18" s="399" t="s">
        <v>1635</v>
      </c>
      <c r="B18" s="940">
        <v>10</v>
      </c>
    </row>
    <row r="19" spans="1:2" ht="15.75">
      <c r="A19" s="399" t="s">
        <v>1636</v>
      </c>
      <c r="B19" s="940">
        <v>30</v>
      </c>
    </row>
    <row r="20" spans="1:2" ht="15.75">
      <c r="A20" s="399" t="s">
        <v>1637</v>
      </c>
      <c r="B20" s="940">
        <v>60</v>
      </c>
    </row>
    <row r="21" spans="1:2" ht="15.75">
      <c r="A21" s="399" t="s">
        <v>1638</v>
      </c>
      <c r="B21" s="940">
        <v>60</v>
      </c>
    </row>
    <row r="22" spans="1:2" ht="15.75">
      <c r="A22" s="399" t="s">
        <v>1639</v>
      </c>
      <c r="B22" s="940">
        <v>20</v>
      </c>
    </row>
    <row r="23" spans="1:2" ht="15.75">
      <c r="A23" s="399" t="s">
        <v>1640</v>
      </c>
      <c r="B23" s="940">
        <v>30</v>
      </c>
    </row>
    <row r="24" spans="1:2" ht="15.75">
      <c r="A24" s="399" t="s">
        <v>1641</v>
      </c>
      <c r="B24" s="940">
        <v>20</v>
      </c>
    </row>
    <row r="25" spans="1:2" ht="15.75">
      <c r="A25" s="399" t="s">
        <v>1642</v>
      </c>
      <c r="B25" s="940">
        <v>60</v>
      </c>
    </row>
    <row r="26" spans="1:2" ht="15.75">
      <c r="A26" s="399" t="s">
        <v>1643</v>
      </c>
      <c r="B26" s="940">
        <v>10</v>
      </c>
    </row>
    <row r="27" spans="1:2" ht="15.75">
      <c r="A27" s="399" t="s">
        <v>1644</v>
      </c>
      <c r="B27" s="940">
        <v>60</v>
      </c>
    </row>
    <row r="28" spans="1:2" ht="15.75">
      <c r="A28" s="399" t="s">
        <v>1645</v>
      </c>
      <c r="B28" s="940">
        <v>60</v>
      </c>
    </row>
    <row r="29" spans="1:2" ht="15.75">
      <c r="A29" s="399" t="s">
        <v>1646</v>
      </c>
      <c r="B29" s="940">
        <v>10</v>
      </c>
    </row>
    <row r="30" spans="1:2" ht="15.75">
      <c r="A30" s="399" t="s">
        <v>1647</v>
      </c>
      <c r="B30" s="940">
        <v>60</v>
      </c>
    </row>
    <row r="31" spans="1:2" ht="15.75">
      <c r="A31" s="399" t="s">
        <v>1688</v>
      </c>
      <c r="B31" s="940">
        <v>2</v>
      </c>
    </row>
    <row r="32" spans="1:2" ht="15.75">
      <c r="A32" s="399" t="s">
        <v>1689</v>
      </c>
      <c r="B32" s="940">
        <v>2</v>
      </c>
    </row>
    <row r="33" spans="1:2" ht="15.75">
      <c r="A33" s="399" t="s">
        <v>1690</v>
      </c>
      <c r="B33" s="940">
        <v>1</v>
      </c>
    </row>
    <row r="34" spans="1:2" ht="15.75">
      <c r="A34" s="399" t="s">
        <v>1691</v>
      </c>
    </row>
    <row r="35" spans="1:2">
      <c r="A35" s="939" t="s">
        <v>1696</v>
      </c>
    </row>
    <row r="36" spans="1:2">
      <c r="A36" s="939" t="s">
        <v>1697</v>
      </c>
    </row>
    <row r="37" spans="1:2">
      <c r="A37" s="939" t="s">
        <v>1698</v>
      </c>
    </row>
    <row r="38" spans="1:2">
      <c r="A38" s="939" t="s">
        <v>1699</v>
      </c>
    </row>
    <row r="39" spans="1:2">
      <c r="A39" s="939" t="s">
        <v>1700</v>
      </c>
    </row>
    <row r="40" spans="1:2">
      <c r="A40" s="939" t="s">
        <v>1701</v>
      </c>
    </row>
    <row r="41" spans="1:2">
      <c r="A41" s="939" t="s">
        <v>1702</v>
      </c>
    </row>
    <row r="42" spans="1:2">
      <c r="A42" s="939" t="s">
        <v>1703</v>
      </c>
    </row>
    <row r="43" spans="1:2">
      <c r="A43" s="939" t="s">
        <v>1704</v>
      </c>
    </row>
    <row r="44" spans="1:2">
      <c r="A44" s="939" t="s">
        <v>1705</v>
      </c>
    </row>
    <row r="45" spans="1:2">
      <c r="A45" s="939" t="s">
        <v>1706</v>
      </c>
    </row>
    <row r="46" spans="1:2">
      <c r="A46" s="939" t="s">
        <v>1707</v>
      </c>
    </row>
    <row r="47" spans="1:2">
      <c r="A47" s="939" t="s">
        <v>1708</v>
      </c>
    </row>
    <row r="48" spans="1:2">
      <c r="A48" s="939" t="s">
        <v>1709</v>
      </c>
    </row>
    <row r="49" spans="1:2">
      <c r="A49" s="939" t="s">
        <v>1710</v>
      </c>
    </row>
    <row r="50" spans="1:2">
      <c r="A50" s="939" t="s">
        <v>1711</v>
      </c>
    </row>
    <row r="51" spans="1:2">
      <c r="A51" s="939" t="s">
        <v>1712</v>
      </c>
    </row>
    <row r="52" spans="1:2">
      <c r="A52" s="939" t="s">
        <v>1713</v>
      </c>
    </row>
    <row r="53" spans="1:2">
      <c r="A53" s="939" t="s">
        <v>1714</v>
      </c>
    </row>
    <row r="54" spans="1:2">
      <c r="A54" s="939" t="s">
        <v>1715</v>
      </c>
    </row>
    <row r="55" spans="1:2">
      <c r="A55" s="939" t="s">
        <v>1716</v>
      </c>
    </row>
    <row r="56" spans="1:2">
      <c r="A56" s="939" t="s">
        <v>1717</v>
      </c>
    </row>
    <row r="57" spans="1:2">
      <c r="A57" s="939" t="s">
        <v>1718</v>
      </c>
    </row>
    <row r="58" spans="1:2">
      <c r="A58" s="939" t="s">
        <v>2139</v>
      </c>
      <c r="B58" s="940">
        <v>18810788242</v>
      </c>
    </row>
    <row r="59" spans="1:2">
      <c r="A59" s="939" t="s">
        <v>2140</v>
      </c>
      <c r="B59" s="940" t="s">
        <v>2171</v>
      </c>
    </row>
    <row r="60" spans="1:2">
      <c r="A60" s="939" t="s">
        <v>1806</v>
      </c>
    </row>
    <row r="61" spans="1:2">
      <c r="A61" s="939" t="s">
        <v>1807</v>
      </c>
    </row>
    <row r="62" spans="1:2">
      <c r="A62" s="939" t="s">
        <v>1808</v>
      </c>
    </row>
    <row r="63" spans="1:2">
      <c r="A63" s="939" t="s">
        <v>1809</v>
      </c>
    </row>
    <row r="64" spans="1:2">
      <c r="A64" s="939" t="s">
        <v>1810</v>
      </c>
    </row>
    <row r="65" spans="1:1">
      <c r="A65" s="939" t="s">
        <v>1811</v>
      </c>
    </row>
    <row r="66" spans="1:1">
      <c r="A66" s="939" t="s">
        <v>1812</v>
      </c>
    </row>
    <row r="67" spans="1:1">
      <c r="A67" s="939" t="s">
        <v>1813</v>
      </c>
    </row>
    <row r="68" spans="1:1">
      <c r="A68" s="939" t="s">
        <v>1814</v>
      </c>
    </row>
    <row r="69" spans="1:1">
      <c r="A69" s="939" t="s">
        <v>1815</v>
      </c>
    </row>
    <row r="70" spans="1:1">
      <c r="A70" s="939" t="s">
        <v>1816</v>
      </c>
    </row>
    <row r="71" spans="1:1">
      <c r="A71" s="939" t="s">
        <v>1817</v>
      </c>
    </row>
    <row r="72" spans="1:1">
      <c r="A72" s="939" t="s">
        <v>1818</v>
      </c>
    </row>
    <row r="73" spans="1:1">
      <c r="A73" s="939" t="s">
        <v>1819</v>
      </c>
    </row>
    <row r="74" spans="1:1">
      <c r="A74" s="939" t="s">
        <v>2131</v>
      </c>
    </row>
    <row r="75" spans="1:1">
      <c r="A75" s="939" t="s">
        <v>2132</v>
      </c>
    </row>
    <row r="76" spans="1:1">
      <c r="A76" s="939" t="s">
        <v>2133</v>
      </c>
    </row>
    <row r="77" spans="1:1">
      <c r="A77" s="939" t="s">
        <v>2134</v>
      </c>
    </row>
    <row r="78" spans="1:1">
      <c r="A78" s="939" t="s">
        <v>2135</v>
      </c>
    </row>
  </sheetData>
  <sheetProtection formatCells="0" insertHyperlinks="0" autoFilter="0"/>
  <phoneticPr fontId="28" type="noConversion"/>
  <printOptions horizontalCentered="1"/>
  <pageMargins left="0.7" right="0.7" top="0.98425196850393704" bottom="0.75" header="0.39370078740157477" footer="0.3"/>
  <pageSetup paperSize="9" orientation="portrait" r:id="rId1"/>
  <headerFooter>
    <oddHeader>&amp;R&amp;"宋体,常规"&amp;10共&amp;"Times New Roman,常规"&amp;N&amp;"宋体,常规"页第&amp;"Times New Roman,常规"&amp;P&amp;"宋体,常规"页</oddHeader>
  </headerFooter>
</worksheet>
</file>

<file path=xl/worksheets/sheet1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BE325D-206D-4D80-8CD9-BB0044ECA2A5}">
  <sheetPr codeName="Sheet168">
    <pageSetUpPr fitToPage="1"/>
  </sheetPr>
  <dimension ref="A1:R35"/>
  <sheetViews>
    <sheetView topLeftCell="A13" zoomScaleNormal="100" workbookViewId="0">
      <selection activeCell="D12" sqref="D12"/>
    </sheetView>
  </sheetViews>
  <sheetFormatPr defaultColWidth="9" defaultRowHeight="15.75" outlineLevelCol="1"/>
  <cols>
    <col min="1" max="1" width="5.875" style="802" customWidth="1"/>
    <col min="2" max="2" width="13.5" style="803" customWidth="1"/>
    <col min="3" max="3" width="7.875" style="803" customWidth="1"/>
    <col min="4" max="4" width="4.25" style="803" customWidth="1"/>
    <col min="5" max="5" width="4.5" style="803" customWidth="1"/>
    <col min="6" max="7" width="5.625" style="803" customWidth="1"/>
    <col min="8" max="8" width="5.25" style="803" customWidth="1"/>
    <col min="9" max="10" width="6.75" style="803" customWidth="1"/>
    <col min="11" max="11" width="11" style="803" customWidth="1" outlineLevel="1"/>
    <col min="12" max="12" width="11" style="804" customWidth="1" outlineLevel="1"/>
    <col min="13" max="14" width="11" style="803" customWidth="1"/>
    <col min="15" max="15" width="7.75" style="803" customWidth="1"/>
    <col min="16" max="16" width="9.25" style="803" customWidth="1"/>
    <col min="17" max="16384" width="9" style="757"/>
  </cols>
  <sheetData>
    <row r="1" spans="1:18">
      <c r="A1" s="782" t="s">
        <v>1431</v>
      </c>
      <c r="B1" s="783" t="s">
        <v>1432</v>
      </c>
      <c r="C1" s="799"/>
      <c r="D1" s="799"/>
      <c r="E1" s="799"/>
      <c r="F1" s="799"/>
      <c r="G1" s="799"/>
      <c r="H1" s="799"/>
      <c r="I1" s="799"/>
      <c r="J1" s="799"/>
      <c r="K1" s="799"/>
      <c r="L1" s="800"/>
      <c r="M1" s="799"/>
      <c r="N1" s="799"/>
      <c r="O1" s="799"/>
      <c r="P1" s="799"/>
    </row>
    <row r="2" spans="1:18" ht="23.25">
      <c r="A2" s="2349" t="s">
        <v>1491</v>
      </c>
      <c r="B2" s="2349"/>
      <c r="C2" s="2349"/>
      <c r="D2" s="2349"/>
      <c r="E2" s="2349"/>
      <c r="F2" s="2349"/>
      <c r="G2" s="2349"/>
      <c r="H2" s="2349"/>
      <c r="I2" s="2349"/>
      <c r="J2" s="2349"/>
      <c r="K2" s="2349"/>
      <c r="L2" s="2349"/>
      <c r="M2" s="2349"/>
      <c r="N2" s="2349"/>
      <c r="O2" s="2349"/>
      <c r="P2" s="2349"/>
    </row>
    <row r="3" spans="1:18">
      <c r="A3" s="1804" t="str">
        <f>CONCATENATE(封面!D9,封面!F9,封面!G9,封面!H9,封面!I9,封面!J9,封面!K9)</f>
        <v>评估基准日：年月日</v>
      </c>
      <c r="B3" s="1804"/>
      <c r="C3" s="1804"/>
      <c r="D3" s="1804"/>
      <c r="E3" s="1804"/>
      <c r="F3" s="1804"/>
      <c r="G3" s="1804"/>
      <c r="H3" s="1804"/>
      <c r="I3" s="1804"/>
      <c r="J3" s="1804"/>
      <c r="K3" s="1805"/>
      <c r="L3" s="1805"/>
      <c r="M3" s="1805"/>
      <c r="N3" s="1805"/>
      <c r="O3" s="1805"/>
      <c r="P3" s="1805"/>
    </row>
    <row r="4" spans="1:18">
      <c r="A4" s="802" t="str">
        <f>封面!D7&amp;封面!F7</f>
        <v>被评估企业：</v>
      </c>
      <c r="P4" s="801" t="s">
        <v>1401</v>
      </c>
    </row>
    <row r="5" spans="1:18" ht="24">
      <c r="A5" s="882" t="s">
        <v>1433</v>
      </c>
      <c r="B5" s="883" t="s">
        <v>1469</v>
      </c>
      <c r="C5" s="883" t="s">
        <v>1470</v>
      </c>
      <c r="D5" s="883" t="s">
        <v>482</v>
      </c>
      <c r="E5" s="883" t="s">
        <v>1471</v>
      </c>
      <c r="F5" s="884" t="s">
        <v>1461</v>
      </c>
      <c r="G5" s="885" t="s">
        <v>1472</v>
      </c>
      <c r="H5" s="885" t="s">
        <v>1473</v>
      </c>
      <c r="I5" s="885" t="s">
        <v>1474</v>
      </c>
      <c r="J5" s="885" t="s">
        <v>1475</v>
      </c>
      <c r="K5" s="886" t="s">
        <v>317</v>
      </c>
      <c r="L5" s="886" t="s">
        <v>1483</v>
      </c>
      <c r="M5" s="886" t="s">
        <v>978</v>
      </c>
      <c r="N5" s="886" t="s">
        <v>1351</v>
      </c>
      <c r="O5" s="884" t="s">
        <v>336</v>
      </c>
      <c r="P5" s="806" t="s">
        <v>1425</v>
      </c>
      <c r="R5" s="1099" t="s">
        <v>2129</v>
      </c>
    </row>
    <row r="6" spans="1:18">
      <c r="A6" s="760"/>
      <c r="B6" s="805"/>
      <c r="C6" s="805"/>
      <c r="D6" s="806"/>
      <c r="E6" s="805"/>
      <c r="F6" s="859"/>
      <c r="G6" s="807"/>
      <c r="H6" s="860"/>
      <c r="I6" s="881"/>
      <c r="J6" s="806"/>
      <c r="K6" s="809"/>
      <c r="L6" s="810"/>
      <c r="M6" s="809" t="str">
        <f>IF(B6="","",K6+L6)</f>
        <v/>
      </c>
      <c r="N6" s="809"/>
      <c r="O6" s="809" t="str">
        <f>IFERROR((N6-M6)/M6*100,"")</f>
        <v/>
      </c>
      <c r="P6" s="862"/>
      <c r="R6" s="551"/>
    </row>
    <row r="7" spans="1:18">
      <c r="A7" s="760"/>
      <c r="B7" s="805"/>
      <c r="C7" s="805"/>
      <c r="D7" s="806"/>
      <c r="E7" s="805"/>
      <c r="F7" s="859"/>
      <c r="G7" s="807"/>
      <c r="H7" s="860"/>
      <c r="I7" s="881"/>
      <c r="J7" s="806"/>
      <c r="K7" s="809"/>
      <c r="L7" s="810"/>
      <c r="M7" s="809" t="str">
        <f t="shared" ref="M7:M25" si="0">IF(B7="","",K7+L7)</f>
        <v/>
      </c>
      <c r="N7" s="809"/>
      <c r="O7" s="809" t="str">
        <f t="shared" ref="O7:O26" si="1">IFERROR((N7-M7)/M7*100,"")</f>
        <v/>
      </c>
      <c r="P7" s="862"/>
      <c r="R7" s="551"/>
    </row>
    <row r="8" spans="1:18">
      <c r="A8" s="760"/>
      <c r="B8" s="805"/>
      <c r="C8" s="805"/>
      <c r="D8" s="806"/>
      <c r="E8" s="805"/>
      <c r="F8" s="859"/>
      <c r="G8" s="807"/>
      <c r="H8" s="860"/>
      <c r="I8" s="881"/>
      <c r="J8" s="806"/>
      <c r="K8" s="809"/>
      <c r="L8" s="810"/>
      <c r="M8" s="809" t="str">
        <f t="shared" si="0"/>
        <v/>
      </c>
      <c r="N8" s="809"/>
      <c r="O8" s="809" t="str">
        <f t="shared" si="1"/>
        <v/>
      </c>
      <c r="P8" s="862"/>
      <c r="R8" s="551"/>
    </row>
    <row r="9" spans="1:18">
      <c r="A9" s="760"/>
      <c r="B9" s="805"/>
      <c r="C9" s="805"/>
      <c r="D9" s="806"/>
      <c r="E9" s="805"/>
      <c r="F9" s="859"/>
      <c r="G9" s="807"/>
      <c r="H9" s="860"/>
      <c r="I9" s="881"/>
      <c r="J9" s="806"/>
      <c r="K9" s="809"/>
      <c r="L9" s="810"/>
      <c r="M9" s="809" t="str">
        <f t="shared" si="0"/>
        <v/>
      </c>
      <c r="N9" s="809"/>
      <c r="O9" s="809" t="str">
        <f t="shared" si="1"/>
        <v/>
      </c>
      <c r="P9" s="862"/>
      <c r="R9" s="551"/>
    </row>
    <row r="10" spans="1:18">
      <c r="A10" s="760"/>
      <c r="B10" s="805"/>
      <c r="C10" s="805"/>
      <c r="D10" s="806"/>
      <c r="E10" s="805"/>
      <c r="F10" s="859"/>
      <c r="G10" s="807"/>
      <c r="H10" s="860"/>
      <c r="I10" s="881"/>
      <c r="J10" s="806"/>
      <c r="K10" s="809"/>
      <c r="L10" s="810"/>
      <c r="M10" s="809" t="str">
        <f t="shared" si="0"/>
        <v/>
      </c>
      <c r="N10" s="809"/>
      <c r="O10" s="809" t="str">
        <f t="shared" si="1"/>
        <v/>
      </c>
      <c r="P10" s="862"/>
      <c r="R10" s="551"/>
    </row>
    <row r="11" spans="1:18">
      <c r="A11" s="760"/>
      <c r="B11" s="805"/>
      <c r="C11" s="805"/>
      <c r="D11" s="806"/>
      <c r="E11" s="805"/>
      <c r="F11" s="859"/>
      <c r="G11" s="807"/>
      <c r="H11" s="860"/>
      <c r="I11" s="881"/>
      <c r="J11" s="806"/>
      <c r="K11" s="809"/>
      <c r="L11" s="810"/>
      <c r="M11" s="809" t="str">
        <f t="shared" si="0"/>
        <v/>
      </c>
      <c r="N11" s="809"/>
      <c r="O11" s="809" t="str">
        <f t="shared" si="1"/>
        <v/>
      </c>
      <c r="P11" s="862"/>
      <c r="R11" s="551"/>
    </row>
    <row r="12" spans="1:18">
      <c r="A12" s="760"/>
      <c r="B12" s="805"/>
      <c r="C12" s="805"/>
      <c r="D12" s="806"/>
      <c r="E12" s="805"/>
      <c r="F12" s="859"/>
      <c r="G12" s="807"/>
      <c r="H12" s="860"/>
      <c r="I12" s="881"/>
      <c r="J12" s="806"/>
      <c r="K12" s="809"/>
      <c r="L12" s="810"/>
      <c r="M12" s="809" t="str">
        <f t="shared" si="0"/>
        <v/>
      </c>
      <c r="N12" s="809"/>
      <c r="O12" s="809" t="str">
        <f t="shared" si="1"/>
        <v/>
      </c>
      <c r="P12" s="862"/>
      <c r="R12" s="551"/>
    </row>
    <row r="13" spans="1:18">
      <c r="A13" s="760"/>
      <c r="B13" s="805"/>
      <c r="C13" s="805"/>
      <c r="D13" s="806"/>
      <c r="E13" s="805"/>
      <c r="F13" s="859"/>
      <c r="G13" s="807"/>
      <c r="H13" s="860"/>
      <c r="I13" s="881"/>
      <c r="J13" s="806"/>
      <c r="K13" s="809"/>
      <c r="L13" s="810"/>
      <c r="M13" s="809" t="str">
        <f t="shared" si="0"/>
        <v/>
      </c>
      <c r="N13" s="809"/>
      <c r="O13" s="809" t="str">
        <f t="shared" si="1"/>
        <v/>
      </c>
      <c r="P13" s="862"/>
      <c r="R13" s="551"/>
    </row>
    <row r="14" spans="1:18">
      <c r="A14" s="760"/>
      <c r="B14" s="805"/>
      <c r="C14" s="805"/>
      <c r="D14" s="806"/>
      <c r="E14" s="805"/>
      <c r="F14" s="859"/>
      <c r="G14" s="807"/>
      <c r="H14" s="860"/>
      <c r="I14" s="881"/>
      <c r="J14" s="806"/>
      <c r="K14" s="809"/>
      <c r="L14" s="810"/>
      <c r="M14" s="809" t="str">
        <f t="shared" si="0"/>
        <v/>
      </c>
      <c r="N14" s="809"/>
      <c r="O14" s="809" t="str">
        <f t="shared" si="1"/>
        <v/>
      </c>
      <c r="P14" s="862"/>
      <c r="R14" s="551"/>
    </row>
    <row r="15" spans="1:18">
      <c r="A15" s="760"/>
      <c r="B15" s="805"/>
      <c r="C15" s="805"/>
      <c r="D15" s="806"/>
      <c r="E15" s="805"/>
      <c r="F15" s="859"/>
      <c r="G15" s="807"/>
      <c r="H15" s="860"/>
      <c r="I15" s="881"/>
      <c r="J15" s="806"/>
      <c r="K15" s="809"/>
      <c r="L15" s="810"/>
      <c r="M15" s="809" t="str">
        <f t="shared" si="0"/>
        <v/>
      </c>
      <c r="N15" s="809"/>
      <c r="O15" s="809" t="str">
        <f t="shared" si="1"/>
        <v/>
      </c>
      <c r="P15" s="862"/>
      <c r="R15" s="551"/>
    </row>
    <row r="16" spans="1:18">
      <c r="A16" s="760"/>
      <c r="B16" s="805"/>
      <c r="C16" s="805"/>
      <c r="D16" s="806"/>
      <c r="E16" s="805"/>
      <c r="F16" s="859"/>
      <c r="G16" s="807"/>
      <c r="H16" s="860"/>
      <c r="I16" s="881"/>
      <c r="J16" s="806"/>
      <c r="K16" s="809"/>
      <c r="L16" s="810"/>
      <c r="M16" s="809" t="str">
        <f t="shared" si="0"/>
        <v/>
      </c>
      <c r="N16" s="809"/>
      <c r="O16" s="809" t="str">
        <f t="shared" si="1"/>
        <v/>
      </c>
      <c r="P16" s="862"/>
      <c r="R16" s="551"/>
    </row>
    <row r="17" spans="1:18">
      <c r="A17" s="760"/>
      <c r="B17" s="805"/>
      <c r="C17" s="805"/>
      <c r="D17" s="806"/>
      <c r="E17" s="805"/>
      <c r="F17" s="859"/>
      <c r="G17" s="807"/>
      <c r="H17" s="860"/>
      <c r="I17" s="881"/>
      <c r="J17" s="806"/>
      <c r="K17" s="809"/>
      <c r="L17" s="810"/>
      <c r="M17" s="809" t="str">
        <f t="shared" si="0"/>
        <v/>
      </c>
      <c r="N17" s="809"/>
      <c r="O17" s="809" t="str">
        <f t="shared" si="1"/>
        <v/>
      </c>
      <c r="P17" s="862"/>
      <c r="R17" s="551"/>
    </row>
    <row r="18" spans="1:18">
      <c r="A18" s="760"/>
      <c r="B18" s="805"/>
      <c r="C18" s="805"/>
      <c r="D18" s="806"/>
      <c r="E18" s="805"/>
      <c r="F18" s="859"/>
      <c r="G18" s="807"/>
      <c r="H18" s="860"/>
      <c r="I18" s="881"/>
      <c r="J18" s="806"/>
      <c r="K18" s="809"/>
      <c r="L18" s="810"/>
      <c r="M18" s="809" t="str">
        <f t="shared" si="0"/>
        <v/>
      </c>
      <c r="N18" s="809"/>
      <c r="O18" s="809" t="str">
        <f t="shared" si="1"/>
        <v/>
      </c>
      <c r="P18" s="862"/>
      <c r="R18" s="551"/>
    </row>
    <row r="19" spans="1:18">
      <c r="A19" s="760"/>
      <c r="B19" s="805"/>
      <c r="C19" s="805"/>
      <c r="D19" s="806"/>
      <c r="E19" s="805"/>
      <c r="F19" s="859"/>
      <c r="G19" s="807"/>
      <c r="H19" s="860"/>
      <c r="I19" s="881"/>
      <c r="J19" s="806"/>
      <c r="K19" s="809"/>
      <c r="L19" s="810"/>
      <c r="M19" s="809" t="str">
        <f t="shared" si="0"/>
        <v/>
      </c>
      <c r="N19" s="809"/>
      <c r="O19" s="809" t="str">
        <f t="shared" si="1"/>
        <v/>
      </c>
      <c r="P19" s="862"/>
      <c r="R19" s="551"/>
    </row>
    <row r="20" spans="1:18">
      <c r="A20" s="760"/>
      <c r="B20" s="805"/>
      <c r="C20" s="805"/>
      <c r="D20" s="806"/>
      <c r="E20" s="805"/>
      <c r="F20" s="859"/>
      <c r="G20" s="807"/>
      <c r="H20" s="860"/>
      <c r="I20" s="881"/>
      <c r="J20" s="806"/>
      <c r="K20" s="809"/>
      <c r="L20" s="810"/>
      <c r="M20" s="809" t="str">
        <f t="shared" si="0"/>
        <v/>
      </c>
      <c r="N20" s="809"/>
      <c r="O20" s="809" t="str">
        <f t="shared" si="1"/>
        <v/>
      </c>
      <c r="P20" s="862"/>
      <c r="R20" s="551"/>
    </row>
    <row r="21" spans="1:18">
      <c r="A21" s="760"/>
      <c r="B21" s="805"/>
      <c r="C21" s="805"/>
      <c r="D21" s="806"/>
      <c r="E21" s="805"/>
      <c r="F21" s="859"/>
      <c r="G21" s="807"/>
      <c r="H21" s="860"/>
      <c r="I21" s="881"/>
      <c r="J21" s="806"/>
      <c r="K21" s="809"/>
      <c r="L21" s="810"/>
      <c r="M21" s="809" t="str">
        <f t="shared" si="0"/>
        <v/>
      </c>
      <c r="N21" s="809"/>
      <c r="O21" s="809" t="str">
        <f t="shared" si="1"/>
        <v/>
      </c>
      <c r="P21" s="862"/>
      <c r="R21" s="551"/>
    </row>
    <row r="22" spans="1:18">
      <c r="A22" s="760"/>
      <c r="B22" s="805"/>
      <c r="C22" s="805"/>
      <c r="D22" s="806"/>
      <c r="E22" s="805"/>
      <c r="F22" s="859"/>
      <c r="G22" s="807"/>
      <c r="H22" s="860"/>
      <c r="I22" s="881"/>
      <c r="J22" s="806"/>
      <c r="K22" s="809"/>
      <c r="L22" s="810"/>
      <c r="M22" s="809" t="str">
        <f t="shared" si="0"/>
        <v/>
      </c>
      <c r="N22" s="809"/>
      <c r="O22" s="809" t="str">
        <f t="shared" si="1"/>
        <v/>
      </c>
      <c r="P22" s="862"/>
      <c r="R22" s="551"/>
    </row>
    <row r="23" spans="1:18">
      <c r="A23" s="760"/>
      <c r="B23" s="805"/>
      <c r="C23" s="805"/>
      <c r="D23" s="806"/>
      <c r="E23" s="805"/>
      <c r="F23" s="859"/>
      <c r="G23" s="807"/>
      <c r="H23" s="860"/>
      <c r="I23" s="881"/>
      <c r="J23" s="806"/>
      <c r="K23" s="809"/>
      <c r="L23" s="810"/>
      <c r="M23" s="809" t="str">
        <f t="shared" si="0"/>
        <v/>
      </c>
      <c r="N23" s="809"/>
      <c r="O23" s="809" t="str">
        <f t="shared" si="1"/>
        <v/>
      </c>
      <c r="P23" s="862"/>
      <c r="R23" s="551"/>
    </row>
    <row r="24" spans="1:18">
      <c r="A24" s="760"/>
      <c r="B24" s="805"/>
      <c r="C24" s="805"/>
      <c r="D24" s="806"/>
      <c r="E24" s="805"/>
      <c r="F24" s="859"/>
      <c r="G24" s="807"/>
      <c r="H24" s="860"/>
      <c r="I24" s="881"/>
      <c r="J24" s="806"/>
      <c r="K24" s="809"/>
      <c r="L24" s="810"/>
      <c r="M24" s="809" t="str">
        <f t="shared" si="0"/>
        <v/>
      </c>
      <c r="N24" s="809"/>
      <c r="O24" s="809" t="str">
        <f t="shared" si="1"/>
        <v/>
      </c>
      <c r="P24" s="862"/>
      <c r="R24" s="551"/>
    </row>
    <row r="25" spans="1:18">
      <c r="A25" s="760"/>
      <c r="B25" s="805"/>
      <c r="C25" s="805"/>
      <c r="D25" s="806"/>
      <c r="E25" s="805"/>
      <c r="F25" s="859"/>
      <c r="G25" s="807"/>
      <c r="H25" s="860"/>
      <c r="I25" s="881"/>
      <c r="J25" s="806"/>
      <c r="K25" s="1839"/>
      <c r="L25" s="1847"/>
      <c r="M25" s="1839" t="str">
        <f t="shared" si="0"/>
        <v/>
      </c>
      <c r="N25" s="1839"/>
      <c r="O25" s="809" t="str">
        <f t="shared" si="1"/>
        <v/>
      </c>
      <c r="P25" s="862"/>
      <c r="R25" s="551"/>
    </row>
    <row r="26" spans="1:18">
      <c r="A26" s="2835" t="s">
        <v>1492</v>
      </c>
      <c r="B26" s="2836"/>
      <c r="C26" s="2836"/>
      <c r="D26" s="806"/>
      <c r="E26" s="805"/>
      <c r="F26" s="805"/>
      <c r="G26" s="806"/>
      <c r="H26" s="806"/>
      <c r="I26" s="881"/>
      <c r="J26" s="806"/>
      <c r="K26" s="1839">
        <f>SUM(K6:K25)</f>
        <v>0</v>
      </c>
      <c r="L26" s="1847"/>
      <c r="M26" s="1839">
        <f>SUM(M6:M25)</f>
        <v>0</v>
      </c>
      <c r="N26" s="1839">
        <f>SUM(N6:N25)</f>
        <v>0</v>
      </c>
      <c r="O26" s="809" t="str">
        <f t="shared" si="1"/>
        <v/>
      </c>
      <c r="P26" s="862"/>
      <c r="R26" s="551"/>
    </row>
    <row r="27" spans="1:18">
      <c r="A27" s="802" t="str">
        <f>封面!D11&amp;封面!G11</f>
        <v>被评估企业填表人：</v>
      </c>
      <c r="B27" s="811"/>
      <c r="C27" s="811"/>
      <c r="D27" s="811"/>
      <c r="E27" s="811"/>
      <c r="F27" s="811"/>
      <c r="N27" s="863" t="str">
        <f>"评估人员："&amp;封面!G38</f>
        <v>评估人员：</v>
      </c>
    </row>
    <row r="28" spans="1:18">
      <c r="A28" s="802" t="str">
        <f>CONCATENATE(封面!D13,封面!F13,封面!G13,封面!H13,封面!I13,封面!J13,封面!K13)</f>
        <v>填表日期：年月日</v>
      </c>
      <c r="B28" s="811"/>
      <c r="C28" s="811"/>
      <c r="D28" s="811"/>
      <c r="E28" s="811"/>
      <c r="F28" s="811"/>
    </row>
    <row r="29" spans="1:18">
      <c r="A29" s="812"/>
      <c r="B29" s="770"/>
      <c r="C29" s="811"/>
      <c r="D29" s="811"/>
      <c r="E29" s="811"/>
      <c r="F29" s="811"/>
      <c r="H29" s="864" t="s">
        <v>7</v>
      </c>
      <c r="K29" s="813"/>
      <c r="L29" s="814"/>
      <c r="M29" s="813"/>
      <c r="N29" s="813"/>
    </row>
    <row r="30" spans="1:18">
      <c r="A30" s="812"/>
      <c r="B30" s="770"/>
      <c r="C30" s="811"/>
      <c r="D30" s="811"/>
      <c r="E30" s="811"/>
      <c r="F30" s="811"/>
      <c r="H30" s="864" t="s">
        <v>1477</v>
      </c>
      <c r="K30" s="813"/>
      <c r="L30" s="814"/>
      <c r="M30" s="813"/>
      <c r="N30" s="813"/>
    </row>
    <row r="31" spans="1:18">
      <c r="A31" s="812"/>
      <c r="B31" s="811"/>
      <c r="C31" s="811"/>
      <c r="D31" s="811"/>
      <c r="E31" s="811"/>
      <c r="F31" s="811"/>
      <c r="H31" s="864" t="s">
        <v>6</v>
      </c>
    </row>
    <row r="32" spans="1:18">
      <c r="A32" s="812"/>
      <c r="B32" s="811"/>
      <c r="C32" s="811"/>
      <c r="D32" s="811"/>
      <c r="E32" s="811"/>
      <c r="F32" s="811"/>
      <c r="H32" s="864" t="s">
        <v>1478</v>
      </c>
    </row>
    <row r="33" spans="1:8">
      <c r="A33" s="812"/>
      <c r="B33" s="811"/>
      <c r="C33" s="811"/>
      <c r="D33" s="811"/>
      <c r="E33" s="811"/>
      <c r="F33" s="811"/>
      <c r="H33" s="864" t="s">
        <v>5</v>
      </c>
    </row>
    <row r="34" spans="1:8">
      <c r="A34" s="812"/>
      <c r="B34" s="811"/>
      <c r="C34" s="811"/>
      <c r="D34" s="811"/>
      <c r="E34" s="811"/>
      <c r="F34" s="811"/>
    </row>
    <row r="35" spans="1:8">
      <c r="A35" s="812"/>
      <c r="B35" s="811"/>
      <c r="C35" s="811"/>
      <c r="D35" s="811"/>
      <c r="E35" s="811"/>
      <c r="F35" s="811"/>
    </row>
  </sheetData>
  <mergeCells count="2">
    <mergeCell ref="A2:P2"/>
    <mergeCell ref="A26:C26"/>
  </mergeCells>
  <phoneticPr fontId="28" type="noConversion"/>
  <dataValidations count="1">
    <dataValidation type="list" allowBlank="1" showInputMessage="1" showErrorMessage="1" sqref="H6:H25" xr:uid="{BBCFF15C-9F15-4F49-86FD-A6A6EACED107}">
      <formula1>$H$29:$H$33</formula1>
    </dataValidation>
  </dataValidations>
  <hyperlinks>
    <hyperlink ref="A1" location="索引目录!D47" display="返回索引页" xr:uid="{CE211DF0-7086-4543-A884-B66058BA6067}"/>
    <hyperlink ref="B1" location="非流动资产评估汇总!B35" display="返回" xr:uid="{BCFFE354-A413-4DA6-BDE6-870BC33DCB4A}"/>
  </hyperlinks>
  <printOptions horizontalCentered="1"/>
  <pageMargins left="0.70866141732283472" right="0.70866141732283472" top="0.98425196850393704" bottom="0.74803149606299213" header="0.39370078740157477" footer="0.31496062992125984"/>
  <pageSetup paperSize="9" scale="94" orientation="landscape" r:id="rId1"/>
  <headerFooter>
    <oddHeader>&amp;R&amp;"宋体,常规"&amp;10共&amp;"Times New Roman,常规"&amp;N&amp;"宋体,常规"页第&amp;"Times New Roman,常规"&amp;P&amp;"宋体,常规"页</oddHeader>
  </headerFooter>
</worksheet>
</file>

<file path=xl/worksheets/sheet1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100-000000000000}">
  <sheetPr codeName="Sheet91">
    <pageSetUpPr fitToPage="1"/>
  </sheetPr>
  <dimension ref="A1:O29"/>
  <sheetViews>
    <sheetView zoomScaleNormal="100" workbookViewId="0">
      <selection activeCell="F30" sqref="F30"/>
    </sheetView>
  </sheetViews>
  <sheetFormatPr defaultColWidth="9" defaultRowHeight="15.75" customHeight="1" outlineLevelCol="1"/>
  <cols>
    <col min="1" max="1" width="4.25" style="12" customWidth="1"/>
    <col min="2" max="2" width="22.75" style="349" customWidth="1"/>
    <col min="3" max="3" width="10.5" style="561" customWidth="1"/>
    <col min="4" max="4" width="15.5" style="349" customWidth="1"/>
    <col min="5" max="8" width="11.375" style="705" customWidth="1" outlineLevel="1"/>
    <col min="9" max="12" width="14.25" style="705" customWidth="1"/>
    <col min="13" max="13" width="10.25" style="349" customWidth="1"/>
    <col min="14" max="16384" width="9" style="349"/>
  </cols>
  <sheetData>
    <row r="1" spans="1:15" ht="15.75" customHeight="1">
      <c r="A1" s="564" t="s">
        <v>108</v>
      </c>
      <c r="B1" s="357" t="s">
        <v>333</v>
      </c>
      <c r="C1" s="560"/>
      <c r="D1" s="348"/>
      <c r="E1" s="941"/>
      <c r="F1" s="941"/>
      <c r="G1" s="941"/>
      <c r="H1" s="941"/>
      <c r="I1" s="941"/>
      <c r="J1" s="941"/>
      <c r="K1" s="941"/>
      <c r="L1" s="941"/>
      <c r="M1" s="348"/>
    </row>
    <row r="2" spans="1:15" s="369" customFormat="1" ht="30" customHeight="1">
      <c r="A2" s="2061" t="s">
        <v>724</v>
      </c>
      <c r="B2" s="2062"/>
      <c r="C2" s="2062"/>
      <c r="D2" s="2062"/>
      <c r="E2" s="2062"/>
      <c r="F2" s="2062"/>
      <c r="G2" s="2062"/>
      <c r="H2" s="2062"/>
      <c r="I2" s="2062"/>
      <c r="J2" s="2062"/>
      <c r="K2" s="2062"/>
      <c r="L2" s="2062"/>
      <c r="M2" s="2062"/>
    </row>
    <row r="3" spans="1:15" ht="14.25" customHeight="1">
      <c r="A3" s="705" t="str">
        <f>CONCATENATE(封面!D9,封面!F9,封面!G9,封面!H9,封面!I9,封面!J9,封面!K9)</f>
        <v>评估基准日：年月日</v>
      </c>
      <c r="B3" s="705"/>
      <c r="C3" s="705"/>
      <c r="D3" s="705"/>
      <c r="M3" s="705"/>
    </row>
    <row r="4" spans="1:15" ht="15.75" customHeight="1">
      <c r="A4" s="12" t="str">
        <f>封面!D7&amp;封面!F7</f>
        <v>被评估企业：</v>
      </c>
      <c r="E4" s="943"/>
      <c r="F4" s="943"/>
      <c r="G4" s="943"/>
      <c r="H4" s="943"/>
      <c r="I4" s="943"/>
      <c r="J4" s="943"/>
      <c r="K4" s="943"/>
      <c r="L4" s="943"/>
      <c r="M4" s="355" t="s">
        <v>110</v>
      </c>
    </row>
    <row r="5" spans="1:15" s="365" customFormat="1" ht="15.75" customHeight="1">
      <c r="A5" s="2252" t="s">
        <v>172</v>
      </c>
      <c r="B5" s="2264" t="s">
        <v>430</v>
      </c>
      <c r="C5" s="2837" t="s">
        <v>439</v>
      </c>
      <c r="D5" s="2264" t="s">
        <v>438</v>
      </c>
      <c r="E5" s="2259" t="s">
        <v>317</v>
      </c>
      <c r="F5" s="2259"/>
      <c r="G5" s="2259"/>
      <c r="H5" s="2109" t="s">
        <v>394</v>
      </c>
      <c r="I5" s="2273" t="s">
        <v>318</v>
      </c>
      <c r="J5" s="2274"/>
      <c r="K5" s="2275"/>
      <c r="L5" s="2259" t="s">
        <v>319</v>
      </c>
      <c r="M5" s="2264" t="s">
        <v>175</v>
      </c>
      <c r="O5" s="2189" t="s">
        <v>2129</v>
      </c>
    </row>
    <row r="6" spans="1:15" s="365" customFormat="1" ht="15.75" customHeight="1">
      <c r="A6" s="2253"/>
      <c r="B6" s="2265"/>
      <c r="C6" s="2567"/>
      <c r="D6" s="2265"/>
      <c r="E6" s="947" t="s">
        <v>725</v>
      </c>
      <c r="F6" s="947" t="s">
        <v>726</v>
      </c>
      <c r="G6" s="947" t="s">
        <v>147</v>
      </c>
      <c r="H6" s="2110"/>
      <c r="I6" s="947" t="s">
        <v>725</v>
      </c>
      <c r="J6" s="947" t="s">
        <v>726</v>
      </c>
      <c r="K6" s="947" t="s">
        <v>147</v>
      </c>
      <c r="L6" s="2263"/>
      <c r="M6" s="2265"/>
      <c r="O6" s="2190"/>
    </row>
    <row r="7" spans="1:15" ht="15.75" customHeight="1">
      <c r="A7" s="23"/>
      <c r="B7" s="358"/>
      <c r="C7" s="15"/>
      <c r="D7" s="327"/>
      <c r="E7" s="956"/>
      <c r="F7" s="956"/>
      <c r="G7" s="956"/>
      <c r="H7" s="956"/>
      <c r="I7" s="956"/>
      <c r="J7" s="956"/>
      <c r="K7" s="956"/>
      <c r="L7" s="956"/>
      <c r="M7" s="370"/>
      <c r="O7" s="551"/>
    </row>
    <row r="8" spans="1:15" ht="15.75" customHeight="1">
      <c r="A8" s="23"/>
      <c r="B8" s="358"/>
      <c r="C8" s="15"/>
      <c r="D8" s="327"/>
      <c r="E8" s="956"/>
      <c r="F8" s="956"/>
      <c r="G8" s="956"/>
      <c r="H8" s="956"/>
      <c r="I8" s="956"/>
      <c r="J8" s="956"/>
      <c r="K8" s="956"/>
      <c r="L8" s="956"/>
      <c r="M8" s="370"/>
      <c r="O8" s="551"/>
    </row>
    <row r="9" spans="1:15" ht="15.75" customHeight="1">
      <c r="A9" s="23"/>
      <c r="B9" s="358"/>
      <c r="C9" s="15"/>
      <c r="D9" s="327"/>
      <c r="E9" s="956"/>
      <c r="F9" s="956"/>
      <c r="G9" s="956"/>
      <c r="H9" s="956"/>
      <c r="I9" s="956"/>
      <c r="J9" s="956"/>
      <c r="K9" s="956"/>
      <c r="L9" s="956"/>
      <c r="M9" s="370"/>
      <c r="O9" s="551"/>
    </row>
    <row r="10" spans="1:15" ht="15.75" customHeight="1">
      <c r="A10" s="23"/>
      <c r="B10" s="358"/>
      <c r="C10" s="15"/>
      <c r="D10" s="327"/>
      <c r="E10" s="956"/>
      <c r="F10" s="956"/>
      <c r="G10" s="956"/>
      <c r="H10" s="956"/>
      <c r="I10" s="956"/>
      <c r="J10" s="956"/>
      <c r="K10" s="956"/>
      <c r="L10" s="956"/>
      <c r="M10" s="370"/>
      <c r="O10" s="551"/>
    </row>
    <row r="11" spans="1:15" ht="15.75" customHeight="1">
      <c r="A11" s="23"/>
      <c r="B11" s="358"/>
      <c r="C11" s="15"/>
      <c r="D11" s="327"/>
      <c r="E11" s="956"/>
      <c r="F11" s="956"/>
      <c r="G11" s="956"/>
      <c r="H11" s="956"/>
      <c r="I11" s="956"/>
      <c r="J11" s="956"/>
      <c r="K11" s="956"/>
      <c r="L11" s="956"/>
      <c r="M11" s="370"/>
      <c r="O11" s="551"/>
    </row>
    <row r="12" spans="1:15" ht="15.75" customHeight="1">
      <c r="A12" s="23"/>
      <c r="B12" s="358"/>
      <c r="C12" s="15"/>
      <c r="D12" s="327"/>
      <c r="E12" s="956"/>
      <c r="F12" s="956"/>
      <c r="G12" s="956"/>
      <c r="H12" s="956"/>
      <c r="I12" s="956"/>
      <c r="J12" s="956"/>
      <c r="K12" s="956"/>
      <c r="L12" s="956"/>
      <c r="M12" s="370"/>
      <c r="O12" s="551"/>
    </row>
    <row r="13" spans="1:15" ht="15.75" customHeight="1">
      <c r="A13" s="23"/>
      <c r="B13" s="358"/>
      <c r="C13" s="15"/>
      <c r="D13" s="327"/>
      <c r="E13" s="956"/>
      <c r="F13" s="956"/>
      <c r="G13" s="956"/>
      <c r="H13" s="956"/>
      <c r="I13" s="956"/>
      <c r="J13" s="956"/>
      <c r="K13" s="956"/>
      <c r="L13" s="956"/>
      <c r="M13" s="370"/>
      <c r="O13" s="551"/>
    </row>
    <row r="14" spans="1:15" ht="15.75" customHeight="1">
      <c r="A14" s="23"/>
      <c r="B14" s="358"/>
      <c r="C14" s="15"/>
      <c r="D14" s="327"/>
      <c r="E14" s="956"/>
      <c r="F14" s="956"/>
      <c r="G14" s="956"/>
      <c r="H14" s="956"/>
      <c r="I14" s="956"/>
      <c r="J14" s="956"/>
      <c r="K14" s="956"/>
      <c r="L14" s="956"/>
      <c r="M14" s="370"/>
      <c r="O14" s="551"/>
    </row>
    <row r="15" spans="1:15" ht="15.75" customHeight="1">
      <c r="A15" s="23"/>
      <c r="B15" s="358"/>
      <c r="C15" s="15"/>
      <c r="D15" s="327"/>
      <c r="E15" s="956"/>
      <c r="F15" s="956"/>
      <c r="G15" s="956"/>
      <c r="H15" s="956"/>
      <c r="I15" s="956"/>
      <c r="J15" s="956"/>
      <c r="K15" s="956"/>
      <c r="L15" s="956"/>
      <c r="M15" s="370"/>
      <c r="O15" s="551"/>
    </row>
    <row r="16" spans="1:15" ht="15.75" customHeight="1">
      <c r="A16" s="23"/>
      <c r="B16" s="358"/>
      <c r="C16" s="15"/>
      <c r="D16" s="327"/>
      <c r="E16" s="956"/>
      <c r="F16" s="956"/>
      <c r="G16" s="956"/>
      <c r="H16" s="956"/>
      <c r="I16" s="956"/>
      <c r="J16" s="956"/>
      <c r="K16" s="956"/>
      <c r="L16" s="956"/>
      <c r="M16" s="370"/>
      <c r="O16" s="551"/>
    </row>
    <row r="17" spans="1:15" ht="15.75" customHeight="1">
      <c r="A17" s="23"/>
      <c r="B17" s="358"/>
      <c r="C17" s="15"/>
      <c r="D17" s="327"/>
      <c r="E17" s="956"/>
      <c r="F17" s="956"/>
      <c r="G17" s="956"/>
      <c r="H17" s="956"/>
      <c r="I17" s="956"/>
      <c r="J17" s="956"/>
      <c r="K17" s="956"/>
      <c r="L17" s="956"/>
      <c r="M17" s="370"/>
      <c r="O17" s="551"/>
    </row>
    <row r="18" spans="1:15" ht="15.75" customHeight="1">
      <c r="A18" s="23"/>
      <c r="B18" s="358"/>
      <c r="C18" s="15"/>
      <c r="D18" s="327"/>
      <c r="E18" s="956"/>
      <c r="F18" s="956"/>
      <c r="G18" s="956"/>
      <c r="H18" s="956"/>
      <c r="I18" s="956"/>
      <c r="J18" s="956"/>
      <c r="K18" s="956"/>
      <c r="L18" s="956"/>
      <c r="M18" s="370"/>
      <c r="O18" s="551"/>
    </row>
    <row r="19" spans="1:15" ht="15.75" customHeight="1">
      <c r="A19" s="23"/>
      <c r="B19" s="358"/>
      <c r="C19" s="15"/>
      <c r="D19" s="327"/>
      <c r="E19" s="956"/>
      <c r="F19" s="956"/>
      <c r="G19" s="956"/>
      <c r="H19" s="956"/>
      <c r="I19" s="956"/>
      <c r="J19" s="956"/>
      <c r="K19" s="956"/>
      <c r="L19" s="956"/>
      <c r="M19" s="370"/>
      <c r="O19" s="551"/>
    </row>
    <row r="20" spans="1:15" ht="15.75" customHeight="1">
      <c r="A20" s="23"/>
      <c r="B20" s="358"/>
      <c r="C20" s="15"/>
      <c r="D20" s="327"/>
      <c r="E20" s="956"/>
      <c r="F20" s="956"/>
      <c r="G20" s="956"/>
      <c r="H20" s="956"/>
      <c r="I20" s="956"/>
      <c r="J20" s="956"/>
      <c r="K20" s="956"/>
      <c r="L20" s="956"/>
      <c r="M20" s="370"/>
      <c r="O20" s="551"/>
    </row>
    <row r="21" spans="1:15" ht="15.75" customHeight="1">
      <c r="A21" s="23"/>
      <c r="B21" s="358"/>
      <c r="C21" s="15"/>
      <c r="D21" s="327"/>
      <c r="E21" s="956"/>
      <c r="F21" s="956"/>
      <c r="G21" s="956"/>
      <c r="H21" s="956"/>
      <c r="I21" s="956"/>
      <c r="J21" s="956"/>
      <c r="K21" s="956"/>
      <c r="L21" s="956"/>
      <c r="M21" s="370"/>
      <c r="O21" s="551"/>
    </row>
    <row r="22" spans="1:15" ht="15.75" customHeight="1">
      <c r="A22" s="23"/>
      <c r="B22" s="358"/>
      <c r="C22" s="15"/>
      <c r="D22" s="327"/>
      <c r="E22" s="956"/>
      <c r="F22" s="956"/>
      <c r="G22" s="956"/>
      <c r="H22" s="956"/>
      <c r="I22" s="956"/>
      <c r="J22" s="956"/>
      <c r="K22" s="956"/>
      <c r="L22" s="956"/>
      <c r="M22" s="370"/>
      <c r="O22" s="551"/>
    </row>
    <row r="23" spans="1:15" ht="15.75" customHeight="1">
      <c r="A23" s="23"/>
      <c r="B23" s="358"/>
      <c r="C23" s="15"/>
      <c r="D23" s="327"/>
      <c r="E23" s="956"/>
      <c r="F23" s="956"/>
      <c r="G23" s="956"/>
      <c r="H23" s="956"/>
      <c r="I23" s="956"/>
      <c r="J23" s="956"/>
      <c r="K23" s="956"/>
      <c r="L23" s="956"/>
      <c r="M23" s="370"/>
      <c r="O23" s="551"/>
    </row>
    <row r="24" spans="1:15" ht="15.75" customHeight="1">
      <c r="A24" s="23"/>
      <c r="B24" s="358"/>
      <c r="C24" s="15"/>
      <c r="D24" s="327"/>
      <c r="E24" s="956"/>
      <c r="F24" s="956"/>
      <c r="G24" s="956"/>
      <c r="H24" s="956"/>
      <c r="I24" s="956"/>
      <c r="J24" s="956"/>
      <c r="K24" s="956"/>
      <c r="L24" s="956"/>
      <c r="M24" s="370"/>
      <c r="O24" s="551"/>
    </row>
    <row r="25" spans="1:15" ht="15.75" customHeight="1">
      <c r="A25" s="23"/>
      <c r="B25" s="358"/>
      <c r="C25" s="15"/>
      <c r="D25" s="327"/>
      <c r="E25" s="956"/>
      <c r="F25" s="956"/>
      <c r="G25" s="956"/>
      <c r="H25" s="956"/>
      <c r="I25" s="956"/>
      <c r="J25" s="956"/>
      <c r="K25" s="956"/>
      <c r="L25" s="956"/>
      <c r="M25" s="370"/>
      <c r="O25" s="551"/>
    </row>
    <row r="26" spans="1:15" ht="15.75" customHeight="1">
      <c r="A26" s="23"/>
      <c r="B26" s="358"/>
      <c r="C26" s="15"/>
      <c r="D26" s="327"/>
      <c r="E26" s="956"/>
      <c r="F26" s="956"/>
      <c r="G26" s="956"/>
      <c r="H26" s="956"/>
      <c r="I26" s="956"/>
      <c r="J26" s="956"/>
      <c r="K26" s="956"/>
      <c r="L26" s="956"/>
      <c r="M26" s="370"/>
      <c r="O26" s="551"/>
    </row>
    <row r="27" spans="1:15" ht="15.75" customHeight="1">
      <c r="A27" s="2115" t="s">
        <v>707</v>
      </c>
      <c r="B27" s="2347"/>
      <c r="C27" s="15"/>
      <c r="D27" s="362"/>
      <c r="E27" s="956"/>
      <c r="F27" s="956"/>
      <c r="G27" s="956">
        <f>SUM(G7:G26)</f>
        <v>0</v>
      </c>
      <c r="H27" s="956"/>
      <c r="I27" s="956"/>
      <c r="J27" s="956"/>
      <c r="K27" s="956">
        <f>SUM(K7:K26)</f>
        <v>0</v>
      </c>
      <c r="L27" s="956">
        <f>SUM(L7:L26)</f>
        <v>0</v>
      </c>
      <c r="M27" s="370"/>
    </row>
    <row r="28" spans="1:15" ht="15.75" customHeight="1">
      <c r="A28" s="12" t="str">
        <f>封面!D11&amp;封面!G11</f>
        <v>被评估企业填表人：</v>
      </c>
      <c r="E28" s="943"/>
      <c r="F28" s="943"/>
      <c r="G28" s="943"/>
      <c r="H28" s="943"/>
      <c r="I28" s="943"/>
      <c r="J28" s="943"/>
      <c r="K28" s="943" t="str">
        <f>"评估人员："&amp;封面!G38</f>
        <v>评估人员：</v>
      </c>
      <c r="L28" s="943"/>
    </row>
    <row r="29" spans="1:15" ht="15.75" customHeight="1">
      <c r="A29" s="12" t="str">
        <f>CONCATENATE(封面!D13,封面!F13,封面!G13,封面!H13,封面!I13,封面!J13,封面!K13)</f>
        <v>填表日期：年月日</v>
      </c>
      <c r="E29" s="943"/>
      <c r="F29" s="943"/>
      <c r="G29" s="943"/>
      <c r="H29" s="943"/>
      <c r="I29" s="943"/>
      <c r="J29" s="943"/>
      <c r="K29" s="943"/>
      <c r="L29" s="943"/>
    </row>
  </sheetData>
  <mergeCells count="12">
    <mergeCell ref="A27:B27"/>
    <mergeCell ref="A5:A6"/>
    <mergeCell ref="B5:B6"/>
    <mergeCell ref="C5:C6"/>
    <mergeCell ref="D5:D6"/>
    <mergeCell ref="O5:O6"/>
    <mergeCell ref="A2:M2"/>
    <mergeCell ref="E5:G5"/>
    <mergeCell ref="I5:K5"/>
    <mergeCell ref="H5:H6"/>
    <mergeCell ref="L5:L6"/>
    <mergeCell ref="M5:M6"/>
  </mergeCells>
  <phoneticPr fontId="28" type="noConversion"/>
  <hyperlinks>
    <hyperlink ref="A1" location="索引目录!I22" display="返回索引页" xr:uid="{00000000-0004-0000-6100-000000000000}"/>
    <hyperlink ref="B1" location="'非流动负债汇总 '!B8" display="返回" xr:uid="{00000000-0004-0000-6100-000001000000}"/>
  </hyperlinks>
  <printOptions horizontalCentered="1"/>
  <pageMargins left="0.35433070866141736" right="0.35433070866141736" top="0.98425196850393704" bottom="0.78740157480314965" header="0.39370078740157477" footer="0.51181102362204722"/>
  <pageSetup paperSize="9" scale="79" fitToHeight="0" orientation="landscape" r:id="rId1"/>
  <headerFooter alignWithMargins="0">
    <oddHeader>&amp;R&amp;"宋体,常规"&amp;10共&amp;"Times New Roman,常规"&amp;N&amp;"宋体,常规"页第&amp;"Times New Roman,常规"&amp;P&amp;"宋体,常规"页</oddHeader>
  </headerFooter>
  <legacyDrawing r:id="rId2"/>
</worksheet>
</file>

<file path=xl/worksheets/sheet1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300-000000000000}">
  <sheetPr codeName="Sheet93">
    <pageSetUpPr fitToPage="1"/>
  </sheetPr>
  <dimension ref="A1:K29"/>
  <sheetViews>
    <sheetView topLeftCell="A16" zoomScaleNormal="100" workbookViewId="0">
      <selection activeCell="F30" sqref="F30"/>
    </sheetView>
  </sheetViews>
  <sheetFormatPr defaultColWidth="9" defaultRowHeight="15.75" customHeight="1" outlineLevelCol="1"/>
  <cols>
    <col min="1" max="1" width="5.75" style="12" customWidth="1"/>
    <col min="2" max="2" width="26.5" style="349" customWidth="1"/>
    <col min="3" max="3" width="12.125" style="561" customWidth="1"/>
    <col min="4" max="4" width="20.75" style="349" customWidth="1"/>
    <col min="5" max="6" width="17.25" style="705" customWidth="1" outlineLevel="1"/>
    <col min="7" max="8" width="20.125" style="705" customWidth="1"/>
    <col min="9" max="9" width="15.5" style="349" customWidth="1"/>
    <col min="10" max="16384" width="9" style="349"/>
  </cols>
  <sheetData>
    <row r="1" spans="1:11" ht="15.75" customHeight="1">
      <c r="A1" s="564" t="s">
        <v>108</v>
      </c>
      <c r="B1" s="357" t="s">
        <v>333</v>
      </c>
      <c r="C1" s="560"/>
      <c r="D1" s="348"/>
      <c r="E1" s="941"/>
      <c r="F1" s="941"/>
      <c r="G1" s="941"/>
      <c r="H1" s="941"/>
      <c r="I1" s="348"/>
    </row>
    <row r="2" spans="1:11" s="369" customFormat="1" ht="30" customHeight="1">
      <c r="A2" s="2061" t="s">
        <v>727</v>
      </c>
      <c r="B2" s="2062"/>
      <c r="C2" s="2062"/>
      <c r="D2" s="2062"/>
      <c r="E2" s="2062"/>
      <c r="F2" s="2062"/>
      <c r="G2" s="2062"/>
      <c r="H2" s="2062"/>
      <c r="I2" s="2062"/>
    </row>
    <row r="3" spans="1:11" ht="14.25" customHeight="1">
      <c r="A3" s="705" t="str">
        <f>CONCATENATE(封面!D9,封面!F9,封面!G9,封面!H9,封面!I9,封面!J9,封面!K9)</f>
        <v>评估基准日：年月日</v>
      </c>
      <c r="B3" s="705"/>
      <c r="C3" s="705"/>
      <c r="D3" s="705"/>
      <c r="I3" s="705"/>
    </row>
    <row r="4" spans="1:11" ht="15.75" customHeight="1">
      <c r="A4" s="12" t="str">
        <f>封面!D7&amp;封面!F7</f>
        <v>被评估企业：</v>
      </c>
      <c r="E4" s="943"/>
      <c r="F4" s="943"/>
      <c r="G4" s="943"/>
      <c r="H4" s="943"/>
      <c r="I4" s="355" t="s">
        <v>110</v>
      </c>
    </row>
    <row r="5" spans="1:11" s="365" customFormat="1" ht="15.75" customHeight="1">
      <c r="A5" s="559" t="s">
        <v>172</v>
      </c>
      <c r="B5" s="350" t="s">
        <v>430</v>
      </c>
      <c r="C5" s="562" t="s">
        <v>439</v>
      </c>
      <c r="D5" s="350" t="s">
        <v>517</v>
      </c>
      <c r="E5" s="1003" t="s">
        <v>317</v>
      </c>
      <c r="F5" s="1003" t="s">
        <v>394</v>
      </c>
      <c r="G5" s="947" t="s">
        <v>318</v>
      </c>
      <c r="H5" s="947" t="s">
        <v>319</v>
      </c>
      <c r="I5" s="350" t="s">
        <v>175</v>
      </c>
      <c r="K5" s="1099" t="s">
        <v>2129</v>
      </c>
    </row>
    <row r="6" spans="1:11" ht="15.75" customHeight="1">
      <c r="A6" s="23"/>
      <c r="B6" s="358"/>
      <c r="C6" s="555"/>
      <c r="D6" s="353"/>
      <c r="E6" s="956"/>
      <c r="F6" s="956"/>
      <c r="G6" s="956"/>
      <c r="H6" s="956"/>
      <c r="I6" s="370"/>
      <c r="K6" s="1099"/>
    </row>
    <row r="7" spans="1:11" ht="15.75" customHeight="1">
      <c r="A7" s="23"/>
      <c r="B7" s="358"/>
      <c r="C7" s="555"/>
      <c r="D7" s="353"/>
      <c r="E7" s="956"/>
      <c r="F7" s="956"/>
      <c r="G7" s="956"/>
      <c r="H7" s="956"/>
      <c r="I7" s="370"/>
      <c r="K7" s="551"/>
    </row>
    <row r="8" spans="1:11" ht="15.75" customHeight="1">
      <c r="A8" s="23"/>
      <c r="B8" s="358"/>
      <c r="C8" s="555"/>
      <c r="D8" s="353"/>
      <c r="E8" s="956"/>
      <c r="F8" s="956"/>
      <c r="G8" s="956"/>
      <c r="H8" s="956"/>
      <c r="I8" s="370"/>
      <c r="K8" s="551"/>
    </row>
    <row r="9" spans="1:11" ht="15.75" customHeight="1">
      <c r="A9" s="23"/>
      <c r="B9" s="358"/>
      <c r="C9" s="555"/>
      <c r="D9" s="353"/>
      <c r="E9" s="956"/>
      <c r="F9" s="956"/>
      <c r="G9" s="956"/>
      <c r="H9" s="956"/>
      <c r="I9" s="370"/>
      <c r="K9" s="551"/>
    </row>
    <row r="10" spans="1:11" ht="15.75" customHeight="1">
      <c r="A10" s="23"/>
      <c r="B10" s="358"/>
      <c r="C10" s="555"/>
      <c r="D10" s="353"/>
      <c r="E10" s="956"/>
      <c r="F10" s="956"/>
      <c r="G10" s="956"/>
      <c r="H10" s="956"/>
      <c r="I10" s="370"/>
      <c r="K10" s="551"/>
    </row>
    <row r="11" spans="1:11" ht="15.75" customHeight="1">
      <c r="A11" s="23"/>
      <c r="B11" s="358"/>
      <c r="C11" s="555"/>
      <c r="D11" s="353"/>
      <c r="E11" s="956"/>
      <c r="F11" s="956"/>
      <c r="G11" s="956"/>
      <c r="H11" s="956"/>
      <c r="I11" s="370"/>
      <c r="K11" s="551"/>
    </row>
    <row r="12" spans="1:11" ht="15.75" customHeight="1">
      <c r="A12" s="23"/>
      <c r="B12" s="358"/>
      <c r="C12" s="555"/>
      <c r="D12" s="353"/>
      <c r="E12" s="956"/>
      <c r="F12" s="956"/>
      <c r="G12" s="956"/>
      <c r="H12" s="956"/>
      <c r="I12" s="370"/>
      <c r="K12" s="551"/>
    </row>
    <row r="13" spans="1:11" ht="15.75" customHeight="1">
      <c r="A13" s="23"/>
      <c r="B13" s="358"/>
      <c r="C13" s="555"/>
      <c r="D13" s="353"/>
      <c r="E13" s="956"/>
      <c r="F13" s="956"/>
      <c r="G13" s="956"/>
      <c r="H13" s="956"/>
      <c r="I13" s="370"/>
      <c r="K13" s="551"/>
    </row>
    <row r="14" spans="1:11" ht="15.75" customHeight="1">
      <c r="A14" s="23"/>
      <c r="B14" s="358"/>
      <c r="C14" s="555"/>
      <c r="D14" s="353"/>
      <c r="E14" s="956"/>
      <c r="F14" s="956"/>
      <c r="G14" s="956"/>
      <c r="H14" s="956"/>
      <c r="I14" s="370"/>
      <c r="K14" s="551"/>
    </row>
    <row r="15" spans="1:11" ht="15.75" customHeight="1">
      <c r="A15" s="23"/>
      <c r="B15" s="358"/>
      <c r="C15" s="555"/>
      <c r="D15" s="353"/>
      <c r="E15" s="956"/>
      <c r="F15" s="956"/>
      <c r="G15" s="956"/>
      <c r="H15" s="956"/>
      <c r="I15" s="370"/>
      <c r="K15" s="551"/>
    </row>
    <row r="16" spans="1:11" ht="15.75" customHeight="1">
      <c r="A16" s="23"/>
      <c r="B16" s="358"/>
      <c r="C16" s="555"/>
      <c r="D16" s="353"/>
      <c r="E16" s="956"/>
      <c r="F16" s="956"/>
      <c r="G16" s="956"/>
      <c r="H16" s="956"/>
      <c r="I16" s="370"/>
      <c r="K16" s="551"/>
    </row>
    <row r="17" spans="1:11" ht="15.75" customHeight="1">
      <c r="A17" s="23"/>
      <c r="B17" s="358"/>
      <c r="C17" s="555"/>
      <c r="D17" s="353"/>
      <c r="E17" s="956"/>
      <c r="F17" s="956"/>
      <c r="G17" s="956"/>
      <c r="H17" s="956"/>
      <c r="I17" s="370"/>
      <c r="K17" s="551"/>
    </row>
    <row r="18" spans="1:11" ht="15.75" customHeight="1">
      <c r="A18" s="23"/>
      <c r="B18" s="358"/>
      <c r="C18" s="555"/>
      <c r="D18" s="353"/>
      <c r="E18" s="956"/>
      <c r="F18" s="956"/>
      <c r="G18" s="956"/>
      <c r="H18" s="956"/>
      <c r="I18" s="370"/>
      <c r="K18" s="551"/>
    </row>
    <row r="19" spans="1:11" ht="15.75" customHeight="1">
      <c r="A19" s="23"/>
      <c r="B19" s="358"/>
      <c r="C19" s="555"/>
      <c r="D19" s="353"/>
      <c r="E19" s="956"/>
      <c r="F19" s="956"/>
      <c r="G19" s="956"/>
      <c r="H19" s="956"/>
      <c r="I19" s="370"/>
      <c r="K19" s="551"/>
    </row>
    <row r="20" spans="1:11" ht="15.75" customHeight="1">
      <c r="A20" s="23"/>
      <c r="B20" s="358"/>
      <c r="C20" s="555"/>
      <c r="D20" s="353"/>
      <c r="E20" s="956"/>
      <c r="F20" s="956"/>
      <c r="G20" s="956"/>
      <c r="H20" s="956"/>
      <c r="I20" s="370"/>
      <c r="K20" s="551"/>
    </row>
    <row r="21" spans="1:11" ht="15.75" customHeight="1">
      <c r="A21" s="23"/>
      <c r="B21" s="358"/>
      <c r="C21" s="555"/>
      <c r="D21" s="353"/>
      <c r="E21" s="956"/>
      <c r="F21" s="956"/>
      <c r="G21" s="956"/>
      <c r="H21" s="956"/>
      <c r="I21" s="370"/>
      <c r="K21" s="551"/>
    </row>
    <row r="22" spans="1:11" ht="15.75" customHeight="1">
      <c r="A22" s="23"/>
      <c r="B22" s="358"/>
      <c r="C22" s="555"/>
      <c r="D22" s="353"/>
      <c r="E22" s="956"/>
      <c r="F22" s="956"/>
      <c r="G22" s="956"/>
      <c r="H22" s="956"/>
      <c r="I22" s="370"/>
      <c r="K22" s="551"/>
    </row>
    <row r="23" spans="1:11" ht="15.75" customHeight="1">
      <c r="A23" s="23"/>
      <c r="B23" s="358"/>
      <c r="C23" s="555"/>
      <c r="D23" s="353"/>
      <c r="E23" s="956"/>
      <c r="F23" s="956"/>
      <c r="G23" s="956"/>
      <c r="H23" s="956"/>
      <c r="I23" s="370"/>
      <c r="K23" s="551"/>
    </row>
    <row r="24" spans="1:11" ht="15.75" customHeight="1">
      <c r="A24" s="23"/>
      <c r="B24" s="358"/>
      <c r="C24" s="555"/>
      <c r="D24" s="353"/>
      <c r="E24" s="956"/>
      <c r="F24" s="956"/>
      <c r="G24" s="956"/>
      <c r="H24" s="956"/>
      <c r="I24" s="370"/>
      <c r="K24" s="551"/>
    </row>
    <row r="25" spans="1:11" ht="15.75" customHeight="1">
      <c r="A25" s="23"/>
      <c r="B25" s="358"/>
      <c r="C25" s="555"/>
      <c r="D25" s="353"/>
      <c r="E25" s="956"/>
      <c r="F25" s="956"/>
      <c r="G25" s="956"/>
      <c r="H25" s="956"/>
      <c r="I25" s="370"/>
      <c r="K25" s="551"/>
    </row>
    <row r="26" spans="1:11" ht="15.75" customHeight="1">
      <c r="A26" s="23"/>
      <c r="B26" s="358"/>
      <c r="C26" s="555"/>
      <c r="D26" s="353"/>
      <c r="E26" s="956"/>
      <c r="F26" s="956"/>
      <c r="G26" s="956"/>
      <c r="H26" s="956"/>
      <c r="I26" s="370"/>
      <c r="K26" s="551"/>
    </row>
    <row r="27" spans="1:11" ht="15.75" customHeight="1">
      <c r="A27" s="2115" t="s">
        <v>707</v>
      </c>
      <c r="B27" s="2347"/>
      <c r="C27" s="555"/>
      <c r="D27" s="353"/>
      <c r="E27" s="956">
        <f>SUM(E6:E26)</f>
        <v>0</v>
      </c>
      <c r="F27" s="956"/>
      <c r="G27" s="956">
        <f>SUM(G6:G26)</f>
        <v>0</v>
      </c>
      <c r="H27" s="956">
        <f>SUM(H6:H26)</f>
        <v>0</v>
      </c>
      <c r="I27" s="370"/>
    </row>
    <row r="28" spans="1:11" ht="15.75" customHeight="1">
      <c r="A28" s="12" t="str">
        <f>封面!D11&amp;封面!G11</f>
        <v>被评估企业填表人：</v>
      </c>
      <c r="E28" s="943"/>
      <c r="F28" s="943"/>
      <c r="G28" s="943" t="str">
        <f>"评估人员："&amp;封面!G38</f>
        <v>评估人员：</v>
      </c>
      <c r="H28" s="943"/>
    </row>
    <row r="29" spans="1:11" ht="15.75" customHeight="1">
      <c r="A29" s="12" t="str">
        <f>CONCATENATE(封面!D13,封面!F13,封面!G13,封面!H13,封面!I13,封面!J13,封面!K13)</f>
        <v>填表日期：年月日</v>
      </c>
      <c r="E29" s="943"/>
      <c r="F29" s="943"/>
      <c r="G29" s="943"/>
      <c r="H29" s="943"/>
    </row>
  </sheetData>
  <mergeCells count="2">
    <mergeCell ref="A2:I2"/>
    <mergeCell ref="A27:B27"/>
  </mergeCells>
  <phoneticPr fontId="28" type="noConversion"/>
  <hyperlinks>
    <hyperlink ref="A1" location="索引目录!I24" display="返回索引页" xr:uid="{00000000-0004-0000-6300-000000000000}"/>
    <hyperlink ref="B1" location="'非流动负债汇总 '!B10" display="返回" xr:uid="{00000000-0004-0000-6300-000001000000}"/>
  </hyperlinks>
  <printOptions horizontalCentered="1"/>
  <pageMargins left="0.35433070866141736" right="0.35433070866141736" top="0.98425196850393704" bottom="0.78740157480314965" header="0.39370078740157477" footer="0.51181102362204722"/>
  <pageSetup paperSize="9" scale="84" fitToHeight="0" orientation="landscape" r:id="rId1"/>
  <headerFooter alignWithMargins="0">
    <oddHeader>&amp;R&amp;"宋体,常规"&amp;10共&amp;"Times New Roman,常规"&amp;N&amp;"宋体,常规"页第&amp;"Times New Roman,常规"&amp;P&amp;"宋体,常规"页</oddHeader>
  </headerFooter>
</worksheet>
</file>

<file path=xl/worksheets/sheet1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8A4051-4825-431D-A5D8-B41206FAA822}">
  <sheetPr codeName="Sheet169">
    <pageSetUpPr fitToPage="1"/>
  </sheetPr>
  <dimension ref="A1:K33"/>
  <sheetViews>
    <sheetView topLeftCell="A13" zoomScaleNormal="100" workbookViewId="0">
      <selection activeCell="E26" sqref="E26:H26"/>
    </sheetView>
  </sheetViews>
  <sheetFormatPr defaultRowHeight="15.75" outlineLevelCol="1"/>
  <cols>
    <col min="1" max="1" width="7.625" style="802" customWidth="1"/>
    <col min="2" max="2" width="28.125" style="803" customWidth="1"/>
    <col min="3" max="3" width="22.25" style="803" customWidth="1"/>
    <col min="4" max="4" width="14.25" style="803" customWidth="1"/>
    <col min="5" max="5" width="16.625" style="803" customWidth="1" outlineLevel="1"/>
    <col min="6" max="6" width="16.625" style="804" customWidth="1" outlineLevel="1"/>
    <col min="7" max="9" width="16.625" style="803" customWidth="1"/>
  </cols>
  <sheetData>
    <row r="1" spans="1:11">
      <c r="A1" s="887" t="s">
        <v>1431</v>
      </c>
      <c r="B1" s="872" t="s">
        <v>1432</v>
      </c>
      <c r="C1" s="872"/>
      <c r="D1" s="873"/>
      <c r="E1" s="873"/>
      <c r="F1" s="874"/>
      <c r="G1" s="873"/>
      <c r="H1" s="873"/>
      <c r="I1" s="873"/>
    </row>
    <row r="2" spans="1:11" ht="23.25">
      <c r="A2" s="2348" t="s">
        <v>1495</v>
      </c>
      <c r="B2" s="2349"/>
      <c r="C2" s="2349"/>
      <c r="D2" s="2349"/>
      <c r="E2" s="2349"/>
      <c r="F2" s="2349"/>
      <c r="G2" s="2349"/>
      <c r="H2" s="2349"/>
      <c r="I2" s="2349"/>
    </row>
    <row r="3" spans="1:11">
      <c r="A3" s="1804" t="str">
        <f>CONCATENATE(封面!D9,封面!F9,封面!G9,封面!H9,封面!I9,封面!J9,封面!K9)</f>
        <v>评估基准日：年月日</v>
      </c>
      <c r="B3" s="1804"/>
      <c r="C3" s="1804"/>
      <c r="D3" s="1804"/>
      <c r="E3" s="1804"/>
      <c r="F3" s="1804"/>
      <c r="G3" s="1804"/>
      <c r="H3" s="1804"/>
      <c r="I3" s="1805"/>
    </row>
    <row r="4" spans="1:11">
      <c r="A4" s="802" t="str">
        <f>封面!D7&amp;封面!F7</f>
        <v>被评估企业：</v>
      </c>
      <c r="I4" s="801" t="s">
        <v>1401</v>
      </c>
    </row>
    <row r="5" spans="1:11">
      <c r="A5" s="815" t="s">
        <v>1433</v>
      </c>
      <c r="B5" s="816" t="s">
        <v>1493</v>
      </c>
      <c r="C5" s="816" t="s">
        <v>1494</v>
      </c>
      <c r="D5" s="816" t="s">
        <v>1434</v>
      </c>
      <c r="E5" s="816" t="s">
        <v>1436</v>
      </c>
      <c r="F5" s="866" t="s">
        <v>1483</v>
      </c>
      <c r="G5" s="817" t="s">
        <v>1423</v>
      </c>
      <c r="H5" s="816" t="s">
        <v>1424</v>
      </c>
      <c r="I5" s="816" t="s">
        <v>2128</v>
      </c>
      <c r="K5" s="1099" t="s">
        <v>2129</v>
      </c>
    </row>
    <row r="6" spans="1:11">
      <c r="A6" s="760"/>
      <c r="B6" s="805"/>
      <c r="C6" s="805"/>
      <c r="D6" s="807"/>
      <c r="E6" s="809"/>
      <c r="F6" s="810"/>
      <c r="G6" s="809" t="str">
        <f>IF(B6="","",E6+F6)</f>
        <v/>
      </c>
      <c r="H6" s="809"/>
      <c r="I6" s="862"/>
      <c r="K6" s="1099"/>
    </row>
    <row r="7" spans="1:11">
      <c r="A7" s="760"/>
      <c r="B7" s="805"/>
      <c r="C7" s="805"/>
      <c r="D7" s="807"/>
      <c r="E7" s="809"/>
      <c r="F7" s="810"/>
      <c r="G7" s="809" t="str">
        <f t="shared" ref="G7:G25" si="0">IF(B7="","",E7+F7)</f>
        <v/>
      </c>
      <c r="H7" s="809"/>
      <c r="I7" s="862"/>
      <c r="K7" s="551"/>
    </row>
    <row r="8" spans="1:11">
      <c r="A8" s="760"/>
      <c r="B8" s="805"/>
      <c r="C8" s="805"/>
      <c r="D8" s="807"/>
      <c r="E8" s="809"/>
      <c r="F8" s="810"/>
      <c r="G8" s="809" t="str">
        <f t="shared" si="0"/>
        <v/>
      </c>
      <c r="H8" s="809"/>
      <c r="I8" s="862"/>
      <c r="K8" s="551"/>
    </row>
    <row r="9" spans="1:11">
      <c r="A9" s="760"/>
      <c r="B9" s="805"/>
      <c r="C9" s="805"/>
      <c r="D9" s="807"/>
      <c r="E9" s="809"/>
      <c r="F9" s="810"/>
      <c r="G9" s="809" t="str">
        <f t="shared" si="0"/>
        <v/>
      </c>
      <c r="H9" s="809"/>
      <c r="I9" s="862"/>
      <c r="K9" s="551"/>
    </row>
    <row r="10" spans="1:11">
      <c r="A10" s="760"/>
      <c r="B10" s="805"/>
      <c r="C10" s="805"/>
      <c r="D10" s="807"/>
      <c r="E10" s="809"/>
      <c r="F10" s="810"/>
      <c r="G10" s="809" t="str">
        <f t="shared" si="0"/>
        <v/>
      </c>
      <c r="H10" s="809"/>
      <c r="I10" s="862"/>
      <c r="K10" s="551"/>
    </row>
    <row r="11" spans="1:11">
      <c r="A11" s="760"/>
      <c r="B11" s="805"/>
      <c r="C11" s="805"/>
      <c r="D11" s="807"/>
      <c r="E11" s="809"/>
      <c r="F11" s="810"/>
      <c r="G11" s="809" t="str">
        <f t="shared" si="0"/>
        <v/>
      </c>
      <c r="H11" s="809"/>
      <c r="I11" s="862"/>
      <c r="K11" s="551"/>
    </row>
    <row r="12" spans="1:11">
      <c r="A12" s="760"/>
      <c r="B12" s="805"/>
      <c r="C12" s="805"/>
      <c r="D12" s="807"/>
      <c r="E12" s="809"/>
      <c r="F12" s="810"/>
      <c r="G12" s="809" t="str">
        <f t="shared" si="0"/>
        <v/>
      </c>
      <c r="H12" s="809"/>
      <c r="I12" s="862"/>
      <c r="K12" s="551"/>
    </row>
    <row r="13" spans="1:11">
      <c r="A13" s="760"/>
      <c r="B13" s="805"/>
      <c r="C13" s="805"/>
      <c r="D13" s="807"/>
      <c r="E13" s="809"/>
      <c r="F13" s="810"/>
      <c r="G13" s="809" t="str">
        <f t="shared" si="0"/>
        <v/>
      </c>
      <c r="H13" s="809"/>
      <c r="I13" s="862"/>
      <c r="K13" s="551"/>
    </row>
    <row r="14" spans="1:11">
      <c r="A14" s="760"/>
      <c r="B14" s="805"/>
      <c r="C14" s="805"/>
      <c r="D14" s="807"/>
      <c r="E14" s="809"/>
      <c r="F14" s="810"/>
      <c r="G14" s="809" t="str">
        <f t="shared" si="0"/>
        <v/>
      </c>
      <c r="H14" s="809"/>
      <c r="I14" s="862"/>
      <c r="K14" s="551"/>
    </row>
    <row r="15" spans="1:11">
      <c r="A15" s="760"/>
      <c r="B15" s="805"/>
      <c r="C15" s="805"/>
      <c r="D15" s="807"/>
      <c r="E15" s="809"/>
      <c r="F15" s="810"/>
      <c r="G15" s="809" t="str">
        <f t="shared" si="0"/>
        <v/>
      </c>
      <c r="H15" s="809"/>
      <c r="I15" s="862"/>
      <c r="K15" s="551"/>
    </row>
    <row r="16" spans="1:11">
      <c r="A16" s="760"/>
      <c r="B16" s="805"/>
      <c r="C16" s="805"/>
      <c r="D16" s="807"/>
      <c r="E16" s="809"/>
      <c r="F16" s="810"/>
      <c r="G16" s="809" t="str">
        <f t="shared" si="0"/>
        <v/>
      </c>
      <c r="H16" s="809"/>
      <c r="I16" s="862"/>
      <c r="K16" s="551"/>
    </row>
    <row r="17" spans="1:11">
      <c r="A17" s="760"/>
      <c r="B17" s="805"/>
      <c r="C17" s="805"/>
      <c r="D17" s="807"/>
      <c r="E17" s="809"/>
      <c r="F17" s="810"/>
      <c r="G17" s="809" t="str">
        <f t="shared" si="0"/>
        <v/>
      </c>
      <c r="H17" s="809"/>
      <c r="I17" s="862"/>
      <c r="K17" s="551"/>
    </row>
    <row r="18" spans="1:11">
      <c r="A18" s="760"/>
      <c r="B18" s="805"/>
      <c r="C18" s="805"/>
      <c r="D18" s="807"/>
      <c r="E18" s="809"/>
      <c r="F18" s="810"/>
      <c r="G18" s="809" t="str">
        <f t="shared" si="0"/>
        <v/>
      </c>
      <c r="H18" s="809"/>
      <c r="I18" s="862"/>
      <c r="K18" s="551"/>
    </row>
    <row r="19" spans="1:11">
      <c r="A19" s="760"/>
      <c r="B19" s="805"/>
      <c r="C19" s="805"/>
      <c r="D19" s="807"/>
      <c r="E19" s="809"/>
      <c r="F19" s="810"/>
      <c r="G19" s="809" t="str">
        <f t="shared" si="0"/>
        <v/>
      </c>
      <c r="H19" s="809"/>
      <c r="I19" s="862"/>
      <c r="K19" s="551"/>
    </row>
    <row r="20" spans="1:11">
      <c r="A20" s="760"/>
      <c r="B20" s="805"/>
      <c r="C20" s="805"/>
      <c r="D20" s="807"/>
      <c r="E20" s="809"/>
      <c r="F20" s="810"/>
      <c r="G20" s="809" t="str">
        <f t="shared" si="0"/>
        <v/>
      </c>
      <c r="H20" s="809"/>
      <c r="I20" s="862"/>
      <c r="K20" s="551"/>
    </row>
    <row r="21" spans="1:11">
      <c r="A21" s="760"/>
      <c r="B21" s="805"/>
      <c r="C21" s="805"/>
      <c r="D21" s="807"/>
      <c r="E21" s="809"/>
      <c r="F21" s="810"/>
      <c r="G21" s="809" t="str">
        <f t="shared" si="0"/>
        <v/>
      </c>
      <c r="H21" s="809"/>
      <c r="I21" s="862"/>
      <c r="K21" s="551"/>
    </row>
    <row r="22" spans="1:11">
      <c r="A22" s="760"/>
      <c r="B22" s="805"/>
      <c r="C22" s="805"/>
      <c r="D22" s="807"/>
      <c r="E22" s="809"/>
      <c r="F22" s="810"/>
      <c r="G22" s="809" t="str">
        <f t="shared" si="0"/>
        <v/>
      </c>
      <c r="H22" s="809"/>
      <c r="I22" s="862"/>
      <c r="K22" s="551"/>
    </row>
    <row r="23" spans="1:11">
      <c r="A23" s="760"/>
      <c r="B23" s="805"/>
      <c r="C23" s="805"/>
      <c r="D23" s="807"/>
      <c r="E23" s="809"/>
      <c r="F23" s="810"/>
      <c r="G23" s="809" t="str">
        <f t="shared" si="0"/>
        <v/>
      </c>
      <c r="H23" s="809"/>
      <c r="I23" s="862"/>
      <c r="K23" s="551"/>
    </row>
    <row r="24" spans="1:11">
      <c r="A24" s="760"/>
      <c r="B24" s="805"/>
      <c r="C24" s="805"/>
      <c r="D24" s="807"/>
      <c r="E24" s="809"/>
      <c r="F24" s="810"/>
      <c r="G24" s="809" t="str">
        <f t="shared" si="0"/>
        <v/>
      </c>
      <c r="H24" s="809"/>
      <c r="I24" s="862"/>
      <c r="K24" s="551"/>
    </row>
    <row r="25" spans="1:11">
      <c r="A25" s="760"/>
      <c r="B25" s="805"/>
      <c r="C25" s="805"/>
      <c r="D25" s="807"/>
      <c r="E25" s="809"/>
      <c r="F25" s="810"/>
      <c r="G25" s="809" t="str">
        <f t="shared" si="0"/>
        <v/>
      </c>
      <c r="H25" s="809"/>
      <c r="I25" s="862"/>
      <c r="K25" s="551"/>
    </row>
    <row r="26" spans="1:11">
      <c r="A26" s="2790" t="s">
        <v>707</v>
      </c>
      <c r="B26" s="2790"/>
      <c r="C26" s="806"/>
      <c r="D26" s="860"/>
      <c r="E26" s="1839">
        <f>SUM(E6:E25)</f>
        <v>0</v>
      </c>
      <c r="F26" s="1847"/>
      <c r="G26" s="1839">
        <f>SUM(G6:G25)</f>
        <v>0</v>
      </c>
      <c r="H26" s="1839">
        <f>SUM(H6:H25)</f>
        <v>0</v>
      </c>
      <c r="I26" s="862"/>
      <c r="K26" s="551"/>
    </row>
    <row r="27" spans="1:11">
      <c r="A27" s="802" t="str">
        <f>封面!D11&amp;封面!G11</f>
        <v>被评估企业填表人：</v>
      </c>
      <c r="B27" s="811"/>
      <c r="C27" s="811"/>
      <c r="D27" s="811"/>
      <c r="E27" s="811"/>
      <c r="F27" s="880"/>
      <c r="H27" s="863" t="str">
        <f>"评估人员："&amp;封面!G38</f>
        <v>评估人员：</v>
      </c>
    </row>
    <row r="28" spans="1:11">
      <c r="A28" s="802" t="str">
        <f>CONCATENATE(封面!D13,封面!F13,封面!G13,封面!H13,封面!I13,封面!J13,封面!K13)</f>
        <v>填表日期：年月日</v>
      </c>
      <c r="B28" s="811"/>
      <c r="C28" s="811"/>
      <c r="D28" s="811"/>
      <c r="E28" s="811"/>
      <c r="F28" s="880"/>
    </row>
    <row r="29" spans="1:11">
      <c r="A29" s="812"/>
      <c r="B29" s="811"/>
      <c r="C29" s="811"/>
      <c r="D29" s="811"/>
      <c r="E29" s="811"/>
      <c r="F29" s="880"/>
    </row>
    <row r="30" spans="1:11">
      <c r="A30" s="812"/>
      <c r="B30" s="811"/>
      <c r="C30" s="811"/>
      <c r="D30" s="811"/>
      <c r="E30" s="811"/>
      <c r="F30" s="880"/>
    </row>
    <row r="31" spans="1:11">
      <c r="A31" s="812"/>
      <c r="B31" s="811"/>
      <c r="C31" s="811"/>
      <c r="D31" s="811"/>
      <c r="E31" s="811"/>
      <c r="F31" s="880"/>
    </row>
    <row r="32" spans="1:11">
      <c r="A32" s="812"/>
      <c r="B32" s="811"/>
      <c r="C32" s="811"/>
      <c r="D32" s="811"/>
      <c r="E32" s="811"/>
      <c r="F32" s="880"/>
    </row>
    <row r="33" spans="1:6">
      <c r="A33" s="812"/>
      <c r="B33" s="811"/>
      <c r="C33" s="811"/>
      <c r="D33" s="811"/>
      <c r="E33" s="811"/>
      <c r="F33" s="880"/>
    </row>
  </sheetData>
  <mergeCells count="2">
    <mergeCell ref="A2:I2"/>
    <mergeCell ref="A26:B26"/>
  </mergeCells>
  <phoneticPr fontId="28" type="noConversion"/>
  <hyperlinks>
    <hyperlink ref="A1" location="索引目录!I23" display="返回索引页" xr:uid="{962B7EB6-2EE4-459A-B76A-7BA0A5FE1084}"/>
    <hyperlink ref="B1" location="'非流动负债汇总 '!B9" display="返回" xr:uid="{793AEC14-8E7F-4AA3-9CAD-DCC078C73FE2}"/>
  </hyperlinks>
  <printOptions horizontalCentered="1"/>
  <pageMargins left="0.70866141732283472" right="0.70866141732283472" top="0.98425196850393704" bottom="0.74803149606299213" header="0.39370078740157477" footer="0.31496062992125984"/>
  <pageSetup paperSize="9" scale="79" orientation="landscape" r:id="rId1"/>
  <headerFooter>
    <oddHeader>&amp;R&amp;"宋体,常规"&amp;10共&amp;"Times New Roman,常规"&amp;N&amp;"宋体,常规"页第&amp;"Times New Roman,常规"&amp;P&amp;"宋体,常规"页</oddHeader>
  </headerFooter>
</worksheet>
</file>

<file path=xl/worksheets/sheet1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400-000000000000}">
  <sheetPr codeName="Sheet94">
    <pageSetUpPr fitToPage="1"/>
  </sheetPr>
  <dimension ref="A1:J29"/>
  <sheetViews>
    <sheetView topLeftCell="A19" zoomScaleNormal="100" workbookViewId="0">
      <selection activeCell="F30" sqref="F30"/>
    </sheetView>
  </sheetViews>
  <sheetFormatPr defaultColWidth="9" defaultRowHeight="15.75" customHeight="1" outlineLevelCol="1"/>
  <cols>
    <col min="1" max="1" width="8.125" style="12" customWidth="1"/>
    <col min="2" max="2" width="31.75" style="349" customWidth="1"/>
    <col min="3" max="3" width="15.75" style="561" customWidth="1"/>
    <col min="4" max="5" width="17.25" style="705" customWidth="1" outlineLevel="1"/>
    <col min="6" max="7" width="22.25" style="705" customWidth="1"/>
    <col min="8" max="8" width="20.125" style="349" customWidth="1"/>
    <col min="9" max="16384" width="9" style="349"/>
  </cols>
  <sheetData>
    <row r="1" spans="1:10" ht="15.75" customHeight="1">
      <c r="A1" s="564" t="s">
        <v>108</v>
      </c>
      <c r="B1" s="401" t="s">
        <v>333</v>
      </c>
      <c r="C1" s="702"/>
      <c r="D1" s="986"/>
      <c r="E1" s="986"/>
      <c r="F1" s="986"/>
      <c r="G1" s="986"/>
      <c r="H1" s="365"/>
    </row>
    <row r="2" spans="1:10" s="369" customFormat="1" ht="30" customHeight="1">
      <c r="A2" s="2061" t="s">
        <v>728</v>
      </c>
      <c r="B2" s="2322"/>
      <c r="C2" s="2322"/>
      <c r="D2" s="2322"/>
      <c r="E2" s="2322"/>
      <c r="F2" s="2322"/>
      <c r="G2" s="2322"/>
      <c r="H2" s="2322"/>
    </row>
    <row r="3" spans="1:10" ht="14.25" customHeight="1">
      <c r="A3" s="705" t="str">
        <f>CONCATENATE(封面!D9,封面!F9,封面!G9,封面!H9,封面!I9,封面!J9,封面!K9)</f>
        <v>评估基准日：年月日</v>
      </c>
      <c r="B3" s="705"/>
      <c r="C3" s="705"/>
      <c r="H3" s="705"/>
    </row>
    <row r="4" spans="1:10" ht="15.75" customHeight="1">
      <c r="A4" s="12" t="str">
        <f>封面!D7&amp;封面!F7</f>
        <v>被评估企业：</v>
      </c>
      <c r="D4" s="943"/>
      <c r="E4" s="943"/>
      <c r="F4" s="943"/>
      <c r="G4" s="943"/>
      <c r="H4" s="355" t="s">
        <v>110</v>
      </c>
    </row>
    <row r="5" spans="1:10" s="365" customFormat="1" ht="15.75" customHeight="1">
      <c r="A5" s="559" t="s">
        <v>172</v>
      </c>
      <c r="B5" s="350" t="s">
        <v>729</v>
      </c>
      <c r="C5" s="562" t="s">
        <v>439</v>
      </c>
      <c r="D5" s="1003" t="s">
        <v>317</v>
      </c>
      <c r="E5" s="1003" t="s">
        <v>394</v>
      </c>
      <c r="F5" s="947" t="s">
        <v>318</v>
      </c>
      <c r="G5" s="947" t="s">
        <v>319</v>
      </c>
      <c r="H5" s="350" t="s">
        <v>175</v>
      </c>
      <c r="J5" s="1099" t="s">
        <v>2129</v>
      </c>
    </row>
    <row r="6" spans="1:10" ht="15.75" customHeight="1">
      <c r="A6" s="23"/>
      <c r="B6" s="358"/>
      <c r="C6" s="555"/>
      <c r="D6" s="970"/>
      <c r="E6" s="970"/>
      <c r="F6" s="1045"/>
      <c r="G6" s="970"/>
      <c r="H6" s="370"/>
      <c r="J6" s="1099"/>
    </row>
    <row r="7" spans="1:10" ht="15.75" customHeight="1">
      <c r="A7" s="23"/>
      <c r="B7" s="358"/>
      <c r="C7" s="555"/>
      <c r="D7" s="970"/>
      <c r="E7" s="970"/>
      <c r="F7" s="1045"/>
      <c r="G7" s="970"/>
      <c r="H7" s="370"/>
      <c r="J7" s="551"/>
    </row>
    <row r="8" spans="1:10" ht="15.75" customHeight="1">
      <c r="A8" s="23"/>
      <c r="B8" s="358"/>
      <c r="C8" s="555"/>
      <c r="D8" s="970"/>
      <c r="E8" s="970"/>
      <c r="F8" s="970"/>
      <c r="G8" s="970"/>
      <c r="H8" s="370"/>
      <c r="J8" s="551"/>
    </row>
    <row r="9" spans="1:10" ht="15.75" customHeight="1">
      <c r="A9" s="23"/>
      <c r="B9" s="358"/>
      <c r="C9" s="555"/>
      <c r="D9" s="970"/>
      <c r="E9" s="970"/>
      <c r="F9" s="970"/>
      <c r="G9" s="970"/>
      <c r="H9" s="370"/>
      <c r="J9" s="551"/>
    </row>
    <row r="10" spans="1:10" ht="15.75" customHeight="1">
      <c r="A10" s="23"/>
      <c r="B10" s="358"/>
      <c r="C10" s="555"/>
      <c r="D10" s="970"/>
      <c r="E10" s="970"/>
      <c r="F10" s="970"/>
      <c r="G10" s="970"/>
      <c r="H10" s="370"/>
      <c r="J10" s="551"/>
    </row>
    <row r="11" spans="1:10" ht="15.75" customHeight="1">
      <c r="A11" s="23"/>
      <c r="B11" s="358"/>
      <c r="C11" s="555"/>
      <c r="D11" s="970"/>
      <c r="E11" s="970"/>
      <c r="F11" s="970"/>
      <c r="G11" s="970"/>
      <c r="H11" s="370"/>
      <c r="J11" s="551"/>
    </row>
    <row r="12" spans="1:10" ht="15.75" customHeight="1">
      <c r="A12" s="23"/>
      <c r="B12" s="358"/>
      <c r="C12" s="555"/>
      <c r="D12" s="970"/>
      <c r="E12" s="970"/>
      <c r="F12" s="970"/>
      <c r="G12" s="970"/>
      <c r="H12" s="370"/>
      <c r="J12" s="551"/>
    </row>
    <row r="13" spans="1:10" ht="15.75" customHeight="1">
      <c r="A13" s="23"/>
      <c r="B13" s="358"/>
      <c r="C13" s="555"/>
      <c r="D13" s="970"/>
      <c r="E13" s="970"/>
      <c r="F13" s="970"/>
      <c r="G13" s="970"/>
      <c r="H13" s="370"/>
      <c r="J13" s="551"/>
    </row>
    <row r="14" spans="1:10" ht="15.75" customHeight="1">
      <c r="A14" s="23"/>
      <c r="B14" s="358"/>
      <c r="C14" s="555"/>
      <c r="D14" s="970"/>
      <c r="E14" s="970"/>
      <c r="F14" s="970"/>
      <c r="G14" s="970"/>
      <c r="H14" s="370"/>
      <c r="J14" s="551"/>
    </row>
    <row r="15" spans="1:10" ht="15.75" customHeight="1">
      <c r="A15" s="23"/>
      <c r="B15" s="358"/>
      <c r="C15" s="555"/>
      <c r="D15" s="970"/>
      <c r="E15" s="970"/>
      <c r="F15" s="970"/>
      <c r="G15" s="970"/>
      <c r="H15" s="370"/>
      <c r="J15" s="551"/>
    </row>
    <row r="16" spans="1:10" ht="15.75" customHeight="1">
      <c r="A16" s="23"/>
      <c r="B16" s="358"/>
      <c r="C16" s="555"/>
      <c r="D16" s="970"/>
      <c r="E16" s="970"/>
      <c r="F16" s="970"/>
      <c r="G16" s="970"/>
      <c r="H16" s="370"/>
      <c r="J16" s="551"/>
    </row>
    <row r="17" spans="1:10" ht="15.75" customHeight="1">
      <c r="A17" s="23"/>
      <c r="B17" s="358"/>
      <c r="C17" s="555"/>
      <c r="D17" s="970"/>
      <c r="E17" s="970"/>
      <c r="F17" s="970"/>
      <c r="G17" s="970"/>
      <c r="H17" s="370"/>
      <c r="J17" s="551"/>
    </row>
    <row r="18" spans="1:10" ht="15.75" customHeight="1">
      <c r="A18" s="23"/>
      <c r="B18" s="358"/>
      <c r="C18" s="555"/>
      <c r="D18" s="970"/>
      <c r="E18" s="970"/>
      <c r="F18" s="970"/>
      <c r="G18" s="970"/>
      <c r="H18" s="370"/>
      <c r="J18" s="551"/>
    </row>
    <row r="19" spans="1:10" ht="15.75" customHeight="1">
      <c r="A19" s="23"/>
      <c r="B19" s="358"/>
      <c r="C19" s="555"/>
      <c r="D19" s="970"/>
      <c r="E19" s="970"/>
      <c r="F19" s="970"/>
      <c r="G19" s="970"/>
      <c r="H19" s="370"/>
      <c r="J19" s="551"/>
    </row>
    <row r="20" spans="1:10" ht="15.75" customHeight="1">
      <c r="A20" s="23"/>
      <c r="B20" s="358"/>
      <c r="C20" s="555"/>
      <c r="D20" s="970"/>
      <c r="E20" s="970"/>
      <c r="F20" s="970"/>
      <c r="G20" s="970"/>
      <c r="H20" s="370"/>
      <c r="J20" s="551"/>
    </row>
    <row r="21" spans="1:10" ht="15.75" customHeight="1">
      <c r="A21" s="23"/>
      <c r="B21" s="358"/>
      <c r="C21" s="555"/>
      <c r="D21" s="970"/>
      <c r="E21" s="970"/>
      <c r="F21" s="970"/>
      <c r="G21" s="970"/>
      <c r="H21" s="370"/>
      <c r="J21" s="551"/>
    </row>
    <row r="22" spans="1:10" ht="15.75" customHeight="1">
      <c r="A22" s="23"/>
      <c r="B22" s="358"/>
      <c r="C22" s="555"/>
      <c r="D22" s="970"/>
      <c r="E22" s="970"/>
      <c r="F22" s="970"/>
      <c r="G22" s="970"/>
      <c r="H22" s="370"/>
      <c r="J22" s="551"/>
    </row>
    <row r="23" spans="1:10" ht="15.75" customHeight="1">
      <c r="A23" s="23"/>
      <c r="B23" s="358"/>
      <c r="C23" s="555"/>
      <c r="D23" s="970"/>
      <c r="E23" s="970"/>
      <c r="F23" s="970"/>
      <c r="G23" s="970"/>
      <c r="H23" s="370"/>
      <c r="J23" s="551"/>
    </row>
    <row r="24" spans="1:10" ht="15.75" customHeight="1">
      <c r="A24" s="23"/>
      <c r="B24" s="358"/>
      <c r="C24" s="555"/>
      <c r="D24" s="970"/>
      <c r="E24" s="970"/>
      <c r="F24" s="970"/>
      <c r="G24" s="970"/>
      <c r="H24" s="370"/>
      <c r="J24" s="551"/>
    </row>
    <row r="25" spans="1:10" ht="15.75" customHeight="1">
      <c r="A25" s="23"/>
      <c r="B25" s="358"/>
      <c r="C25" s="555"/>
      <c r="D25" s="970"/>
      <c r="E25" s="970"/>
      <c r="F25" s="970"/>
      <c r="G25" s="970"/>
      <c r="H25" s="370"/>
      <c r="J25" s="551"/>
    </row>
    <row r="26" spans="1:10" ht="15.75" customHeight="1">
      <c r="A26" s="23"/>
      <c r="B26" s="358"/>
      <c r="C26" s="555"/>
      <c r="D26" s="970"/>
      <c r="E26" s="970"/>
      <c r="F26" s="970"/>
      <c r="G26" s="970"/>
      <c r="H26" s="370"/>
      <c r="J26" s="551"/>
    </row>
    <row r="27" spans="1:10" ht="15.75" customHeight="1">
      <c r="A27" s="2115" t="s">
        <v>707</v>
      </c>
      <c r="B27" s="2347"/>
      <c r="C27" s="555"/>
      <c r="D27" s="970">
        <f>SUM(D6:D26)</f>
        <v>0</v>
      </c>
      <c r="E27" s="970"/>
      <c r="F27" s="970">
        <f>SUM(F6:F26)</f>
        <v>0</v>
      </c>
      <c r="G27" s="970">
        <f>SUM(G6:G26)</f>
        <v>0</v>
      </c>
      <c r="H27" s="370"/>
    </row>
    <row r="28" spans="1:10" ht="15.75" customHeight="1">
      <c r="A28" s="12" t="str">
        <f>封面!D11&amp;封面!G11</f>
        <v>被评估企业填表人：</v>
      </c>
      <c r="D28" s="943"/>
      <c r="E28" s="943"/>
      <c r="F28" s="943" t="str">
        <f>"评估人员："&amp;封面!G38</f>
        <v>评估人员：</v>
      </c>
      <c r="G28" s="943"/>
    </row>
    <row r="29" spans="1:10" ht="15.75" customHeight="1">
      <c r="A29" s="12" t="str">
        <f>CONCATENATE(封面!D13,封面!F13,封面!G13,封面!H13,封面!I13,封面!J13,封面!K13)</f>
        <v>填表日期：年月日</v>
      </c>
      <c r="D29" s="943"/>
      <c r="E29" s="943"/>
      <c r="F29" s="943"/>
      <c r="G29" s="943"/>
    </row>
  </sheetData>
  <mergeCells count="2">
    <mergeCell ref="A2:H2"/>
    <mergeCell ref="A27:B27"/>
  </mergeCells>
  <phoneticPr fontId="28" type="noConversion"/>
  <hyperlinks>
    <hyperlink ref="A1" location="索引目录!I25" display="返回索引页" xr:uid="{00000000-0004-0000-6400-000000000000}"/>
    <hyperlink ref="B1" location="'非流动负债汇总 '!B11" display="返回" xr:uid="{00000000-0004-0000-6400-000001000000}"/>
  </hyperlinks>
  <printOptions horizontalCentered="1"/>
  <pageMargins left="0.35433070866141736" right="0.35433070866141736" top="0.98425196850393704" bottom="0.78740157480314965" header="0.39370078740157477" footer="0.51181102362204722"/>
  <pageSetup paperSize="9" scale="85" fitToHeight="0" orientation="landscape" r:id="rId1"/>
  <headerFooter alignWithMargins="0">
    <oddHeader>&amp;R&amp;"宋体,常规"&amp;10共&amp;"Times New Roman,常规"&amp;N&amp;"宋体,常规"页第&amp;"Times New Roman,常规"&amp;P&amp;"宋体,常规"页</oddHeader>
  </headerFooter>
</worksheet>
</file>

<file path=xl/worksheets/sheet1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500-000000000000}">
  <sheetPr codeName="Sheet95">
    <pageSetUpPr fitToPage="1"/>
  </sheetPr>
  <dimension ref="A1:K29"/>
  <sheetViews>
    <sheetView zoomScaleNormal="100" workbookViewId="0">
      <selection activeCell="G14" sqref="G14"/>
    </sheetView>
  </sheetViews>
  <sheetFormatPr defaultColWidth="9" defaultRowHeight="15.75" customHeight="1" outlineLevelCol="1"/>
  <cols>
    <col min="1" max="1" width="6.25" style="12" customWidth="1"/>
    <col min="2" max="2" width="27.75" style="349" customWidth="1"/>
    <col min="3" max="3" width="14.25" style="561" customWidth="1"/>
    <col min="4" max="4" width="19.5" style="349" customWidth="1"/>
    <col min="5" max="6" width="16.5" style="705" customWidth="1" outlineLevel="1"/>
    <col min="7" max="8" width="18.75" style="706" customWidth="1"/>
    <col min="9" max="9" width="15.5" style="349" customWidth="1"/>
    <col min="10" max="16384" width="9" style="349"/>
  </cols>
  <sheetData>
    <row r="1" spans="1:11" ht="15.75" customHeight="1">
      <c r="A1" s="564" t="s">
        <v>108</v>
      </c>
      <c r="B1" s="357" t="s">
        <v>333</v>
      </c>
      <c r="C1" s="560"/>
      <c r="D1" s="348"/>
      <c r="E1" s="941"/>
      <c r="F1" s="941"/>
      <c r="G1" s="1046"/>
      <c r="H1" s="1046"/>
      <c r="I1" s="348"/>
    </row>
    <row r="2" spans="1:11" s="369" customFormat="1" ht="30" customHeight="1">
      <c r="A2" s="2061" t="s">
        <v>730</v>
      </c>
      <c r="B2" s="2062"/>
      <c r="C2" s="2062"/>
      <c r="D2" s="2062"/>
      <c r="E2" s="2062"/>
      <c r="F2" s="2062"/>
      <c r="G2" s="2062"/>
      <c r="H2" s="2062"/>
      <c r="I2" s="2062"/>
    </row>
    <row r="3" spans="1:11" ht="14.25" customHeight="1">
      <c r="A3" s="705" t="str">
        <f>CONCATENATE(封面!D9,封面!F9,封面!G9,封面!H9,封面!I9,封面!J9,封面!K9)</f>
        <v>评估基准日：年月日</v>
      </c>
      <c r="B3" s="705"/>
      <c r="C3" s="705"/>
      <c r="D3" s="705"/>
      <c r="G3" s="705"/>
      <c r="H3" s="705"/>
      <c r="I3" s="705"/>
    </row>
    <row r="4" spans="1:11" ht="15.75" customHeight="1">
      <c r="A4" s="12" t="str">
        <f>封面!D7&amp;封面!F7</f>
        <v>被评估企业：</v>
      </c>
      <c r="E4" s="943"/>
      <c r="F4" s="943"/>
      <c r="G4" s="1047"/>
      <c r="H4" s="1047"/>
      <c r="I4" s="355" t="s">
        <v>110</v>
      </c>
    </row>
    <row r="5" spans="1:11" s="365" customFormat="1" ht="15.75" customHeight="1">
      <c r="A5" s="559" t="s">
        <v>172</v>
      </c>
      <c r="B5" s="350" t="s">
        <v>430</v>
      </c>
      <c r="C5" s="562" t="s">
        <v>439</v>
      </c>
      <c r="D5" s="350" t="s">
        <v>517</v>
      </c>
      <c r="E5" s="1003" t="s">
        <v>317</v>
      </c>
      <c r="F5" s="1003" t="s">
        <v>394</v>
      </c>
      <c r="G5" s="1048" t="s">
        <v>318</v>
      </c>
      <c r="H5" s="1048" t="s">
        <v>319</v>
      </c>
      <c r="I5" s="350" t="s">
        <v>175</v>
      </c>
      <c r="K5" s="1099" t="s">
        <v>2129</v>
      </c>
    </row>
    <row r="6" spans="1:11" ht="15.75" customHeight="1">
      <c r="A6" s="23"/>
      <c r="B6" s="358"/>
      <c r="C6" s="555"/>
      <c r="D6" s="353"/>
      <c r="E6" s="956"/>
      <c r="F6" s="956"/>
      <c r="G6" s="1049"/>
      <c r="H6" s="1049"/>
      <c r="I6" s="370"/>
      <c r="K6" s="1099"/>
    </row>
    <row r="7" spans="1:11" ht="15.75" customHeight="1">
      <c r="A7" s="23"/>
      <c r="B7" s="358"/>
      <c r="C7" s="555"/>
      <c r="D7" s="353"/>
      <c r="E7" s="956"/>
      <c r="F7" s="956"/>
      <c r="G7" s="1049"/>
      <c r="H7" s="1049"/>
      <c r="I7" s="370"/>
      <c r="K7" s="551"/>
    </row>
    <row r="8" spans="1:11" ht="15.75" customHeight="1">
      <c r="A8" s="23"/>
      <c r="B8" s="358"/>
      <c r="C8" s="555"/>
      <c r="D8" s="353"/>
      <c r="E8" s="956"/>
      <c r="F8" s="956"/>
      <c r="G8" s="1049"/>
      <c r="H8" s="1049"/>
      <c r="I8" s="370"/>
      <c r="K8" s="551"/>
    </row>
    <row r="9" spans="1:11" ht="15.75" customHeight="1">
      <c r="A9" s="23"/>
      <c r="B9" s="358"/>
      <c r="C9" s="555"/>
      <c r="D9" s="353"/>
      <c r="E9" s="956"/>
      <c r="F9" s="956"/>
      <c r="G9" s="1049"/>
      <c r="H9" s="1049"/>
      <c r="I9" s="370"/>
      <c r="K9" s="551"/>
    </row>
    <row r="10" spans="1:11" ht="15.75" customHeight="1">
      <c r="A10" s="23"/>
      <c r="B10" s="358"/>
      <c r="C10" s="555"/>
      <c r="D10" s="353"/>
      <c r="E10" s="956"/>
      <c r="F10" s="956"/>
      <c r="G10" s="1049"/>
      <c r="H10" s="1049"/>
      <c r="I10" s="370"/>
      <c r="K10" s="551"/>
    </row>
    <row r="11" spans="1:11" ht="15.75" customHeight="1">
      <c r="A11" s="23"/>
      <c r="B11" s="358"/>
      <c r="C11" s="555"/>
      <c r="D11" s="353"/>
      <c r="E11" s="956"/>
      <c r="F11" s="956"/>
      <c r="G11" s="1049"/>
      <c r="H11" s="1049"/>
      <c r="I11" s="370"/>
      <c r="K11" s="551"/>
    </row>
    <row r="12" spans="1:11" ht="15.75" customHeight="1">
      <c r="A12" s="23"/>
      <c r="B12" s="358"/>
      <c r="C12" s="555"/>
      <c r="D12" s="353"/>
      <c r="E12" s="956"/>
      <c r="F12" s="956"/>
      <c r="G12" s="1049"/>
      <c r="H12" s="1049"/>
      <c r="I12" s="370"/>
      <c r="K12" s="551"/>
    </row>
    <row r="13" spans="1:11" ht="15.75" customHeight="1">
      <c r="A13" s="23"/>
      <c r="B13" s="358"/>
      <c r="C13" s="555"/>
      <c r="D13" s="353"/>
      <c r="E13" s="956"/>
      <c r="F13" s="956"/>
      <c r="G13" s="1049"/>
      <c r="H13" s="1049"/>
      <c r="I13" s="370"/>
      <c r="K13" s="551"/>
    </row>
    <row r="14" spans="1:11" ht="15.75" customHeight="1">
      <c r="A14" s="23"/>
      <c r="B14" s="358"/>
      <c r="C14" s="555"/>
      <c r="D14" s="353"/>
      <c r="E14" s="956"/>
      <c r="F14" s="956"/>
      <c r="G14" s="1049"/>
      <c r="H14" s="1049"/>
      <c r="I14" s="370"/>
      <c r="K14" s="551"/>
    </row>
    <row r="15" spans="1:11" ht="15.75" customHeight="1">
      <c r="A15" s="23"/>
      <c r="B15" s="358"/>
      <c r="C15" s="555"/>
      <c r="D15" s="353"/>
      <c r="E15" s="956"/>
      <c r="F15" s="956"/>
      <c r="G15" s="1049"/>
      <c r="H15" s="1049"/>
      <c r="I15" s="370"/>
      <c r="K15" s="551"/>
    </row>
    <row r="16" spans="1:11" ht="15.75" customHeight="1">
      <c r="A16" s="23"/>
      <c r="B16" s="358"/>
      <c r="C16" s="555"/>
      <c r="D16" s="353"/>
      <c r="E16" s="956"/>
      <c r="F16" s="956"/>
      <c r="G16" s="1049"/>
      <c r="H16" s="1049"/>
      <c r="I16" s="370"/>
      <c r="K16" s="551"/>
    </row>
    <row r="17" spans="1:11" ht="15.75" customHeight="1">
      <c r="A17" s="23"/>
      <c r="B17" s="358"/>
      <c r="C17" s="555"/>
      <c r="D17" s="353"/>
      <c r="E17" s="956"/>
      <c r="F17" s="956"/>
      <c r="G17" s="1049"/>
      <c r="H17" s="1049"/>
      <c r="I17" s="370"/>
      <c r="K17" s="551"/>
    </row>
    <row r="18" spans="1:11" ht="15.75" customHeight="1">
      <c r="A18" s="23"/>
      <c r="B18" s="358"/>
      <c r="C18" s="555"/>
      <c r="D18" s="353"/>
      <c r="E18" s="956"/>
      <c r="F18" s="956"/>
      <c r="G18" s="1049"/>
      <c r="H18" s="1049"/>
      <c r="I18" s="370"/>
      <c r="K18" s="551"/>
    </row>
    <row r="19" spans="1:11" ht="15.75" customHeight="1">
      <c r="A19" s="23"/>
      <c r="B19" s="358"/>
      <c r="C19" s="555"/>
      <c r="D19" s="353"/>
      <c r="E19" s="956"/>
      <c r="F19" s="956"/>
      <c r="G19" s="1049"/>
      <c r="H19" s="1049"/>
      <c r="I19" s="370"/>
      <c r="K19" s="551"/>
    </row>
    <row r="20" spans="1:11" ht="15.75" customHeight="1">
      <c r="A20" s="23"/>
      <c r="B20" s="358"/>
      <c r="C20" s="555"/>
      <c r="D20" s="353"/>
      <c r="E20" s="956"/>
      <c r="F20" s="956"/>
      <c r="G20" s="1049"/>
      <c r="H20" s="1049"/>
      <c r="I20" s="370"/>
      <c r="K20" s="551"/>
    </row>
    <row r="21" spans="1:11" ht="15.75" customHeight="1">
      <c r="A21" s="23"/>
      <c r="B21" s="358"/>
      <c r="C21" s="555"/>
      <c r="D21" s="353"/>
      <c r="E21" s="956"/>
      <c r="F21" s="956"/>
      <c r="G21" s="1049"/>
      <c r="H21" s="1049"/>
      <c r="I21" s="370"/>
      <c r="K21" s="551"/>
    </row>
    <row r="22" spans="1:11" ht="15.75" customHeight="1">
      <c r="A22" s="23"/>
      <c r="B22" s="358"/>
      <c r="C22" s="555"/>
      <c r="D22" s="353"/>
      <c r="E22" s="956"/>
      <c r="F22" s="956"/>
      <c r="G22" s="1049"/>
      <c r="H22" s="1049"/>
      <c r="I22" s="370"/>
      <c r="K22" s="551"/>
    </row>
    <row r="23" spans="1:11" ht="15.75" customHeight="1">
      <c r="A23" s="23"/>
      <c r="B23" s="358"/>
      <c r="C23" s="555"/>
      <c r="D23" s="353"/>
      <c r="E23" s="956"/>
      <c r="F23" s="956"/>
      <c r="G23" s="1049"/>
      <c r="H23" s="1049"/>
      <c r="I23" s="370"/>
      <c r="K23" s="551"/>
    </row>
    <row r="24" spans="1:11" ht="15.75" customHeight="1">
      <c r="A24" s="23"/>
      <c r="B24" s="358"/>
      <c r="C24" s="555"/>
      <c r="D24" s="353"/>
      <c r="E24" s="956"/>
      <c r="F24" s="956"/>
      <c r="G24" s="1049"/>
      <c r="H24" s="1049"/>
      <c r="I24" s="370"/>
      <c r="K24" s="551"/>
    </row>
    <row r="25" spans="1:11" ht="15.75" customHeight="1">
      <c r="A25" s="23"/>
      <c r="B25" s="358"/>
      <c r="C25" s="555"/>
      <c r="D25" s="353"/>
      <c r="E25" s="956"/>
      <c r="F25" s="956"/>
      <c r="G25" s="1049"/>
      <c r="H25" s="1049"/>
      <c r="I25" s="370"/>
      <c r="K25" s="551"/>
    </row>
    <row r="26" spans="1:11" ht="15.75" customHeight="1">
      <c r="A26" s="23"/>
      <c r="B26" s="358"/>
      <c r="C26" s="555"/>
      <c r="D26" s="353"/>
      <c r="E26" s="956"/>
      <c r="F26" s="956"/>
      <c r="G26" s="1049"/>
      <c r="H26" s="1049"/>
      <c r="I26" s="370"/>
      <c r="K26" s="551"/>
    </row>
    <row r="27" spans="1:11" ht="15.75" customHeight="1">
      <c r="A27" s="2115" t="s">
        <v>707</v>
      </c>
      <c r="B27" s="2347"/>
      <c r="C27" s="555"/>
      <c r="D27" s="353"/>
      <c r="E27" s="956">
        <f>SUM(E6:E26)</f>
        <v>0</v>
      </c>
      <c r="F27" s="956"/>
      <c r="G27" s="1049">
        <f>SUM(G6:G26)</f>
        <v>0</v>
      </c>
      <c r="H27" s="1049">
        <f>SUM(H6:H26)</f>
        <v>0</v>
      </c>
      <c r="I27" s="370"/>
    </row>
    <row r="28" spans="1:11" ht="15.75" customHeight="1">
      <c r="A28" s="12" t="str">
        <f>封面!D11&amp;封面!G11</f>
        <v>被评估企业填表人：</v>
      </c>
      <c r="E28" s="943"/>
      <c r="F28" s="943"/>
      <c r="G28" s="1047" t="str">
        <f>"评估人员："&amp;封面!G38</f>
        <v>评估人员：</v>
      </c>
      <c r="H28" s="1047"/>
    </row>
    <row r="29" spans="1:11" ht="15.75" customHeight="1">
      <c r="A29" s="12" t="str">
        <f>CONCATENATE(封面!D13,封面!F13,封面!G13,封面!H13,封面!I13,封面!J13,封面!K13)</f>
        <v>填表日期：年月日</v>
      </c>
      <c r="E29" s="943"/>
      <c r="F29" s="943"/>
      <c r="G29" s="1047"/>
      <c r="H29" s="1047"/>
    </row>
  </sheetData>
  <mergeCells count="2">
    <mergeCell ref="A2:I2"/>
    <mergeCell ref="A27:B27"/>
  </mergeCells>
  <phoneticPr fontId="28" type="noConversion"/>
  <hyperlinks>
    <hyperlink ref="A1" location="索引目录!I26" display="返回索引页" xr:uid="{00000000-0004-0000-6500-000000000000}"/>
    <hyperlink ref="B1" location="'非流动负债汇总 '!B12" display="返回" xr:uid="{00000000-0004-0000-6500-000001000000}"/>
  </hyperlinks>
  <printOptions horizontalCentered="1"/>
  <pageMargins left="0.35433070866141736" right="0.35433070866141736" top="0.98425196850393704" bottom="0.78740157480314965" header="0.39370078740157477" footer="0.51181102362204722"/>
  <pageSetup paperSize="9" scale="85" fitToHeight="0" orientation="landscape" r:id="rId1"/>
  <headerFooter alignWithMargins="0">
    <oddHeader>&amp;R&amp;"宋体,常规"&amp;10共&amp;"Times New Roman,常规"&amp;N&amp;"宋体,常规"页第&amp;"Times New Roman,常规"&amp;P&amp;"宋体,常规"页</oddHeader>
  </headerFooter>
</worksheet>
</file>

<file path=xl/worksheets/sheet1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B00-000000000000}">
  <sheetPr codeName="Sheet108">
    <tabColor rgb="FFFF0000"/>
    <pageSetUpPr fitToPage="1"/>
  </sheetPr>
  <dimension ref="A1:L9"/>
  <sheetViews>
    <sheetView workbookViewId="0">
      <selection activeCell="R9" sqref="R9"/>
    </sheetView>
  </sheetViews>
  <sheetFormatPr defaultColWidth="8.625" defaultRowHeight="15.75"/>
  <cols>
    <col min="1" max="1" width="4.5" style="277" customWidth="1"/>
    <col min="2" max="4" width="8.625" style="277"/>
    <col min="5" max="5" width="9.875" style="277" bestFit="1" customWidth="1"/>
    <col min="6" max="8" width="8.625" style="277"/>
    <col min="9" max="9" width="9.875" style="277" bestFit="1" customWidth="1"/>
    <col min="10" max="10" width="16.375" style="277" bestFit="1" customWidth="1"/>
    <col min="11" max="16384" width="8.625" style="277"/>
  </cols>
  <sheetData>
    <row r="1" spans="1:12">
      <c r="A1" s="288" t="s">
        <v>1125</v>
      </c>
    </row>
    <row r="2" spans="1:12">
      <c r="A2" s="2841" t="s">
        <v>929</v>
      </c>
      <c r="B2" s="2841"/>
      <c r="C2" s="2841"/>
      <c r="D2" s="2841"/>
      <c r="E2" s="2841"/>
      <c r="F2" s="2841"/>
      <c r="G2" s="2841"/>
      <c r="H2" s="2841"/>
      <c r="I2" s="2841"/>
      <c r="J2" s="2841"/>
      <c r="K2" s="2841"/>
      <c r="L2" s="2841"/>
    </row>
    <row r="3" spans="1:12">
      <c r="A3" s="2842" t="str">
        <f>CONCATENATE(封面!D9,封面!F9,封面!G9,封面!H9,封面!I9,封面!J9,封面!K9)</f>
        <v>评估基准日：年月日</v>
      </c>
      <c r="B3" s="2842"/>
      <c r="C3" s="2842"/>
      <c r="D3" s="2842"/>
      <c r="E3" s="2842"/>
      <c r="F3" s="2842"/>
      <c r="G3" s="2842"/>
      <c r="H3" s="2842"/>
      <c r="I3" s="2842"/>
      <c r="J3" s="2842"/>
      <c r="K3" s="2842"/>
      <c r="L3" s="2842"/>
    </row>
    <row r="4" spans="1:12">
      <c r="A4" s="289" t="str">
        <f>"被评估单位:"&amp;封面!F7</f>
        <v>被评估单位:</v>
      </c>
      <c r="L4" s="290" t="s">
        <v>1126</v>
      </c>
    </row>
    <row r="5" spans="1:12">
      <c r="A5" s="2838" t="s">
        <v>172</v>
      </c>
      <c r="B5" s="2838" t="s">
        <v>412</v>
      </c>
      <c r="C5" s="279" t="s">
        <v>151</v>
      </c>
      <c r="D5" s="279" t="s">
        <v>318</v>
      </c>
      <c r="E5" s="279" t="s">
        <v>949</v>
      </c>
      <c r="F5" s="279" t="s">
        <v>208</v>
      </c>
      <c r="G5" s="279" t="s">
        <v>209</v>
      </c>
      <c r="H5" s="279" t="s">
        <v>934</v>
      </c>
      <c r="I5" s="279" t="s">
        <v>950</v>
      </c>
      <c r="J5" s="279" t="s">
        <v>951</v>
      </c>
      <c r="K5" s="279" t="s">
        <v>952</v>
      </c>
      <c r="L5" s="2839" t="s">
        <v>953</v>
      </c>
    </row>
    <row r="6" spans="1:12">
      <c r="A6" s="2838"/>
      <c r="B6" s="2838"/>
      <c r="C6" s="283" t="s">
        <v>322</v>
      </c>
      <c r="D6" s="283" t="s">
        <v>323</v>
      </c>
      <c r="E6" s="283" t="s">
        <v>954</v>
      </c>
      <c r="F6" s="283" t="s">
        <v>324</v>
      </c>
      <c r="G6" s="283" t="s">
        <v>955</v>
      </c>
      <c r="H6" s="283" t="s">
        <v>956</v>
      </c>
      <c r="I6" s="283" t="s">
        <v>957</v>
      </c>
      <c r="J6" s="283" t="s">
        <v>958</v>
      </c>
      <c r="K6" s="283" t="s">
        <v>959</v>
      </c>
      <c r="L6" s="2839"/>
    </row>
    <row r="7" spans="1:12">
      <c r="A7" s="281">
        <v>1</v>
      </c>
      <c r="B7" s="281"/>
      <c r="C7" s="281"/>
      <c r="D7" s="282"/>
      <c r="E7" s="281"/>
      <c r="F7" s="281"/>
      <c r="G7" s="281"/>
      <c r="H7" s="282"/>
      <c r="I7" s="282"/>
      <c r="J7" s="282"/>
      <c r="K7" s="281"/>
      <c r="L7" s="282"/>
    </row>
    <row r="8" spans="1:12">
      <c r="A8" s="281">
        <v>2</v>
      </c>
      <c r="B8" s="281"/>
      <c r="C8" s="281"/>
      <c r="D8" s="282"/>
      <c r="E8" s="281"/>
      <c r="F8" s="281"/>
      <c r="G8" s="281"/>
      <c r="H8" s="282"/>
      <c r="I8" s="282"/>
      <c r="J8" s="282"/>
      <c r="K8" s="281"/>
      <c r="L8" s="282"/>
    </row>
    <row r="9" spans="1:12">
      <c r="A9" s="2840" t="s">
        <v>147</v>
      </c>
      <c r="B9" s="2840"/>
      <c r="C9" s="2840"/>
      <c r="D9" s="283"/>
      <c r="E9" s="283"/>
      <c r="F9" s="283"/>
      <c r="G9" s="284"/>
      <c r="H9" s="283"/>
      <c r="I9" s="283"/>
      <c r="J9" s="283"/>
      <c r="K9" s="284"/>
      <c r="L9" s="283"/>
    </row>
  </sheetData>
  <mergeCells count="6">
    <mergeCell ref="A5:A6"/>
    <mergeCell ref="B5:B6"/>
    <mergeCell ref="L5:L6"/>
    <mergeCell ref="A9:C9"/>
    <mergeCell ref="A2:L2"/>
    <mergeCell ref="A3:L3"/>
  </mergeCells>
  <phoneticPr fontId="28" type="noConversion"/>
  <printOptions horizontalCentered="1"/>
  <pageMargins left="0.7" right="0.7" top="0.98425196850393704" bottom="0.75" header="0.39370078740157477" footer="0.3"/>
  <pageSetup paperSize="9" orientation="portrait" r:id="rId1"/>
  <headerFooter>
    <oddHeader>&amp;R&amp;"宋体,常规"&amp;10共&amp;"Times New Roman,常规"&amp;N&amp;"宋体,常规"页第&amp;"Times New Roman,常规"&amp;P&amp;"宋体,常规"页</oddHeader>
  </headerFooter>
</worksheet>
</file>

<file path=xl/worksheets/sheet1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D00-000000000000}">
  <sheetPr codeName="Sheet98">
    <tabColor rgb="FFFF0000"/>
    <pageSetUpPr fitToPage="1"/>
  </sheetPr>
  <dimension ref="A1:K271"/>
  <sheetViews>
    <sheetView zoomScale="80" zoomScaleNormal="80" workbookViewId="0">
      <selection activeCell="F7" sqref="F7"/>
    </sheetView>
  </sheetViews>
  <sheetFormatPr defaultColWidth="9" defaultRowHeight="15.75"/>
  <cols>
    <col min="1" max="1" width="28.75" style="259" customWidth="1"/>
    <col min="2" max="2" width="39.25" style="259" customWidth="1"/>
    <col min="3" max="3" width="67.75" style="305" customWidth="1"/>
    <col min="4" max="4" width="14.875" style="270" bestFit="1" customWidth="1"/>
    <col min="5" max="5" width="31.875" style="259" bestFit="1" customWidth="1"/>
    <col min="6" max="6" width="41.5" style="259" customWidth="1"/>
    <col min="7" max="7" width="27.375" style="259" customWidth="1"/>
    <col min="8" max="8" width="31.625" style="259" customWidth="1"/>
    <col min="9" max="9" width="9" style="1" customWidth="1"/>
    <col min="10" max="10" width="22.5" style="1" customWidth="1"/>
    <col min="11" max="11" width="13.25" style="1" customWidth="1"/>
    <col min="12" max="16384" width="9" style="1"/>
  </cols>
  <sheetData>
    <row r="1" spans="1:8" ht="30">
      <c r="A1" s="2843" t="s">
        <v>736</v>
      </c>
      <c r="B1" s="2844"/>
      <c r="C1" s="2844"/>
      <c r="D1" s="2844"/>
      <c r="E1" s="2844"/>
      <c r="F1" s="2844"/>
      <c r="G1" s="2844"/>
      <c r="H1" s="2844"/>
    </row>
    <row r="2" spans="1:8">
      <c r="A2" s="256" t="s">
        <v>737</v>
      </c>
      <c r="B2" s="1895" t="s">
        <v>2172</v>
      </c>
      <c r="C2" s="1896" t="s">
        <v>2173</v>
      </c>
      <c r="D2" s="253" t="s">
        <v>931</v>
      </c>
      <c r="E2" s="256" t="s">
        <v>738</v>
      </c>
      <c r="F2" s="256" t="s">
        <v>731</v>
      </c>
      <c r="G2" s="264" t="s">
        <v>732</v>
      </c>
      <c r="H2" s="260" t="s">
        <v>175</v>
      </c>
    </row>
    <row r="3" spans="1:8" ht="42.75">
      <c r="A3" s="256"/>
      <c r="B3" s="310" t="s">
        <v>1134</v>
      </c>
      <c r="C3" s="315" t="str">
        <f>"流动资产"&amp;FIXED(汇总表!D7,,)&amp;"万元，"&amp;"非流动资产"&amp;FIXED(汇总表!D8,,)&amp;"万元"</f>
        <v>流动资产0.00万元，非流动资产0.00万元</v>
      </c>
      <c r="D3" s="275" t="s">
        <v>1120</v>
      </c>
      <c r="E3" s="311" t="s">
        <v>1139</v>
      </c>
      <c r="F3" s="265" t="s">
        <v>1136</v>
      </c>
      <c r="G3" s="307" t="s">
        <v>741</v>
      </c>
      <c r="H3" s="260"/>
    </row>
    <row r="4" spans="1:8" ht="42.75">
      <c r="A4" s="256"/>
      <c r="B4" s="310" t="s">
        <v>1135</v>
      </c>
      <c r="C4" s="315" t="str">
        <f>"流动负债"&amp;FIXED(汇总表!D17,,)&amp;"万元，"&amp;"非流动负债"&amp;FIXED(汇总表!D18,,)&amp;"万元"</f>
        <v>流动负债0.00万元，非流动负债0.00万元</v>
      </c>
      <c r="D4" s="275" t="s">
        <v>1120</v>
      </c>
      <c r="E4" s="311" t="s">
        <v>1140</v>
      </c>
      <c r="F4" s="265" t="s">
        <v>1138</v>
      </c>
      <c r="G4" s="307" t="s">
        <v>741</v>
      </c>
      <c r="H4" s="260"/>
    </row>
    <row r="5" spans="1:8" s="656" customFormat="1">
      <c r="A5" s="1898"/>
      <c r="B5" s="1902" t="s">
        <v>2174</v>
      </c>
      <c r="C5" s="1899" t="str">
        <f>IF(汇总表!F16=0,"无增减值变化",IF(汇总表!F16&gt;0,"增值"&amp;FIXED(ROUND(汇总表!F16,2),,)&amp;"万元，增值率"&amp;FIXED(ROUND(汇总表!G16,4),,)&amp;"%","减值"&amp;FIXED(ROUND(ABS(汇总表!F16),2),,)&amp;"万元，减值率"&amp;FIXED(ROUND(ABS(汇总表!G16),4),,)&amp;"%"))</f>
        <v>无增减值变化</v>
      </c>
      <c r="D5" s="903"/>
      <c r="E5" s="1900"/>
      <c r="F5" s="907"/>
      <c r="G5" s="904"/>
      <c r="H5" s="1901"/>
    </row>
    <row r="6" spans="1:8" s="656" customFormat="1">
      <c r="A6" s="1898"/>
      <c r="B6" s="1902" t="s">
        <v>2175</v>
      </c>
      <c r="C6" s="1899" t="str">
        <f>IF(汇总表!F19=0,"无增减值变化",IF(汇总表!F19&gt;0,"增值"&amp;FIXED(ROUND(汇总表!F19,2),,)&amp;"万元，增值率"&amp;FIXED(ROUND(汇总表!G19,4),,)&amp;"%","减值"&amp;FIXED(ROUND(ABS(汇总表!F19),2),,)&amp;"万元，减值率"&amp;FIXED(ROUND(ABS(汇总表!G19),4),,)&amp;"%"))</f>
        <v>无增减值变化</v>
      </c>
      <c r="D6" s="903"/>
      <c r="E6" s="1900"/>
      <c r="F6" s="907"/>
      <c r="G6" s="904"/>
      <c r="H6" s="1901"/>
    </row>
    <row r="7" spans="1:8" s="656" customFormat="1">
      <c r="A7" s="1898"/>
      <c r="B7" s="1902" t="s">
        <v>2176</v>
      </c>
      <c r="C7" s="1899" t="str">
        <f>IF(汇总表!F20=0,"无增减值变化",IF(汇总表!F20&gt;0,"增值"&amp;FIXED(ROUND(汇总表!F20,2),,)&amp;"万元，增值率"&amp;FIXED(ROUND(汇总表!G20,4),,)&amp;"%","减值"&amp;FIXED(ROUND(ABS(汇总表!F20),2),,)&amp;"万元，减值率"&amp;FIXED(ROUND(ABS(汇总表!G20),4),,)&amp;"%"))</f>
        <v>无增减值变化</v>
      </c>
      <c r="D7" s="903"/>
      <c r="E7" s="1900"/>
      <c r="F7" s="907"/>
      <c r="G7" s="904"/>
      <c r="H7" s="1901"/>
    </row>
    <row r="8" spans="1:8">
      <c r="A8" s="257" t="s">
        <v>739</v>
      </c>
      <c r="B8" s="265" t="s">
        <v>1141</v>
      </c>
      <c r="C8" s="315" t="str">
        <f>IF(C11=0,"",IF(C20+C32+C34+C46+C50+C52+C54+C59+C96+C98=0,"货币资金","货币资金、"))&amp;IF(C20=0,"",IF(C32+C34+C46+C50+C52+C54+C59+C96+C98=0,"交易性金融资产","交易性金融资产、"))&amp;IF(C32=0,"",IF(C34+C46+C50+C52+C54+C59+C96+C98=0,"应收票据","应收票据、"))&amp;IF(C34=0,"",IF(C46+C50+C52+C54+C59+C96+C98=0,"应收账款","应收账款、"))&amp;IF(C46=0,"",IF(C50+C52+C54+C59+C96+C98=0,"预付账款","预付账款、"))&amp;IF(C50=0,"",IF(C52+C54+C59+C96+C98=0,"应收利息","应收利息、"))&amp;IF(C52=0,"",IF(C54+C59+C96+C98=0,"应收股利","应收股利、"))&amp;IF(C54=0,"",IF(C59+C96+C98=0,"其他应收款","其他应收款、"))&amp;IF(C59=0,"",IF(C96+C98=0,"存货","存货、"))&amp;IF(C96=0,"",IF(C98=0,"一年到期非流动资产","一年到期非流动资产、"))&amp;IF(C98=0,"","其他流动资产")</f>
        <v/>
      </c>
      <c r="D8" s="275" t="s">
        <v>1120</v>
      </c>
      <c r="E8" s="258" t="s">
        <v>740</v>
      </c>
      <c r="F8" s="265" t="s">
        <v>1137</v>
      </c>
      <c r="G8" s="255" t="s">
        <v>741</v>
      </c>
      <c r="H8" s="263"/>
    </row>
    <row r="9" spans="1:8">
      <c r="A9" s="257"/>
      <c r="B9" s="321" t="s">
        <v>1145</v>
      </c>
      <c r="C9" s="315">
        <f>流动汇总!F29</f>
        <v>0</v>
      </c>
      <c r="D9" s="275" t="s">
        <v>1120</v>
      </c>
      <c r="E9" s="258" t="s">
        <v>733</v>
      </c>
      <c r="F9" s="258" t="s">
        <v>744</v>
      </c>
      <c r="G9" s="319" t="s">
        <v>745</v>
      </c>
      <c r="H9" s="263"/>
    </row>
    <row r="10" spans="1:8">
      <c r="A10" s="257"/>
      <c r="B10" s="321" t="s">
        <v>1146</v>
      </c>
      <c r="C10" s="315">
        <f>流动汇总!G29</f>
        <v>0</v>
      </c>
      <c r="D10" s="275" t="s">
        <v>1120</v>
      </c>
      <c r="E10" s="258" t="s">
        <v>733</v>
      </c>
      <c r="F10" s="258" t="s">
        <v>744</v>
      </c>
      <c r="G10" s="319" t="s">
        <v>745</v>
      </c>
      <c r="H10" s="263"/>
    </row>
    <row r="11" spans="1:8">
      <c r="A11" s="257" t="s">
        <v>742</v>
      </c>
      <c r="B11" s="258" t="s">
        <v>743</v>
      </c>
      <c r="C11" s="312">
        <f>分类汇总!E7</f>
        <v>0</v>
      </c>
      <c r="D11" s="275" t="s">
        <v>1120</v>
      </c>
      <c r="E11" s="258" t="s">
        <v>733</v>
      </c>
      <c r="F11" s="258" t="s">
        <v>744</v>
      </c>
      <c r="G11" s="255" t="s">
        <v>745</v>
      </c>
      <c r="H11" s="263"/>
    </row>
    <row r="12" spans="1:8">
      <c r="A12" s="257"/>
      <c r="B12" s="265" t="s">
        <v>1130</v>
      </c>
      <c r="C12" s="315" t="str">
        <f>IF(C14=0,"",IF(C16+C18=0,"全部为现金","包括现金"&amp;FIXED(C14,,)&amp;"元、"))&amp;IF(C16=0,"",IF(C18=0,IF(AND(C14=0,C18=0),"全部为银行存款","银行存款"&amp;FIXED(C16,,)&amp;"元"),IF(C14=0,"包括银行存款"&amp;FIXED(C16,,)&amp;"元、","银行存款"&amp;FIXED(C16,,)&amp;"元、")))&amp;IF(C18=0,"",IF(AND(C14=0,C16=0),"全部为其他货币资金","其他货币资金"&amp;FIXED(C18,,)&amp;"元"))</f>
        <v/>
      </c>
      <c r="D12" s="275" t="s">
        <v>1120</v>
      </c>
      <c r="E12" s="258" t="s">
        <v>746</v>
      </c>
      <c r="F12" s="258" t="s">
        <v>747</v>
      </c>
      <c r="G12" s="255" t="s">
        <v>741</v>
      </c>
      <c r="H12" s="263"/>
    </row>
    <row r="13" spans="1:8">
      <c r="A13" s="257"/>
      <c r="B13" s="258" t="s">
        <v>748</v>
      </c>
      <c r="C13" s="312">
        <f>分类汇总!F7</f>
        <v>0</v>
      </c>
      <c r="D13" s="275" t="s">
        <v>1120</v>
      </c>
      <c r="E13" s="258" t="s">
        <v>733</v>
      </c>
      <c r="F13" s="258" t="s">
        <v>744</v>
      </c>
      <c r="G13" s="255" t="s">
        <v>745</v>
      </c>
      <c r="H13" s="263"/>
    </row>
    <row r="14" spans="1:8">
      <c r="A14" s="258" t="s">
        <v>749</v>
      </c>
      <c r="B14" s="265" t="s">
        <v>1158</v>
      </c>
      <c r="C14" s="312">
        <f>现金!J24</f>
        <v>0</v>
      </c>
      <c r="D14" s="275" t="s">
        <v>1120</v>
      </c>
      <c r="E14" s="258" t="s">
        <v>733</v>
      </c>
      <c r="F14" s="258" t="s">
        <v>744</v>
      </c>
      <c r="G14" s="255" t="s">
        <v>745</v>
      </c>
      <c r="H14" s="263"/>
    </row>
    <row r="15" spans="1:8">
      <c r="A15" s="258"/>
      <c r="B15" s="258" t="s">
        <v>750</v>
      </c>
      <c r="C15" s="312">
        <f>现金!K24</f>
        <v>0</v>
      </c>
      <c r="D15" s="275" t="s">
        <v>1120</v>
      </c>
      <c r="E15" s="258" t="s">
        <v>733</v>
      </c>
      <c r="F15" s="258" t="s">
        <v>744</v>
      </c>
      <c r="G15" s="255" t="s">
        <v>745</v>
      </c>
      <c r="H15" s="263"/>
    </row>
    <row r="16" spans="1:8">
      <c r="A16" s="258" t="s">
        <v>751</v>
      </c>
      <c r="B16" s="258" t="s">
        <v>752</v>
      </c>
      <c r="C16" s="312">
        <f>银行存款!P28</f>
        <v>0</v>
      </c>
      <c r="D16" s="275" t="s">
        <v>1120</v>
      </c>
      <c r="E16" s="258" t="s">
        <v>733</v>
      </c>
      <c r="F16" s="258" t="s">
        <v>744</v>
      </c>
      <c r="G16" s="255" t="s">
        <v>745</v>
      </c>
      <c r="H16" s="263"/>
    </row>
    <row r="17" spans="1:8">
      <c r="A17" s="258"/>
      <c r="B17" s="258" t="s">
        <v>753</v>
      </c>
      <c r="C17" s="312">
        <f>银行存款!Q28</f>
        <v>0</v>
      </c>
      <c r="D17" s="275" t="s">
        <v>1120</v>
      </c>
      <c r="E17" s="258" t="s">
        <v>733</v>
      </c>
      <c r="F17" s="258" t="s">
        <v>744</v>
      </c>
      <c r="G17" s="255" t="s">
        <v>745</v>
      </c>
      <c r="H17" s="263"/>
    </row>
    <row r="18" spans="1:8">
      <c r="A18" s="258" t="s">
        <v>754</v>
      </c>
      <c r="B18" s="258" t="s">
        <v>755</v>
      </c>
      <c r="C18" s="312">
        <f>其他货币资金!Q28</f>
        <v>0</v>
      </c>
      <c r="D18" s="275" t="s">
        <v>1120</v>
      </c>
      <c r="E18" s="258" t="s">
        <v>733</v>
      </c>
      <c r="F18" s="258" t="s">
        <v>744</v>
      </c>
      <c r="G18" s="255" t="s">
        <v>745</v>
      </c>
      <c r="H18" s="263"/>
    </row>
    <row r="19" spans="1:8">
      <c r="A19" s="258"/>
      <c r="B19" s="258" t="s">
        <v>756</v>
      </c>
      <c r="C19" s="312">
        <f>其他货币资金!R28</f>
        <v>0</v>
      </c>
      <c r="D19" s="275" t="s">
        <v>1120</v>
      </c>
      <c r="E19" s="258" t="s">
        <v>733</v>
      </c>
      <c r="F19" s="258" t="s">
        <v>744</v>
      </c>
      <c r="G19" s="255" t="s">
        <v>745</v>
      </c>
      <c r="H19" s="263"/>
    </row>
    <row r="20" spans="1:8">
      <c r="A20" s="257" t="s">
        <v>757</v>
      </c>
      <c r="B20" s="258" t="s">
        <v>758</v>
      </c>
      <c r="C20" s="312">
        <f>交易性金融资产汇总!D27</f>
        <v>0</v>
      </c>
      <c r="D20" s="275" t="s">
        <v>1120</v>
      </c>
      <c r="E20" s="258" t="s">
        <v>733</v>
      </c>
      <c r="F20" s="258" t="s">
        <v>744</v>
      </c>
      <c r="G20" s="255" t="s">
        <v>745</v>
      </c>
      <c r="H20" s="263"/>
    </row>
    <row r="21" spans="1:8">
      <c r="A21" s="257"/>
      <c r="B21" s="265" t="s">
        <v>1142</v>
      </c>
      <c r="C21" s="315" t="str">
        <f>IF(C24=0,"",IF(C26+C28=0,"全部为股票投资","包括股票投资"&amp;FIXED(C24,,)&amp;"元、"))&amp;IF(C26=0,"",IF(C28=0,IF(AND(C24=0,C28=0),"全部为债券投资","债券投资"&amp;FIXED(C26,,)&amp;"元"),IF(C24=0,"包括债券投资"&amp;FIXED(C26,,)&amp;"元、","债券投资"&amp;FIXED(C26,,)&amp;"元、")))&amp;IF(C28=0,"",IF(AND(C24=0,C26=0),"全部为基金投资","基金投资"&amp;FIXED(C28,,)&amp;"元"))</f>
        <v/>
      </c>
      <c r="D21" s="275" t="s">
        <v>1120</v>
      </c>
      <c r="E21" s="265" t="s">
        <v>1129</v>
      </c>
      <c r="F21" s="258" t="s">
        <v>744</v>
      </c>
      <c r="G21" s="303" t="s">
        <v>745</v>
      </c>
      <c r="H21" s="263"/>
    </row>
    <row r="22" spans="1:8">
      <c r="A22" s="257"/>
      <c r="B22" s="258" t="s">
        <v>759</v>
      </c>
      <c r="C22" s="312">
        <f>交易性金融资产汇总!E27</f>
        <v>0</v>
      </c>
      <c r="D22" s="275" t="s">
        <v>1120</v>
      </c>
      <c r="E22" s="258" t="s">
        <v>733</v>
      </c>
      <c r="F22" s="258" t="s">
        <v>744</v>
      </c>
      <c r="G22" s="255" t="s">
        <v>745</v>
      </c>
      <c r="H22" s="263"/>
    </row>
    <row r="23" spans="1:8">
      <c r="A23" s="257"/>
      <c r="B23" s="265" t="s">
        <v>1102</v>
      </c>
      <c r="C23" s="313" t="str">
        <f>IF(C22-C20=0,"无增减值变化",IF(C22-C20&gt;0,"增值"&amp;FIXED(ROUND(C22-C20,2),,)&amp;"元，增值率"&amp;FIXED(ROUND((C22-C20)/C20*100,2),,)&amp;"%","减值"&amp;FIXED(ROUND(ABS(C22-C20),2),,)&amp;"元，减值率"&amp;FIXED(ROUND(ABS((C22-C20)/C20)*100,2),,)&amp;"%"))</f>
        <v>无增减值变化</v>
      </c>
      <c r="D23" s="274" t="s">
        <v>1120</v>
      </c>
      <c r="E23" s="258" t="s">
        <v>930</v>
      </c>
      <c r="F23" s="258" t="s">
        <v>735</v>
      </c>
      <c r="G23" s="255" t="s">
        <v>760</v>
      </c>
      <c r="H23" s="263"/>
    </row>
    <row r="24" spans="1:8">
      <c r="A24" s="258" t="s">
        <v>761</v>
      </c>
      <c r="B24" s="258" t="s">
        <v>943</v>
      </c>
      <c r="C24" s="312">
        <f>交易性—股票!I27</f>
        <v>0</v>
      </c>
      <c r="D24" s="275" t="s">
        <v>1120</v>
      </c>
      <c r="E24" s="258" t="s">
        <v>733</v>
      </c>
      <c r="F24" s="258" t="s">
        <v>744</v>
      </c>
      <c r="G24" s="255" t="s">
        <v>745</v>
      </c>
      <c r="H24" s="263"/>
    </row>
    <row r="25" spans="1:8">
      <c r="A25" s="258"/>
      <c r="B25" s="258" t="s">
        <v>944</v>
      </c>
      <c r="C25" s="312">
        <f>交易性—股票!K27</f>
        <v>0</v>
      </c>
      <c r="D25" s="275" t="s">
        <v>1120</v>
      </c>
      <c r="E25" s="258" t="s">
        <v>733</v>
      </c>
      <c r="F25" s="258" t="s">
        <v>744</v>
      </c>
      <c r="G25" s="255" t="s">
        <v>745</v>
      </c>
      <c r="H25" s="263"/>
    </row>
    <row r="26" spans="1:8">
      <c r="A26" s="258" t="s">
        <v>762</v>
      </c>
      <c r="B26" s="258" t="s">
        <v>945</v>
      </c>
      <c r="C26" s="312">
        <f>交易性—债券!J27</f>
        <v>0</v>
      </c>
      <c r="D26" s="275" t="s">
        <v>1120</v>
      </c>
      <c r="E26" s="258" t="s">
        <v>733</v>
      </c>
      <c r="F26" s="258" t="s">
        <v>744</v>
      </c>
      <c r="G26" s="255" t="s">
        <v>745</v>
      </c>
      <c r="H26" s="263"/>
    </row>
    <row r="27" spans="1:8">
      <c r="A27" s="258"/>
      <c r="B27" s="258" t="s">
        <v>946</v>
      </c>
      <c r="C27" s="312">
        <f>交易性—债券!K27</f>
        <v>0</v>
      </c>
      <c r="D27" s="275" t="s">
        <v>1120</v>
      </c>
      <c r="E27" s="258" t="s">
        <v>733</v>
      </c>
      <c r="F27" s="258" t="s">
        <v>744</v>
      </c>
      <c r="G27" s="255" t="s">
        <v>745</v>
      </c>
      <c r="H27" s="263"/>
    </row>
    <row r="28" spans="1:8">
      <c r="A28" s="258" t="s">
        <v>763</v>
      </c>
      <c r="B28" s="258" t="s">
        <v>947</v>
      </c>
      <c r="C28" s="312">
        <f>交易性—基金!J27</f>
        <v>0</v>
      </c>
      <c r="D28" s="275" t="s">
        <v>1120</v>
      </c>
      <c r="E28" s="258" t="s">
        <v>733</v>
      </c>
      <c r="F28" s="258" t="s">
        <v>744</v>
      </c>
      <c r="G28" s="255" t="s">
        <v>745</v>
      </c>
      <c r="H28" s="263"/>
    </row>
    <row r="29" spans="1:8">
      <c r="A29" s="258"/>
      <c r="B29" s="258" t="s">
        <v>948</v>
      </c>
      <c r="C29" s="312">
        <f>交易性—基金!L27</f>
        <v>0</v>
      </c>
      <c r="D29" s="275" t="s">
        <v>1120</v>
      </c>
      <c r="E29" s="258" t="s">
        <v>733</v>
      </c>
      <c r="F29" s="258" t="s">
        <v>744</v>
      </c>
      <c r="G29" s="255" t="s">
        <v>745</v>
      </c>
      <c r="H29" s="263"/>
    </row>
    <row r="30" spans="1:8" s="656" customFormat="1">
      <c r="A30" s="905" t="s">
        <v>1360</v>
      </c>
      <c r="B30" s="265" t="s">
        <v>1525</v>
      </c>
      <c r="C30" s="654">
        <f>衍生金融资产!I27</f>
        <v>0</v>
      </c>
      <c r="D30" s="903"/>
      <c r="E30" s="653"/>
      <c r="F30" s="653"/>
      <c r="G30" s="904"/>
      <c r="H30" s="655"/>
    </row>
    <row r="31" spans="1:8" s="656" customFormat="1">
      <c r="A31" s="653"/>
      <c r="B31" s="265" t="s">
        <v>1526</v>
      </c>
      <c r="C31" s="654">
        <f>衍生金融资产!J27</f>
        <v>0</v>
      </c>
      <c r="D31" s="903"/>
      <c r="E31" s="653"/>
      <c r="F31" s="653"/>
      <c r="G31" s="904"/>
      <c r="H31" s="655"/>
    </row>
    <row r="32" spans="1:8">
      <c r="A32" s="258" t="s">
        <v>764</v>
      </c>
      <c r="B32" s="258" t="s">
        <v>765</v>
      </c>
      <c r="C32" s="312">
        <f>应收票据!T28</f>
        <v>0</v>
      </c>
      <c r="D32" s="275" t="s">
        <v>1120</v>
      </c>
      <c r="E32" s="258" t="s">
        <v>733</v>
      </c>
      <c r="F32" s="258" t="s">
        <v>744</v>
      </c>
      <c r="G32" s="255" t="s">
        <v>745</v>
      </c>
      <c r="H32" s="263"/>
    </row>
    <row r="33" spans="1:8">
      <c r="A33" s="258"/>
      <c r="B33" s="258" t="s">
        <v>766</v>
      </c>
      <c r="C33" s="312">
        <f>应收票据!U28</f>
        <v>0</v>
      </c>
      <c r="D33" s="275" t="s">
        <v>1120</v>
      </c>
      <c r="E33" s="258" t="s">
        <v>733</v>
      </c>
      <c r="F33" s="258" t="s">
        <v>744</v>
      </c>
      <c r="G33" s="255" t="s">
        <v>745</v>
      </c>
      <c r="H33" s="263"/>
    </row>
    <row r="34" spans="1:8">
      <c r="A34" s="258" t="s">
        <v>767</v>
      </c>
      <c r="B34" s="258" t="s">
        <v>768</v>
      </c>
      <c r="C34" s="312">
        <f>应收账款!AH30</f>
        <v>0</v>
      </c>
      <c r="D34" s="275" t="s">
        <v>1120</v>
      </c>
      <c r="E34" s="258" t="s">
        <v>733</v>
      </c>
      <c r="F34" s="258" t="s">
        <v>744</v>
      </c>
      <c r="G34" s="255" t="s">
        <v>745</v>
      </c>
      <c r="H34" s="263"/>
    </row>
    <row r="35" spans="1:8">
      <c r="A35" s="258"/>
      <c r="B35" s="265" t="s">
        <v>1104</v>
      </c>
      <c r="C35" s="312" t="str">
        <f>IF(应收账款!AH31=0,"未计提减值准备","已计提减值准备"&amp;FIXED(应收账款!AH31,,)&amp;"元，账面净额"&amp;FIXED(应收账款!AH32,,)&amp;"元")</f>
        <v>未计提减值准备</v>
      </c>
      <c r="D35" s="275" t="s">
        <v>1120</v>
      </c>
      <c r="E35" s="258" t="s">
        <v>733</v>
      </c>
      <c r="F35" s="258" t="s">
        <v>744</v>
      </c>
      <c r="G35" s="255" t="s">
        <v>745</v>
      </c>
      <c r="H35" s="263"/>
    </row>
    <row r="36" spans="1:8">
      <c r="A36" s="258"/>
      <c r="B36" s="258" t="s">
        <v>769</v>
      </c>
      <c r="C36" s="312">
        <f>应收账款!AI31</f>
        <v>0</v>
      </c>
      <c r="D36" s="275" t="s">
        <v>1120</v>
      </c>
      <c r="E36" s="258" t="s">
        <v>733</v>
      </c>
      <c r="F36" s="258" t="s">
        <v>744</v>
      </c>
      <c r="G36" s="255" t="s">
        <v>745</v>
      </c>
      <c r="H36" s="263"/>
    </row>
    <row r="37" spans="1:8">
      <c r="A37" s="258"/>
      <c r="B37" s="258" t="s">
        <v>770</v>
      </c>
      <c r="C37" s="312">
        <f>应收账款!AI32</f>
        <v>0</v>
      </c>
      <c r="D37" s="275" t="s">
        <v>1120</v>
      </c>
      <c r="E37" s="258" t="s">
        <v>733</v>
      </c>
      <c r="F37" s="258" t="s">
        <v>744</v>
      </c>
      <c r="G37" s="255" t="s">
        <v>745</v>
      </c>
      <c r="H37" s="263"/>
    </row>
    <row r="38" spans="1:8" s="656" customFormat="1">
      <c r="A38" s="905" t="s">
        <v>1566</v>
      </c>
      <c r="B38" s="265" t="s">
        <v>1562</v>
      </c>
      <c r="C38" s="654">
        <f>应收款项融资汇总!D27</f>
        <v>0</v>
      </c>
      <c r="D38" s="903"/>
      <c r="E38" s="653"/>
      <c r="F38" s="653"/>
      <c r="G38" s="904"/>
      <c r="H38" s="655"/>
    </row>
    <row r="39" spans="1:8" s="656" customFormat="1">
      <c r="A39" s="653"/>
      <c r="B39" s="265" t="s">
        <v>1563</v>
      </c>
      <c r="C39" s="315" t="str">
        <f>IF(C42=0,"",IF(C44=0,"全部为应收票据融资","包括应收票据融资"&amp;FIXED(C42,,)&amp;"元、"))&amp;IF(C44=0,"",IF(C42=0,"全部为应收账款融资","应收账款融资"&amp;FIXED(C44,,)&amp;"元"))</f>
        <v/>
      </c>
      <c r="D39" s="903"/>
      <c r="E39" s="653"/>
      <c r="F39" s="653"/>
      <c r="G39" s="904"/>
      <c r="H39" s="655"/>
    </row>
    <row r="40" spans="1:8" s="656" customFormat="1">
      <c r="A40" s="653"/>
      <c r="B40" s="265" t="s">
        <v>1564</v>
      </c>
      <c r="C40" s="654">
        <f>应收款项融资汇总!E27</f>
        <v>0</v>
      </c>
      <c r="D40" s="903"/>
      <c r="E40" s="653"/>
      <c r="F40" s="653"/>
      <c r="G40" s="904"/>
      <c r="H40" s="655"/>
    </row>
    <row r="41" spans="1:8" s="656" customFormat="1">
      <c r="A41" s="653"/>
      <c r="B41" s="265" t="s">
        <v>1565</v>
      </c>
      <c r="C41" s="313" t="str">
        <f>IF(C40-C38=0,"无增减值变化",IF(C40-C38&gt;0,"增值"&amp;FIXED(ROUND(C40-C38,2),,)&amp;"元，增值率"&amp;FIXED(ROUND((C40-C38)/C38*100,2),,)&amp;"%","减值"&amp;FIXED(ROUND(ABS(C40-C38),2),,)&amp;"元，减值率"&amp;FIXED(ROUND(ABS((C40-C38)/C38)*100,2),,)&amp;"%"))</f>
        <v>无增减值变化</v>
      </c>
      <c r="D41" s="903"/>
      <c r="E41" s="653"/>
      <c r="F41" s="653"/>
      <c r="G41" s="904"/>
      <c r="H41" s="655"/>
    </row>
    <row r="42" spans="1:8" s="656" customFormat="1">
      <c r="A42" s="906" t="s">
        <v>1527</v>
      </c>
      <c r="B42" s="907" t="s">
        <v>1529</v>
      </c>
      <c r="C42" s="654">
        <f>融资—应收票据!H27</f>
        <v>0</v>
      </c>
      <c r="D42" s="903"/>
      <c r="E42" s="653"/>
      <c r="F42" s="653"/>
      <c r="G42" s="904"/>
      <c r="H42" s="655"/>
    </row>
    <row r="43" spans="1:8" s="656" customFormat="1">
      <c r="A43" s="653"/>
      <c r="B43" s="907" t="s">
        <v>1530</v>
      </c>
      <c r="C43" s="654">
        <f>融资—应收票据!I27</f>
        <v>0</v>
      </c>
      <c r="D43" s="903"/>
      <c r="E43" s="653"/>
      <c r="F43" s="653"/>
      <c r="G43" s="904"/>
      <c r="H43" s="655"/>
    </row>
    <row r="44" spans="1:8" s="656" customFormat="1">
      <c r="A44" s="906" t="s">
        <v>1528</v>
      </c>
      <c r="B44" s="907" t="s">
        <v>1531</v>
      </c>
      <c r="C44" s="654">
        <f>融资—应收账款!P29</f>
        <v>0</v>
      </c>
      <c r="D44" s="903"/>
      <c r="E44" s="653"/>
      <c r="F44" s="653"/>
      <c r="G44" s="904"/>
      <c r="H44" s="655"/>
    </row>
    <row r="45" spans="1:8" s="656" customFormat="1">
      <c r="A45" s="653"/>
      <c r="B45" s="907" t="s">
        <v>1532</v>
      </c>
      <c r="C45" s="654">
        <f>融资—应收账款!Q29</f>
        <v>0</v>
      </c>
      <c r="D45" s="903"/>
      <c r="E45" s="653"/>
      <c r="F45" s="653"/>
      <c r="G45" s="904"/>
      <c r="H45" s="655"/>
    </row>
    <row r="46" spans="1:8">
      <c r="A46" s="258" t="s">
        <v>771</v>
      </c>
      <c r="B46" s="258" t="s">
        <v>772</v>
      </c>
      <c r="C46" s="312">
        <f>预付账款!I24</f>
        <v>0</v>
      </c>
      <c r="D46" s="275" t="s">
        <v>1120</v>
      </c>
      <c r="E46" s="258" t="s">
        <v>733</v>
      </c>
      <c r="F46" s="258" t="s">
        <v>744</v>
      </c>
      <c r="G46" s="255" t="s">
        <v>745</v>
      </c>
      <c r="H46" s="263"/>
    </row>
    <row r="47" spans="1:8">
      <c r="A47" s="258"/>
      <c r="B47" s="265" t="s">
        <v>1105</v>
      </c>
      <c r="C47" s="312" t="str">
        <f>IF(预付账款!I25=0,"未计提减值准备","已计提减值准备"&amp;FIXED(预付账款!I25,,)&amp;"元，账面净额"&amp;FIXED(预付账款!I27,,)&amp;"元")</f>
        <v>未计提减值准备</v>
      </c>
      <c r="D47" s="275" t="s">
        <v>1120</v>
      </c>
      <c r="E47" s="258" t="s">
        <v>733</v>
      </c>
      <c r="F47" s="258" t="s">
        <v>744</v>
      </c>
      <c r="G47" s="255" t="s">
        <v>745</v>
      </c>
      <c r="H47" s="263"/>
    </row>
    <row r="48" spans="1:8">
      <c r="A48" s="258"/>
      <c r="B48" s="258" t="s">
        <v>773</v>
      </c>
      <c r="C48" s="312">
        <f>预付账款!J26</f>
        <v>0</v>
      </c>
      <c r="D48" s="275" t="s">
        <v>1120</v>
      </c>
      <c r="E48" s="258" t="s">
        <v>733</v>
      </c>
      <c r="F48" s="258" t="s">
        <v>744</v>
      </c>
      <c r="G48" s="255" t="s">
        <v>745</v>
      </c>
      <c r="H48" s="263"/>
    </row>
    <row r="49" spans="1:8">
      <c r="A49" s="258"/>
      <c r="B49" s="258" t="s">
        <v>774</v>
      </c>
      <c r="C49" s="312">
        <f>预付账款!J27</f>
        <v>0</v>
      </c>
      <c r="D49" s="275" t="s">
        <v>1120</v>
      </c>
      <c r="E49" s="258" t="s">
        <v>733</v>
      </c>
      <c r="F49" s="258" t="s">
        <v>744</v>
      </c>
      <c r="G49" s="255" t="s">
        <v>745</v>
      </c>
      <c r="H49" s="263"/>
    </row>
    <row r="50" spans="1:8">
      <c r="A50" s="258" t="s">
        <v>775</v>
      </c>
      <c r="B50" s="258" t="s">
        <v>776</v>
      </c>
      <c r="C50" s="312">
        <f>应收利息!V27</f>
        <v>0</v>
      </c>
      <c r="D50" s="275" t="s">
        <v>1120</v>
      </c>
      <c r="E50" s="258" t="s">
        <v>733</v>
      </c>
      <c r="F50" s="258" t="s">
        <v>744</v>
      </c>
      <c r="G50" s="255" t="s">
        <v>745</v>
      </c>
      <c r="H50" s="263"/>
    </row>
    <row r="51" spans="1:8">
      <c r="A51" s="258"/>
      <c r="B51" s="258" t="s">
        <v>777</v>
      </c>
      <c r="C51" s="312">
        <f>应收利息!W27</f>
        <v>0</v>
      </c>
      <c r="D51" s="275" t="s">
        <v>1120</v>
      </c>
      <c r="E51" s="258" t="s">
        <v>733</v>
      </c>
      <c r="F51" s="258" t="s">
        <v>744</v>
      </c>
      <c r="G51" s="255" t="s">
        <v>745</v>
      </c>
      <c r="H51" s="263"/>
    </row>
    <row r="52" spans="1:8">
      <c r="A52" s="258" t="s">
        <v>778</v>
      </c>
      <c r="B52" s="258" t="s">
        <v>779</v>
      </c>
      <c r="C52" s="312">
        <f>应收股利【利润】!L25</f>
        <v>0</v>
      </c>
      <c r="D52" s="275" t="s">
        <v>1120</v>
      </c>
      <c r="E52" s="258" t="s">
        <v>733</v>
      </c>
      <c r="F52" s="258" t="s">
        <v>744</v>
      </c>
      <c r="G52" s="255" t="s">
        <v>745</v>
      </c>
      <c r="H52" s="263"/>
    </row>
    <row r="53" spans="1:8">
      <c r="A53" s="258"/>
      <c r="B53" s="258" t="s">
        <v>780</v>
      </c>
      <c r="C53" s="312">
        <f>应收股利【利润】!M25</f>
        <v>0</v>
      </c>
      <c r="D53" s="275" t="s">
        <v>1120</v>
      </c>
      <c r="E53" s="258" t="s">
        <v>733</v>
      </c>
      <c r="F53" s="258" t="s">
        <v>744</v>
      </c>
      <c r="G53" s="255" t="s">
        <v>745</v>
      </c>
      <c r="H53" s="263"/>
    </row>
    <row r="54" spans="1:8">
      <c r="A54" s="258" t="s">
        <v>781</v>
      </c>
      <c r="B54" s="258" t="s">
        <v>782</v>
      </c>
      <c r="C54" s="312">
        <f>其他应收款!AH30</f>
        <v>0</v>
      </c>
      <c r="D54" s="275" t="s">
        <v>1120</v>
      </c>
      <c r="E54" s="258" t="s">
        <v>733</v>
      </c>
      <c r="F54" s="258" t="s">
        <v>744</v>
      </c>
      <c r="G54" s="255" t="s">
        <v>745</v>
      </c>
      <c r="H54" s="263"/>
    </row>
    <row r="55" spans="1:8">
      <c r="A55" s="258"/>
      <c r="B55" s="265" t="s">
        <v>1106</v>
      </c>
      <c r="C55" s="312" t="str">
        <f>IF(其他应收款!AH31=0,"未计提减值准备","已计提减值准备"&amp;FIXED(其他应收款!AH31,,)&amp;"元，账面净额"&amp;FIXED(其他应收款!AH32,,)&amp;"元")</f>
        <v>未计提减值准备</v>
      </c>
      <c r="D55" s="275" t="s">
        <v>1120</v>
      </c>
      <c r="E55" s="258" t="s">
        <v>733</v>
      </c>
      <c r="F55" s="258" t="s">
        <v>744</v>
      </c>
      <c r="G55" s="255" t="s">
        <v>745</v>
      </c>
      <c r="H55" s="263"/>
    </row>
    <row r="56" spans="1:8">
      <c r="A56" s="258"/>
      <c r="B56" s="258" t="s">
        <v>783</v>
      </c>
      <c r="C56" s="312">
        <f>其他应收款!AI31</f>
        <v>0</v>
      </c>
      <c r="D56" s="275" t="s">
        <v>1120</v>
      </c>
      <c r="E56" s="258" t="s">
        <v>733</v>
      </c>
      <c r="F56" s="258" t="s">
        <v>744</v>
      </c>
      <c r="G56" s="255" t="s">
        <v>745</v>
      </c>
      <c r="H56" s="263"/>
    </row>
    <row r="57" spans="1:8">
      <c r="A57" s="258"/>
      <c r="B57" s="258" t="s">
        <v>784</v>
      </c>
      <c r="C57" s="312">
        <f>其他应收款!AI32</f>
        <v>0</v>
      </c>
      <c r="D57" s="275" t="s">
        <v>1120</v>
      </c>
      <c r="E57" s="258" t="s">
        <v>733</v>
      </c>
      <c r="F57" s="258" t="s">
        <v>744</v>
      </c>
      <c r="G57" s="255" t="s">
        <v>745</v>
      </c>
      <c r="H57" s="263"/>
    </row>
    <row r="58" spans="1:8">
      <c r="A58" s="257" t="s">
        <v>785</v>
      </c>
      <c r="B58" s="265" t="s">
        <v>1143</v>
      </c>
      <c r="C58" s="314" t="str">
        <f>IF(COUNTIF(K253:K263,"&lt;&gt;0")=1,"全部为"&amp;INDEX(J253:K263,MATCH(LARGE(K253:K263,1),K253:K263,0),1),"")&amp;IF(COUNTIF(K253:K263,"&lt;&gt;0")=2,"包括"&amp;INDEX(J253:K263,MATCH(LARGE(K253:K263,1),K253:K263,0),1)&amp;"和"&amp;INDEX(J253:K263,MATCH(LARGE(K253:K263,2),K253:K263,0),1),"")&amp;IF(COUNTIF(K253:K263,"&lt;&gt;0")=3,"包括"&amp;INDEX(J253:K263,MATCH(LARGE(K253:K263,1),K253:K263,0),1)&amp;"、"&amp;INDEX(J253:K263,MATCH(LARGE(K253:K263,2),K253:K263,0),1)&amp;"和"&amp;INDEX(J253:K263,MATCH(LARGE(K253:K263,3),K253:K263,0),1),"")&amp;IF(COUNTIF(K253:K263,"&lt;&gt;0")&gt;3,"包括"&amp;INDEX(J253:K263,MATCH(LARGE(K253:K263,1),K253:K263,0),1)&amp;"、"&amp;INDEX(J253:K263,MATCH(LARGE(K253:K263,2),K253:K263,0),1)&amp;"和"&amp;INDEX(J253:K263,MATCH(LARGE(K253:K263,3),K253:K263,0),1)&amp;"等","")</f>
        <v/>
      </c>
      <c r="D58" s="275" t="s">
        <v>1120</v>
      </c>
      <c r="E58" s="265" t="s">
        <v>1144</v>
      </c>
      <c r="F58" s="258"/>
      <c r="G58" s="255" t="s">
        <v>745</v>
      </c>
      <c r="H58" s="263"/>
    </row>
    <row r="59" spans="1:8">
      <c r="A59" s="257"/>
      <c r="B59" s="265" t="s">
        <v>960</v>
      </c>
      <c r="C59" s="312">
        <f>存货汇总!D27</f>
        <v>0</v>
      </c>
      <c r="D59" s="275" t="s">
        <v>1120</v>
      </c>
      <c r="E59" s="258" t="s">
        <v>733</v>
      </c>
      <c r="F59" s="258" t="s">
        <v>744</v>
      </c>
      <c r="G59" s="278" t="s">
        <v>745</v>
      </c>
      <c r="H59" s="263"/>
    </row>
    <row r="60" spans="1:8">
      <c r="A60" s="257"/>
      <c r="B60" s="265" t="s">
        <v>1103</v>
      </c>
      <c r="C60" s="312" t="str">
        <f>IF(存货汇总!D28=0,"未计提跌价准备","已计提跌价准备"&amp;FIXED(存货汇总!D28,,)&amp;"元，账面净额"&amp;FIXED(存货汇总!D29,,)&amp;"元")</f>
        <v>未计提跌价准备</v>
      </c>
      <c r="D60" s="275" t="s">
        <v>1120</v>
      </c>
      <c r="E60" s="258" t="s">
        <v>733</v>
      </c>
      <c r="F60" s="258" t="s">
        <v>744</v>
      </c>
      <c r="G60" s="278" t="s">
        <v>745</v>
      </c>
      <c r="H60" s="263"/>
    </row>
    <row r="61" spans="1:8">
      <c r="A61" s="257"/>
      <c r="B61" s="271" t="s">
        <v>1147</v>
      </c>
      <c r="C61" s="312">
        <f>流动汇总!F14</f>
        <v>0</v>
      </c>
      <c r="D61" s="275" t="s">
        <v>1120</v>
      </c>
      <c r="E61" s="258" t="s">
        <v>733</v>
      </c>
      <c r="F61" s="258" t="s">
        <v>744</v>
      </c>
      <c r="G61" s="319" t="s">
        <v>745</v>
      </c>
      <c r="H61" s="263"/>
    </row>
    <row r="62" spans="1:8">
      <c r="A62" s="257"/>
      <c r="B62" s="271" t="s">
        <v>1148</v>
      </c>
      <c r="C62" s="312">
        <f>流动汇总!G14</f>
        <v>0</v>
      </c>
      <c r="D62" s="275" t="s">
        <v>1120</v>
      </c>
      <c r="E62" s="258" t="s">
        <v>733</v>
      </c>
      <c r="F62" s="258" t="s">
        <v>744</v>
      </c>
      <c r="G62" s="319" t="s">
        <v>745</v>
      </c>
      <c r="H62" s="263"/>
    </row>
    <row r="63" spans="1:8">
      <c r="A63" s="258" t="s">
        <v>786</v>
      </c>
      <c r="B63" s="258" t="s">
        <v>787</v>
      </c>
      <c r="C63" s="312">
        <f>材料采购【在途物资】!J27</f>
        <v>0</v>
      </c>
      <c r="D63" s="275" t="s">
        <v>1120</v>
      </c>
      <c r="E63" s="258" t="s">
        <v>733</v>
      </c>
      <c r="F63" s="258" t="s">
        <v>744</v>
      </c>
      <c r="G63" s="255" t="s">
        <v>745</v>
      </c>
      <c r="H63" s="263"/>
    </row>
    <row r="64" spans="1:8">
      <c r="A64" s="258"/>
      <c r="B64" s="258" t="s">
        <v>788</v>
      </c>
      <c r="C64" s="312">
        <f>材料采购【在途物资】!M27</f>
        <v>0</v>
      </c>
      <c r="D64" s="275" t="s">
        <v>1120</v>
      </c>
      <c r="E64" s="258" t="s">
        <v>733</v>
      </c>
      <c r="F64" s="258" t="s">
        <v>744</v>
      </c>
      <c r="G64" s="255" t="s">
        <v>745</v>
      </c>
      <c r="H64" s="263"/>
    </row>
    <row r="65" spans="1:8">
      <c r="A65" s="258" t="s">
        <v>789</v>
      </c>
      <c r="B65" s="258" t="s">
        <v>790</v>
      </c>
      <c r="C65" s="312">
        <f>原材料!J29</f>
        <v>0</v>
      </c>
      <c r="D65" s="275" t="s">
        <v>1120</v>
      </c>
      <c r="E65" s="258" t="s">
        <v>733</v>
      </c>
      <c r="F65" s="258" t="s">
        <v>744</v>
      </c>
      <c r="G65" s="255" t="s">
        <v>745</v>
      </c>
      <c r="H65" s="263"/>
    </row>
    <row r="66" spans="1:8">
      <c r="A66" s="258"/>
      <c r="B66" s="258" t="s">
        <v>791</v>
      </c>
      <c r="C66" s="312">
        <f>原材料!M29</f>
        <v>0</v>
      </c>
      <c r="D66" s="275" t="s">
        <v>1120</v>
      </c>
      <c r="E66" s="258" t="s">
        <v>733</v>
      </c>
      <c r="F66" s="258" t="s">
        <v>744</v>
      </c>
      <c r="G66" s="255" t="s">
        <v>745</v>
      </c>
      <c r="H66" s="263"/>
    </row>
    <row r="67" spans="1:8">
      <c r="A67" s="258" t="s">
        <v>792</v>
      </c>
      <c r="B67" s="258" t="s">
        <v>793</v>
      </c>
      <c r="C67" s="312">
        <f>在库周转材料!J27</f>
        <v>0</v>
      </c>
      <c r="D67" s="275" t="s">
        <v>1120</v>
      </c>
      <c r="E67" s="258" t="s">
        <v>733</v>
      </c>
      <c r="F67" s="258" t="s">
        <v>744</v>
      </c>
      <c r="G67" s="255" t="s">
        <v>745</v>
      </c>
      <c r="H67" s="263"/>
    </row>
    <row r="68" spans="1:8">
      <c r="A68" s="258"/>
      <c r="B68" s="258" t="s">
        <v>794</v>
      </c>
      <c r="C68" s="312">
        <f>在库周转材料!M27</f>
        <v>0</v>
      </c>
      <c r="D68" s="275" t="s">
        <v>1120</v>
      </c>
      <c r="E68" s="258" t="s">
        <v>733</v>
      </c>
      <c r="F68" s="258" t="s">
        <v>744</v>
      </c>
      <c r="G68" s="255" t="s">
        <v>745</v>
      </c>
      <c r="H68" s="263"/>
    </row>
    <row r="69" spans="1:8">
      <c r="A69" s="258" t="s">
        <v>795</v>
      </c>
      <c r="B69" s="258" t="s">
        <v>796</v>
      </c>
      <c r="C69" s="312">
        <f>委托加工物资!K27</f>
        <v>0</v>
      </c>
      <c r="D69" s="275" t="s">
        <v>1120</v>
      </c>
      <c r="E69" s="258" t="s">
        <v>733</v>
      </c>
      <c r="F69" s="258" t="s">
        <v>744</v>
      </c>
      <c r="G69" s="255" t="s">
        <v>745</v>
      </c>
      <c r="H69" s="263"/>
    </row>
    <row r="70" spans="1:8">
      <c r="A70" s="258"/>
      <c r="B70" s="258" t="s">
        <v>797</v>
      </c>
      <c r="C70" s="312">
        <f>委托加工物资!N27</f>
        <v>0</v>
      </c>
      <c r="D70" s="275" t="s">
        <v>1120</v>
      </c>
      <c r="E70" s="258" t="s">
        <v>733</v>
      </c>
      <c r="F70" s="258" t="s">
        <v>744</v>
      </c>
      <c r="G70" s="255" t="s">
        <v>745</v>
      </c>
      <c r="H70" s="263"/>
    </row>
    <row r="71" spans="1:8">
      <c r="A71" s="258" t="s">
        <v>798</v>
      </c>
      <c r="B71" s="258" t="s">
        <v>799</v>
      </c>
      <c r="C71" s="312">
        <f>产成品【库存商品】!J29</f>
        <v>0</v>
      </c>
      <c r="D71" s="275" t="s">
        <v>1120</v>
      </c>
      <c r="E71" s="258" t="s">
        <v>733</v>
      </c>
      <c r="F71" s="258" t="s">
        <v>744</v>
      </c>
      <c r="G71" s="255" t="s">
        <v>745</v>
      </c>
      <c r="H71" s="263"/>
    </row>
    <row r="72" spans="1:8">
      <c r="A72" s="258"/>
      <c r="B72" s="258" t="s">
        <v>800</v>
      </c>
      <c r="C72" s="312">
        <f>产成品【库存商品】!M29</f>
        <v>0</v>
      </c>
      <c r="D72" s="275" t="s">
        <v>1120</v>
      </c>
      <c r="E72" s="258" t="s">
        <v>733</v>
      </c>
      <c r="F72" s="258" t="s">
        <v>744</v>
      </c>
      <c r="G72" s="255" t="s">
        <v>745</v>
      </c>
      <c r="H72" s="263"/>
    </row>
    <row r="73" spans="1:8">
      <c r="A73" s="258"/>
      <c r="B73" s="265" t="s">
        <v>1107</v>
      </c>
      <c r="C73" s="312" t="str">
        <f>IF(C72-C71=0,"无增减值变化",IF(C72-C71&gt;0,"增值"&amp;FIXED(C72-C71,,)&amp;"元，增值率"&amp;FIXED(ROUND((C72-C71)/C71*100,2),,)&amp;"%","减值"&amp;FIXED(ABS(C72-C71),,)&amp;"元，减值率"&amp;FIXED(ROUND(ABS((C72-C71)/C71)*100,2),,)&amp;"%"))</f>
        <v>无增减值变化</v>
      </c>
      <c r="D73" s="274" t="s">
        <v>1120</v>
      </c>
      <c r="E73" s="258" t="s">
        <v>930</v>
      </c>
      <c r="F73" s="258" t="s">
        <v>735</v>
      </c>
      <c r="G73" s="262" t="s">
        <v>760</v>
      </c>
      <c r="H73" s="263"/>
    </row>
    <row r="74" spans="1:8" s="656" customFormat="1">
      <c r="A74" s="258" t="s">
        <v>1337</v>
      </c>
      <c r="B74" s="258" t="s">
        <v>1338</v>
      </c>
      <c r="C74" s="654">
        <f>产成品【开发产品】!AU27</f>
        <v>0</v>
      </c>
      <c r="D74" s="275" t="s">
        <v>1120</v>
      </c>
      <c r="E74" s="258" t="s">
        <v>733</v>
      </c>
      <c r="F74" s="258" t="s">
        <v>744</v>
      </c>
      <c r="G74" s="581" t="s">
        <v>745</v>
      </c>
      <c r="H74" s="655"/>
    </row>
    <row r="75" spans="1:8" s="656" customFormat="1">
      <c r="A75" s="258"/>
      <c r="B75" s="258" t="s">
        <v>1339</v>
      </c>
      <c r="C75" s="654">
        <f>产成品【开发产品】!AX27</f>
        <v>0</v>
      </c>
      <c r="D75" s="275" t="s">
        <v>1120</v>
      </c>
      <c r="E75" s="258" t="s">
        <v>733</v>
      </c>
      <c r="F75" s="258" t="s">
        <v>744</v>
      </c>
      <c r="G75" s="581" t="s">
        <v>745</v>
      </c>
      <c r="H75" s="655"/>
    </row>
    <row r="76" spans="1:8" s="656" customFormat="1">
      <c r="A76" s="258"/>
      <c r="B76" s="258" t="s">
        <v>1340</v>
      </c>
      <c r="C76" s="312" t="str">
        <f>IF(C75-C74=0,"无增减值变化",IF(C75-C74&gt;0,"增值"&amp;FIXED(C75-C74,,)&amp;"元，增值率"&amp;FIXED(ROUND((C75-C74)/C74*100,2),,)&amp;"%","减值"&amp;FIXED(ABS(C75-C74),,)&amp;"元，减值率"&amp;FIXED(ROUND(ABS((C75-C74)/C74)*100,2),,)&amp;"%"))</f>
        <v>无增减值变化</v>
      </c>
      <c r="D76" s="274" t="s">
        <v>1120</v>
      </c>
      <c r="E76" s="258" t="s">
        <v>930</v>
      </c>
      <c r="F76" s="258" t="s">
        <v>735</v>
      </c>
      <c r="G76" s="262" t="s">
        <v>760</v>
      </c>
      <c r="H76" s="655"/>
    </row>
    <row r="77" spans="1:8">
      <c r="A77" s="258" t="s">
        <v>801</v>
      </c>
      <c r="B77" s="258" t="s">
        <v>802</v>
      </c>
      <c r="C77" s="312">
        <f>在产品【自制半成品】!J29</f>
        <v>0</v>
      </c>
      <c r="D77" s="275" t="s">
        <v>1120</v>
      </c>
      <c r="E77" s="258" t="s">
        <v>733</v>
      </c>
      <c r="F77" s="258" t="s">
        <v>744</v>
      </c>
      <c r="G77" s="255" t="s">
        <v>745</v>
      </c>
      <c r="H77" s="263"/>
    </row>
    <row r="78" spans="1:8">
      <c r="A78" s="258"/>
      <c r="B78" s="258" t="s">
        <v>803</v>
      </c>
      <c r="C78" s="312">
        <f>在产品【自制半成品】!M29</f>
        <v>0</v>
      </c>
      <c r="D78" s="275" t="s">
        <v>1120</v>
      </c>
      <c r="E78" s="258" t="s">
        <v>733</v>
      </c>
      <c r="F78" s="258" t="s">
        <v>744</v>
      </c>
      <c r="G78" s="255" t="s">
        <v>745</v>
      </c>
      <c r="H78" s="263"/>
    </row>
    <row r="79" spans="1:8">
      <c r="A79" s="258"/>
      <c r="B79" s="265" t="s">
        <v>1108</v>
      </c>
      <c r="C79" s="313" t="str">
        <f>IF(C78-C77=0,"无增减值变化",IF(C78-C77&gt;0,"增值"&amp;FIXED(ROUND(C78-C77,2),,)&amp;"元，增值率"&amp;FIXED(ROUND((C78-C77)/C77*100,2),,)&amp;"%","减值"&amp;FIXED(ROUND(ABS(C78-C77),2),,)&amp;"元，减值率"&amp;FIXED(ROUND(ABS((C78-C77)/C77)*100,2),,)&amp;"%"))</f>
        <v>无增减值变化</v>
      </c>
      <c r="D79" s="274" t="s">
        <v>1120</v>
      </c>
      <c r="E79" s="258" t="s">
        <v>930</v>
      </c>
      <c r="F79" s="258" t="s">
        <v>735</v>
      </c>
      <c r="G79" s="262" t="s">
        <v>760</v>
      </c>
      <c r="H79" s="263"/>
    </row>
    <row r="80" spans="1:8" s="656" customFormat="1">
      <c r="A80" s="258" t="s">
        <v>1341</v>
      </c>
      <c r="B80" s="265" t="s">
        <v>1342</v>
      </c>
      <c r="C80" s="657">
        <f>在产品【开发成本】!AW27</f>
        <v>0</v>
      </c>
      <c r="D80" s="275" t="s">
        <v>1120</v>
      </c>
      <c r="E80" s="258" t="s">
        <v>733</v>
      </c>
      <c r="F80" s="258" t="s">
        <v>744</v>
      </c>
      <c r="G80" s="581" t="s">
        <v>745</v>
      </c>
      <c r="H80" s="655"/>
    </row>
    <row r="81" spans="1:11" s="656" customFormat="1">
      <c r="A81" s="258"/>
      <c r="B81" s="265" t="s">
        <v>1343</v>
      </c>
      <c r="C81" s="657">
        <f>在产品【开发成本】!AZ27</f>
        <v>0</v>
      </c>
      <c r="D81" s="275" t="s">
        <v>1120</v>
      </c>
      <c r="E81" s="258" t="s">
        <v>733</v>
      </c>
      <c r="F81" s="258" t="s">
        <v>744</v>
      </c>
      <c r="G81" s="581" t="s">
        <v>745</v>
      </c>
      <c r="H81" s="655"/>
    </row>
    <row r="82" spans="1:11" s="656" customFormat="1">
      <c r="A82" s="653"/>
      <c r="B82" s="265" t="s">
        <v>1344</v>
      </c>
      <c r="C82" s="658" t="str">
        <f>IF(C81-C80=0,"无增减值变化",IF(C81-C80&gt;0,"增值"&amp;FIXED(C81-C80,,)&amp;"元，增值率"&amp;FIXED(ROUND((C81-C80)/C80*100,2),,)&amp;"%","减值"&amp;FIXED(ABS(C81-C80),,)&amp;"元，减值率"&amp;FIXED(ROUND(ABS((C81-C80)/C80)*100,2),,)&amp;"%"))</f>
        <v>无增减值变化</v>
      </c>
      <c r="D82" s="274" t="s">
        <v>1120</v>
      </c>
      <c r="E82" s="258" t="s">
        <v>930</v>
      </c>
      <c r="F82" s="258" t="s">
        <v>735</v>
      </c>
      <c r="G82" s="262" t="s">
        <v>760</v>
      </c>
      <c r="H82" s="655"/>
    </row>
    <row r="83" spans="1:11">
      <c r="A83" s="258" t="s">
        <v>804</v>
      </c>
      <c r="B83" s="258" t="s">
        <v>805</v>
      </c>
      <c r="C83" s="658">
        <f>发出商品!K29</f>
        <v>0</v>
      </c>
      <c r="D83" s="275" t="s">
        <v>1120</v>
      </c>
      <c r="E83" s="258" t="s">
        <v>733</v>
      </c>
      <c r="F83" s="258" t="s">
        <v>744</v>
      </c>
      <c r="G83" s="255" t="s">
        <v>745</v>
      </c>
      <c r="H83" s="263"/>
    </row>
    <row r="84" spans="1:11">
      <c r="A84" s="258"/>
      <c r="B84" s="258" t="s">
        <v>806</v>
      </c>
      <c r="C84" s="312">
        <f>发出商品!N29</f>
        <v>0</v>
      </c>
      <c r="D84" s="275" t="s">
        <v>1120</v>
      </c>
      <c r="E84" s="258" t="s">
        <v>733</v>
      </c>
      <c r="F84" s="258" t="s">
        <v>744</v>
      </c>
      <c r="G84" s="255" t="s">
        <v>745</v>
      </c>
      <c r="H84" s="263"/>
    </row>
    <row r="85" spans="1:11">
      <c r="A85" s="258"/>
      <c r="B85" s="265" t="s">
        <v>1109</v>
      </c>
      <c r="C85" s="313" t="str">
        <f>IF(C84-C83=0,"无增减值变化",IF(C84-C83&gt;0,"增值"&amp;FIXED(ROUND(C84-C83,2),,)&amp;"元，增值率"&amp;FIXED(ROUND((C84-C83)/C83*100,2),,)&amp;"%","减值"&amp;FIXED(ROUND(ABS(C84-C83),2),,)&amp;"元，减值率"&amp;FIXED(ROUND(ABS((C84-C83)/C83)*100,2),,)&amp;"%"))</f>
        <v>无增减值变化</v>
      </c>
      <c r="D85" s="274" t="s">
        <v>1120</v>
      </c>
      <c r="E85" s="258" t="s">
        <v>930</v>
      </c>
      <c r="F85" s="258" t="s">
        <v>735</v>
      </c>
      <c r="G85" s="262" t="s">
        <v>760</v>
      </c>
      <c r="H85" s="263"/>
    </row>
    <row r="86" spans="1:11">
      <c r="A86" s="258" t="s">
        <v>807</v>
      </c>
      <c r="B86" s="258" t="s">
        <v>808</v>
      </c>
      <c r="C86" s="312">
        <f>在用周转材料!J27</f>
        <v>0</v>
      </c>
      <c r="D86" s="275" t="s">
        <v>1120</v>
      </c>
      <c r="E86" s="258" t="s">
        <v>733</v>
      </c>
      <c r="F86" s="258" t="s">
        <v>744</v>
      </c>
      <c r="G86" s="255" t="s">
        <v>745</v>
      </c>
      <c r="H86" s="263"/>
    </row>
    <row r="87" spans="1:11">
      <c r="A87" s="258"/>
      <c r="B87" s="258" t="s">
        <v>809</v>
      </c>
      <c r="C87" s="312">
        <f>在用周转材料!N27</f>
        <v>0</v>
      </c>
      <c r="D87" s="275" t="s">
        <v>1120</v>
      </c>
      <c r="E87" s="258" t="s">
        <v>733</v>
      </c>
      <c r="F87" s="258" t="s">
        <v>744</v>
      </c>
      <c r="G87" s="255" t="s">
        <v>745</v>
      </c>
      <c r="H87" s="263"/>
    </row>
    <row r="88" spans="1:11">
      <c r="A88" s="258"/>
      <c r="B88" s="265" t="s">
        <v>1110</v>
      </c>
      <c r="C88" s="313" t="str">
        <f>IF(C87-C86=0,"无增减值变化",IF(C87-C86&gt;0,"增值"&amp;FIXED(ROUND(C87-C86,2),,)&amp;"元，增值率"&amp;FIXED(ROUND((C87-C86)/C86*100,2),,)&amp;"%","减值"&amp;FIXED(ROUND(ABS(C87-C86),2),,)&amp;"元，减值率"&amp;FIXED(ROUND(ABS((C87-C86)/C86)*100,2),,)&amp;"%"))</f>
        <v>无增减值变化</v>
      </c>
      <c r="D88" s="274" t="s">
        <v>1120</v>
      </c>
      <c r="E88" s="258" t="s">
        <v>930</v>
      </c>
      <c r="F88" s="258" t="s">
        <v>735</v>
      </c>
      <c r="G88" s="262" t="s">
        <v>760</v>
      </c>
      <c r="H88" s="263"/>
    </row>
    <row r="89" spans="1:11">
      <c r="A89" s="258" t="s">
        <v>963</v>
      </c>
      <c r="B89" s="265" t="s">
        <v>964</v>
      </c>
      <c r="C89" s="315">
        <f>工程施工!I29</f>
        <v>0</v>
      </c>
      <c r="D89" s="275" t="s">
        <v>1120</v>
      </c>
      <c r="E89" s="258" t="s">
        <v>733</v>
      </c>
      <c r="F89" s="258" t="s">
        <v>744</v>
      </c>
      <c r="G89" s="280" t="s">
        <v>745</v>
      </c>
      <c r="H89" s="263"/>
      <c r="K89" s="318"/>
    </row>
    <row r="90" spans="1:11">
      <c r="A90" s="258"/>
      <c r="B90" s="258" t="s">
        <v>965</v>
      </c>
      <c r="C90" s="315">
        <f>工程施工!J29</f>
        <v>0</v>
      </c>
      <c r="D90" s="275" t="s">
        <v>1120</v>
      </c>
      <c r="E90" s="258" t="s">
        <v>733</v>
      </c>
      <c r="F90" s="258" t="s">
        <v>744</v>
      </c>
      <c r="G90" s="280" t="s">
        <v>745</v>
      </c>
      <c r="H90" s="263"/>
    </row>
    <row r="91" spans="1:11">
      <c r="A91" s="258"/>
      <c r="B91" s="265" t="s">
        <v>1111</v>
      </c>
      <c r="C91" s="313" t="str">
        <f>IF(C90-C89=0,"无增减值变化",IF(C90-C89&gt;0,"增值"&amp;FIXED(ROUND(C90-C89,2),,)&amp;"元，增值率"&amp;FIXED(ROUND((C90-C89)/C89*100,2),,)&amp;"%","减值"&amp;FIXED(ROUND(ABS(C90-C89),2),,)&amp;"元，减值率"&amp;FIXED(ROUND(ABS((C90-C89)/C89)*100,2),,)&amp;"%"))</f>
        <v>无增减值变化</v>
      </c>
      <c r="D91" s="274" t="s">
        <v>1120</v>
      </c>
      <c r="E91" s="258" t="s">
        <v>930</v>
      </c>
      <c r="F91" s="258" t="s">
        <v>735</v>
      </c>
      <c r="G91" s="262" t="s">
        <v>760</v>
      </c>
      <c r="H91" s="263"/>
    </row>
    <row r="92" spans="1:11" s="656" customFormat="1">
      <c r="A92" s="905" t="s">
        <v>1362</v>
      </c>
      <c r="B92" s="907" t="s">
        <v>1533</v>
      </c>
      <c r="C92" s="657">
        <f>合同资产!AA30</f>
        <v>0</v>
      </c>
      <c r="D92" s="908"/>
      <c r="E92" s="653"/>
      <c r="F92" s="653"/>
      <c r="G92" s="909"/>
      <c r="H92" s="655"/>
    </row>
    <row r="93" spans="1:11" s="656" customFormat="1">
      <c r="A93" s="653"/>
      <c r="B93" s="907" t="s">
        <v>1534</v>
      </c>
      <c r="C93" s="657">
        <f>合同资产!AC30</f>
        <v>0</v>
      </c>
      <c r="D93" s="908"/>
      <c r="E93" s="653"/>
      <c r="F93" s="653"/>
      <c r="G93" s="909"/>
      <c r="H93" s="655"/>
    </row>
    <row r="94" spans="1:11" s="656" customFormat="1">
      <c r="A94" s="905" t="s">
        <v>1363</v>
      </c>
      <c r="B94" s="907" t="s">
        <v>1535</v>
      </c>
      <c r="C94" s="654">
        <f>持有待售资产!G26</f>
        <v>0</v>
      </c>
      <c r="D94" s="903"/>
      <c r="E94" s="653"/>
      <c r="F94" s="653"/>
      <c r="G94" s="904"/>
      <c r="H94" s="655"/>
    </row>
    <row r="95" spans="1:11" s="656" customFormat="1">
      <c r="A95" s="653"/>
      <c r="B95" s="907" t="s">
        <v>1536</v>
      </c>
      <c r="C95" s="654">
        <f>持有待售资产!H26</f>
        <v>0</v>
      </c>
      <c r="D95" s="903"/>
      <c r="E95" s="653"/>
      <c r="F95" s="653"/>
      <c r="G95" s="904"/>
      <c r="H95" s="655"/>
    </row>
    <row r="96" spans="1:11">
      <c r="A96" s="258" t="s">
        <v>810</v>
      </c>
      <c r="B96" s="258" t="s">
        <v>811</v>
      </c>
      <c r="C96" s="312">
        <f>一年到期非流动资产!G27</f>
        <v>0</v>
      </c>
      <c r="D96" s="275" t="s">
        <v>1120</v>
      </c>
      <c r="E96" s="258" t="s">
        <v>733</v>
      </c>
      <c r="F96" s="258" t="s">
        <v>744</v>
      </c>
      <c r="G96" s="255" t="s">
        <v>745</v>
      </c>
      <c r="H96" s="263"/>
    </row>
    <row r="97" spans="1:8">
      <c r="A97" s="258"/>
      <c r="B97" s="258" t="s">
        <v>812</v>
      </c>
      <c r="C97" s="312">
        <f>一年到期非流动资产!H27</f>
        <v>0</v>
      </c>
      <c r="D97" s="275" t="s">
        <v>1120</v>
      </c>
      <c r="E97" s="258" t="s">
        <v>733</v>
      </c>
      <c r="F97" s="258" t="s">
        <v>744</v>
      </c>
      <c r="G97" s="255" t="s">
        <v>745</v>
      </c>
      <c r="H97" s="263"/>
    </row>
    <row r="98" spans="1:8">
      <c r="A98" s="258" t="s">
        <v>813</v>
      </c>
      <c r="B98" s="258" t="s">
        <v>814</v>
      </c>
      <c r="C98" s="312">
        <f>其他流动资产!G27</f>
        <v>0</v>
      </c>
      <c r="D98" s="275" t="s">
        <v>1120</v>
      </c>
      <c r="E98" s="258" t="s">
        <v>733</v>
      </c>
      <c r="F98" s="258" t="s">
        <v>744</v>
      </c>
      <c r="G98" s="255" t="s">
        <v>745</v>
      </c>
      <c r="H98" s="263"/>
    </row>
    <row r="99" spans="1:8">
      <c r="A99" s="258"/>
      <c r="B99" s="258" t="s">
        <v>815</v>
      </c>
      <c r="C99" s="312">
        <f>其他流动资产!H27</f>
        <v>0</v>
      </c>
      <c r="D99" s="275" t="s">
        <v>1120</v>
      </c>
      <c r="E99" s="265" t="s">
        <v>733</v>
      </c>
      <c r="F99" s="258" t="s">
        <v>744</v>
      </c>
      <c r="G99" s="255" t="s">
        <v>745</v>
      </c>
      <c r="H99" s="263"/>
    </row>
    <row r="100" spans="1:8">
      <c r="A100" s="257" t="s">
        <v>816</v>
      </c>
      <c r="B100" s="258"/>
      <c r="C100" s="314"/>
      <c r="D100" s="275"/>
      <c r="E100" s="258"/>
      <c r="F100" s="258"/>
      <c r="G100" s="255"/>
      <c r="H100" s="263"/>
    </row>
    <row r="101" spans="1:8">
      <c r="A101" s="257" t="s">
        <v>817</v>
      </c>
      <c r="B101" s="258" t="s">
        <v>818</v>
      </c>
      <c r="C101" s="312">
        <f>可供出售金融资产汇总!E28</f>
        <v>0</v>
      </c>
      <c r="D101" s="275" t="s">
        <v>1120</v>
      </c>
      <c r="E101" s="265" t="s">
        <v>733</v>
      </c>
      <c r="F101" s="265" t="s">
        <v>819</v>
      </c>
      <c r="G101" s="254" t="s">
        <v>745</v>
      </c>
      <c r="H101" s="263"/>
    </row>
    <row r="102" spans="1:8">
      <c r="A102" s="257"/>
      <c r="B102" s="265" t="s">
        <v>1128</v>
      </c>
      <c r="C102" s="315" t="str">
        <f>IF(C105=0,"",IF(C107+C112=0,"全部为股票投资","包括股票投资"&amp;FIXED(C105,,)&amp;"元、"))&amp;IF(C107=0,"",IF(C112=0,IF(AND(C105=0,C112=0),"全部为债券投资","债券投资"&amp;FIXED(C107,,)&amp;"元"),IF(C105=0,"包括债券投资"&amp;FIXED(C107,,)&amp;"元、","债券投资"&amp;FIXED(C107,,)&amp;"元、")))&amp;IF(C112=0,"",IF(AND(C105=0,C107=0),"全部为其他投资","其他投资"&amp;FIXED(C112,,)&amp;"元"))</f>
        <v/>
      </c>
      <c r="D102" s="275" t="s">
        <v>1120</v>
      </c>
      <c r="E102" s="265" t="s">
        <v>1129</v>
      </c>
      <c r="F102" s="265" t="s">
        <v>819</v>
      </c>
      <c r="G102" s="302" t="s">
        <v>745</v>
      </c>
      <c r="H102" s="263"/>
    </row>
    <row r="103" spans="1:8">
      <c r="A103" s="257"/>
      <c r="B103" s="258" t="s">
        <v>820</v>
      </c>
      <c r="C103" s="312">
        <f>可供出售金融资产汇总!F28</f>
        <v>0</v>
      </c>
      <c r="D103" s="275" t="s">
        <v>1120</v>
      </c>
      <c r="E103" s="258" t="s">
        <v>733</v>
      </c>
      <c r="F103" s="258" t="s">
        <v>744</v>
      </c>
      <c r="G103" s="255" t="s">
        <v>745</v>
      </c>
      <c r="H103" s="263"/>
    </row>
    <row r="104" spans="1:8">
      <c r="A104" s="257"/>
      <c r="B104" s="265" t="s">
        <v>1112</v>
      </c>
      <c r="C104" s="313" t="str">
        <f>IF(C103-C101=0,"无增减值变化",IF(C103-C101&gt;0,"增值"&amp;FIXED(ROUND(C103-C101,2),,)&amp;"元，增值率"&amp;FIXED(ROUND((C103-C101)/C101*100,2),,)&amp;"%","减值"&amp;FIXED(ROUND(ABS(C103-C101),2),,)&amp;"元，减值率"&amp;FIXED(ROUND(ABS((C103-C101)/C101)*100,2),,)&amp;"%"))</f>
        <v>无增减值变化</v>
      </c>
      <c r="D104" s="274" t="s">
        <v>1120</v>
      </c>
      <c r="E104" s="258" t="s">
        <v>930</v>
      </c>
      <c r="F104" s="258" t="s">
        <v>735</v>
      </c>
      <c r="G104" s="262" t="s">
        <v>760</v>
      </c>
      <c r="H104" s="263"/>
    </row>
    <row r="105" spans="1:8">
      <c r="A105" s="258" t="s">
        <v>821</v>
      </c>
      <c r="B105" s="258" t="s">
        <v>935</v>
      </c>
      <c r="C105" s="312">
        <f>可出售—股票!K27</f>
        <v>0</v>
      </c>
      <c r="D105" s="275" t="s">
        <v>1120</v>
      </c>
      <c r="E105" s="258" t="s">
        <v>733</v>
      </c>
      <c r="F105" s="258" t="s">
        <v>744</v>
      </c>
      <c r="G105" s="255" t="s">
        <v>745</v>
      </c>
      <c r="H105" s="263"/>
    </row>
    <row r="106" spans="1:8">
      <c r="A106" s="258"/>
      <c r="B106" s="258" t="s">
        <v>936</v>
      </c>
      <c r="C106" s="312">
        <f>可出售—股票!L27</f>
        <v>0</v>
      </c>
      <c r="D106" s="275" t="s">
        <v>1120</v>
      </c>
      <c r="E106" s="258" t="s">
        <v>733</v>
      </c>
      <c r="F106" s="258" t="s">
        <v>744</v>
      </c>
      <c r="G106" s="255" t="s">
        <v>745</v>
      </c>
      <c r="H106" s="263"/>
    </row>
    <row r="107" spans="1:8">
      <c r="A107" s="258" t="s">
        <v>822</v>
      </c>
      <c r="B107" s="258" t="s">
        <v>937</v>
      </c>
      <c r="C107" s="312">
        <f>可出售—债券!J27</f>
        <v>0</v>
      </c>
      <c r="D107" s="275" t="s">
        <v>1120</v>
      </c>
      <c r="E107" s="258" t="s">
        <v>733</v>
      </c>
      <c r="F107" s="258" t="s">
        <v>744</v>
      </c>
      <c r="G107" s="255" t="s">
        <v>745</v>
      </c>
      <c r="H107" s="263"/>
    </row>
    <row r="108" spans="1:8">
      <c r="A108" s="258"/>
      <c r="B108" s="258" t="s">
        <v>938</v>
      </c>
      <c r="C108" s="312">
        <f>可出售—债券!K27</f>
        <v>0</v>
      </c>
      <c r="D108" s="275" t="s">
        <v>1120</v>
      </c>
      <c r="E108" s="258" t="s">
        <v>733</v>
      </c>
      <c r="F108" s="258" t="s">
        <v>744</v>
      </c>
      <c r="G108" s="255" t="s">
        <v>745</v>
      </c>
      <c r="H108" s="263"/>
    </row>
    <row r="109" spans="1:8" s="656" customFormat="1">
      <c r="A109" s="258" t="s">
        <v>1572</v>
      </c>
      <c r="B109" s="265" t="s">
        <v>1573</v>
      </c>
      <c r="C109" s="654">
        <f>可出售—股权!J27</f>
        <v>0</v>
      </c>
      <c r="D109" s="903"/>
      <c r="E109" s="653"/>
      <c r="F109" s="653"/>
      <c r="G109" s="904"/>
      <c r="H109" s="655"/>
    </row>
    <row r="110" spans="1:8" s="656" customFormat="1" ht="18" customHeight="1">
      <c r="A110" s="653"/>
      <c r="B110" s="265" t="s">
        <v>1574</v>
      </c>
      <c r="C110" s="654">
        <f>可出售—股权!K27</f>
        <v>0</v>
      </c>
      <c r="D110" s="903"/>
      <c r="E110" s="653"/>
      <c r="F110" s="653"/>
      <c r="G110" s="904"/>
      <c r="H110" s="655"/>
    </row>
    <row r="111" spans="1:8" s="656" customFormat="1" ht="18" customHeight="1">
      <c r="A111" s="653"/>
      <c r="B111" s="265" t="s">
        <v>1575</v>
      </c>
      <c r="C111" s="654" t="str">
        <f>可出售—股权!L27</f>
        <v/>
      </c>
      <c r="D111" s="903"/>
      <c r="E111" s="653"/>
      <c r="F111" s="653"/>
      <c r="G111" s="904"/>
      <c r="H111" s="655"/>
    </row>
    <row r="112" spans="1:8">
      <c r="A112" s="258" t="s">
        <v>1571</v>
      </c>
      <c r="B112" s="258" t="s">
        <v>939</v>
      </c>
      <c r="C112" s="312">
        <f>可出售—其他!J27</f>
        <v>0</v>
      </c>
      <c r="D112" s="275" t="s">
        <v>1120</v>
      </c>
      <c r="E112" s="258" t="s">
        <v>733</v>
      </c>
      <c r="F112" s="258" t="s">
        <v>744</v>
      </c>
      <c r="G112" s="255" t="s">
        <v>745</v>
      </c>
      <c r="H112" s="263"/>
    </row>
    <row r="113" spans="1:8">
      <c r="A113" s="258"/>
      <c r="B113" s="258" t="s">
        <v>940</v>
      </c>
      <c r="C113" s="312">
        <f>可出售—其他!K27</f>
        <v>0</v>
      </c>
      <c r="D113" s="275" t="s">
        <v>1120</v>
      </c>
      <c r="E113" s="258" t="s">
        <v>733</v>
      </c>
      <c r="F113" s="258" t="s">
        <v>744</v>
      </c>
      <c r="G113" s="255" t="s">
        <v>745</v>
      </c>
      <c r="H113" s="263"/>
    </row>
    <row r="114" spans="1:8">
      <c r="A114" s="258" t="s">
        <v>823</v>
      </c>
      <c r="B114" s="258" t="s">
        <v>824</v>
      </c>
      <c r="C114" s="312">
        <f>持有到期投资!J27</f>
        <v>0</v>
      </c>
      <c r="D114" s="275" t="s">
        <v>1120</v>
      </c>
      <c r="E114" s="258" t="s">
        <v>733</v>
      </c>
      <c r="F114" s="258" t="s">
        <v>744</v>
      </c>
      <c r="G114" s="255" t="s">
        <v>745</v>
      </c>
      <c r="H114" s="263"/>
    </row>
    <row r="115" spans="1:8">
      <c r="A115" s="258"/>
      <c r="B115" s="258" t="s">
        <v>825</v>
      </c>
      <c r="C115" s="312">
        <f>持有到期投资!K27</f>
        <v>0</v>
      </c>
      <c r="D115" s="275" t="s">
        <v>1120</v>
      </c>
      <c r="E115" s="258" t="s">
        <v>733</v>
      </c>
      <c r="F115" s="258" t="s">
        <v>744</v>
      </c>
      <c r="G115" s="255" t="s">
        <v>745</v>
      </c>
      <c r="H115" s="263"/>
    </row>
    <row r="116" spans="1:8" s="656" customFormat="1">
      <c r="A116" s="905" t="s">
        <v>1364</v>
      </c>
      <c r="B116" s="907" t="s">
        <v>1537</v>
      </c>
      <c r="C116" s="657">
        <f>债权投资!J28</f>
        <v>0</v>
      </c>
      <c r="D116" s="908"/>
      <c r="E116" s="653"/>
      <c r="F116" s="653"/>
      <c r="G116" s="909"/>
      <c r="H116" s="655"/>
    </row>
    <row r="117" spans="1:8" s="656" customFormat="1">
      <c r="A117" s="653"/>
      <c r="B117" s="907" t="s">
        <v>1538</v>
      </c>
      <c r="C117" s="657">
        <f>债权投资!K28</f>
        <v>0</v>
      </c>
      <c r="D117" s="908"/>
      <c r="E117" s="653"/>
      <c r="F117" s="653"/>
      <c r="G117" s="909"/>
      <c r="H117" s="655"/>
    </row>
    <row r="118" spans="1:8" s="656" customFormat="1">
      <c r="A118" s="905" t="s">
        <v>1365</v>
      </c>
      <c r="B118" s="907" t="s">
        <v>1539</v>
      </c>
      <c r="C118" s="654">
        <f>其他债权投资!J28</f>
        <v>0</v>
      </c>
      <c r="D118" s="903"/>
      <c r="E118" s="653"/>
      <c r="F118" s="653"/>
      <c r="G118" s="904"/>
      <c r="H118" s="655"/>
    </row>
    <row r="119" spans="1:8" s="656" customFormat="1">
      <c r="A119" s="653"/>
      <c r="B119" s="907" t="s">
        <v>1540</v>
      </c>
      <c r="C119" s="654">
        <f>其他债权投资!K28</f>
        <v>0</v>
      </c>
      <c r="D119" s="903"/>
      <c r="E119" s="653"/>
      <c r="F119" s="653"/>
      <c r="G119" s="904"/>
      <c r="H119" s="655"/>
    </row>
    <row r="120" spans="1:8">
      <c r="A120" s="258" t="s">
        <v>826</v>
      </c>
      <c r="B120" s="258" t="s">
        <v>827</v>
      </c>
      <c r="C120" s="312">
        <f>长期应收款!G24</f>
        <v>0</v>
      </c>
      <c r="D120" s="275" t="s">
        <v>1120</v>
      </c>
      <c r="E120" s="258" t="s">
        <v>733</v>
      </c>
      <c r="F120" s="258" t="s">
        <v>744</v>
      </c>
      <c r="G120" s="255" t="s">
        <v>745</v>
      </c>
      <c r="H120" s="263"/>
    </row>
    <row r="121" spans="1:8">
      <c r="A121" s="258"/>
      <c r="B121" s="265" t="s">
        <v>1124</v>
      </c>
      <c r="C121" s="312" t="str">
        <f>IF(长期应收款!G25=0,"未计提减值准备","已计提减值准备"&amp;FIXED(长期应收款!G25,,)&amp;"元，账面净额"&amp;FIXED(长期应收款!G27,,)&amp;"元")</f>
        <v>未计提减值准备</v>
      </c>
      <c r="D121" s="275" t="s">
        <v>1120</v>
      </c>
      <c r="E121" s="258" t="s">
        <v>733</v>
      </c>
      <c r="F121" s="258" t="s">
        <v>744</v>
      </c>
      <c r="G121" s="255" t="s">
        <v>745</v>
      </c>
      <c r="H121" s="263"/>
    </row>
    <row r="122" spans="1:8">
      <c r="A122" s="258"/>
      <c r="B122" s="258" t="s">
        <v>828</v>
      </c>
      <c r="C122" s="312">
        <f>长期应收款!H26</f>
        <v>0</v>
      </c>
      <c r="D122" s="275" t="s">
        <v>1120</v>
      </c>
      <c r="E122" s="258" t="s">
        <v>733</v>
      </c>
      <c r="F122" s="258" t="s">
        <v>744</v>
      </c>
      <c r="G122" s="255" t="s">
        <v>745</v>
      </c>
      <c r="H122" s="263"/>
    </row>
    <row r="123" spans="1:8">
      <c r="A123" s="258"/>
      <c r="B123" s="258" t="s">
        <v>829</v>
      </c>
      <c r="C123" s="312">
        <f>长期应收款!H27</f>
        <v>0</v>
      </c>
      <c r="D123" s="275" t="s">
        <v>1120</v>
      </c>
      <c r="E123" s="258" t="s">
        <v>733</v>
      </c>
      <c r="F123" s="258" t="s">
        <v>744</v>
      </c>
      <c r="G123" s="255" t="s">
        <v>745</v>
      </c>
      <c r="H123" s="263"/>
    </row>
    <row r="124" spans="1:8">
      <c r="A124" s="258" t="s">
        <v>830</v>
      </c>
      <c r="B124" s="265" t="s">
        <v>1023</v>
      </c>
      <c r="C124" s="312">
        <f>股权投资!I25</f>
        <v>0</v>
      </c>
      <c r="D124" s="275" t="s">
        <v>1120</v>
      </c>
      <c r="E124" s="258" t="s">
        <v>733</v>
      </c>
      <c r="F124" s="258" t="s">
        <v>744</v>
      </c>
      <c r="G124" s="255" t="s">
        <v>745</v>
      </c>
      <c r="H124" s="263"/>
    </row>
    <row r="125" spans="1:8">
      <c r="A125" s="258"/>
      <c r="B125" s="265" t="s">
        <v>1121</v>
      </c>
      <c r="C125" s="312" t="str">
        <f>IF(股权投资!I26=0,"未计提减值准备","已计提减值准备"&amp;FIXED(股权投资!I26,,)&amp;"元，账面净额"&amp;FIXED(股权投资!I27,,)&amp;"元")</f>
        <v>未计提减值准备</v>
      </c>
      <c r="D125" s="275" t="s">
        <v>1120</v>
      </c>
      <c r="E125" s="258" t="s">
        <v>733</v>
      </c>
      <c r="F125" s="258" t="s">
        <v>744</v>
      </c>
      <c r="G125" s="255" t="s">
        <v>745</v>
      </c>
      <c r="H125" s="263"/>
    </row>
    <row r="126" spans="1:8">
      <c r="A126" s="258"/>
      <c r="B126" s="265" t="s">
        <v>1123</v>
      </c>
      <c r="C126" s="312">
        <f>股权投资!J27</f>
        <v>0</v>
      </c>
      <c r="D126" s="275" t="s">
        <v>1120</v>
      </c>
      <c r="E126" s="258" t="s">
        <v>733</v>
      </c>
      <c r="F126" s="258" t="s">
        <v>744</v>
      </c>
      <c r="G126" s="287" t="s">
        <v>745</v>
      </c>
      <c r="H126" s="263"/>
    </row>
    <row r="127" spans="1:8">
      <c r="A127" s="258"/>
      <c r="B127" s="265" t="s">
        <v>1113</v>
      </c>
      <c r="C127" s="314" t="str">
        <f>IF(股权投资!J27-股权投资!I27=0,"无增减值变化",IF(股权投资!J27-股权投资!I27&gt;0,"增值"&amp;FIXED(ROUND(股权投资!J27-股权投资!I27,2),,)&amp;"元，增值率"&amp;FIXED(ROUND((股权投资!J27-股权投资!I27)/股权投资!I27*100,2),,)&amp;"%","减值"&amp;FIXED(ROUND(ABS(股权投资!J27-股权投资!I27),2),,)&amp;"元，减值率"&amp;FIXED(ROUND(ABS((股权投资!J27-股权投资!I27)/股权投资!I27)*100,2),,)&amp;"%"))</f>
        <v>无增减值变化</v>
      </c>
      <c r="D127" s="275" t="s">
        <v>1120</v>
      </c>
      <c r="E127" s="258" t="s">
        <v>930</v>
      </c>
      <c r="F127" s="258" t="s">
        <v>735</v>
      </c>
      <c r="G127" s="262" t="s">
        <v>760</v>
      </c>
      <c r="H127" s="263"/>
    </row>
    <row r="128" spans="1:8" s="656" customFormat="1">
      <c r="A128" s="905" t="s">
        <v>1463</v>
      </c>
      <c r="B128" s="907" t="s">
        <v>1541</v>
      </c>
      <c r="C128" s="657">
        <f>其他权益工具投资!J28</f>
        <v>0</v>
      </c>
      <c r="D128" s="908"/>
      <c r="E128" s="653"/>
      <c r="F128" s="653"/>
      <c r="G128" s="909"/>
      <c r="H128" s="655"/>
    </row>
    <row r="129" spans="1:8" s="656" customFormat="1">
      <c r="A129" s="653"/>
      <c r="B129" s="907" t="s">
        <v>1542</v>
      </c>
      <c r="C129" s="657">
        <f>其他权益工具投资!K28</f>
        <v>0</v>
      </c>
      <c r="D129" s="908"/>
      <c r="E129" s="653"/>
      <c r="F129" s="653"/>
      <c r="G129" s="909"/>
      <c r="H129" s="655"/>
    </row>
    <row r="130" spans="1:8" s="656" customFormat="1">
      <c r="A130" s="905" t="s">
        <v>1367</v>
      </c>
      <c r="B130" s="907" t="s">
        <v>1543</v>
      </c>
      <c r="C130" s="654">
        <f>其他非流动金融资产!I28</f>
        <v>0</v>
      </c>
      <c r="D130" s="903"/>
      <c r="E130" s="653"/>
      <c r="F130" s="653"/>
      <c r="G130" s="904"/>
      <c r="H130" s="655"/>
    </row>
    <row r="131" spans="1:8" s="656" customFormat="1">
      <c r="A131" s="653"/>
      <c r="B131" s="907" t="s">
        <v>1544</v>
      </c>
      <c r="C131" s="654">
        <f>其他非流动金融资产!J28</f>
        <v>0</v>
      </c>
      <c r="D131" s="903"/>
      <c r="E131" s="653"/>
      <c r="F131" s="653"/>
      <c r="G131" s="904"/>
      <c r="H131" s="655"/>
    </row>
    <row r="132" spans="1:8">
      <c r="A132" s="258" t="s">
        <v>1093</v>
      </c>
      <c r="B132" s="265" t="s">
        <v>1094</v>
      </c>
      <c r="C132" s="314">
        <f>投资性房地产—房屋成本模式!T27+投资性房地产—房屋公允价值模式!N27+投资性房地产—土地成本模式!O27+投资性房地产—土地公允价值模式!O27</f>
        <v>0</v>
      </c>
      <c r="D132" s="275" t="s">
        <v>1120</v>
      </c>
      <c r="E132" s="265" t="s">
        <v>733</v>
      </c>
      <c r="F132" s="258" t="s">
        <v>744</v>
      </c>
      <c r="G132" s="255" t="s">
        <v>745</v>
      </c>
      <c r="H132" s="263"/>
    </row>
    <row r="133" spans="1:8">
      <c r="A133" s="258"/>
      <c r="B133" s="265" t="s">
        <v>1095</v>
      </c>
      <c r="C133" s="314">
        <f>非流动资产汇总!D14</f>
        <v>0</v>
      </c>
      <c r="D133" s="275" t="s">
        <v>1120</v>
      </c>
      <c r="E133" s="258" t="s">
        <v>733</v>
      </c>
      <c r="F133" s="258" t="s">
        <v>744</v>
      </c>
      <c r="G133" s="255" t="s">
        <v>745</v>
      </c>
      <c r="H133" s="263"/>
    </row>
    <row r="134" spans="1:8">
      <c r="A134" s="258"/>
      <c r="B134" s="265" t="s">
        <v>1096</v>
      </c>
      <c r="C134" s="314">
        <f>非流动资产汇总!E14</f>
        <v>0</v>
      </c>
      <c r="D134" s="275" t="s">
        <v>1120</v>
      </c>
      <c r="E134" s="258" t="s">
        <v>733</v>
      </c>
      <c r="F134" s="258" t="s">
        <v>744</v>
      </c>
      <c r="G134" s="255" t="s">
        <v>745</v>
      </c>
      <c r="H134" s="263"/>
    </row>
    <row r="135" spans="1:8">
      <c r="A135" s="258"/>
      <c r="B135" s="265" t="s">
        <v>1114</v>
      </c>
      <c r="C135" s="313" t="str">
        <f>IF(C134-C133=0,"无增减值变化",IF(C134-C133&gt;0,"增值"&amp;FIXED(ROUND(C134-C133,2),,)&amp;"元，增值率"&amp;FIXED(ROUND((C134-C133)/C133*100,2),,)&amp;"%","减值"&amp;FIXED(ROUND(ABS(C134-C133),2),,)&amp;"元，减值率"&amp;FIXED(ROUND(ABS((C134-C133)/C133)*100,2),,)&amp;"%"))</f>
        <v>无增减值变化</v>
      </c>
      <c r="D135" s="274" t="s">
        <v>1120</v>
      </c>
      <c r="E135" s="258" t="s">
        <v>930</v>
      </c>
      <c r="F135" s="258" t="s">
        <v>735</v>
      </c>
      <c r="G135" s="262" t="s">
        <v>760</v>
      </c>
      <c r="H135" s="263"/>
    </row>
    <row r="136" spans="1:8">
      <c r="A136" s="257" t="s">
        <v>831</v>
      </c>
      <c r="B136" s="258"/>
      <c r="C136" s="314"/>
      <c r="D136" s="275"/>
      <c r="E136" s="258"/>
      <c r="F136" s="258"/>
      <c r="G136" s="258"/>
      <c r="H136" s="263"/>
    </row>
    <row r="137" spans="1:8">
      <c r="A137" s="257"/>
      <c r="B137" s="271" t="s">
        <v>1149</v>
      </c>
      <c r="C137" s="314">
        <f>固定资产汇总!E25</f>
        <v>0</v>
      </c>
      <c r="D137" s="275" t="s">
        <v>1120</v>
      </c>
      <c r="E137" s="265" t="s">
        <v>733</v>
      </c>
      <c r="F137" s="258" t="s">
        <v>744</v>
      </c>
      <c r="G137" s="319" t="s">
        <v>745</v>
      </c>
      <c r="H137" s="263"/>
    </row>
    <row r="138" spans="1:8">
      <c r="A138" s="257"/>
      <c r="B138" s="271" t="s">
        <v>1150</v>
      </c>
      <c r="C138" s="314">
        <f>固定资产汇总!G25</f>
        <v>0</v>
      </c>
      <c r="D138" s="275" t="s">
        <v>1120</v>
      </c>
      <c r="E138" s="265" t="s">
        <v>733</v>
      </c>
      <c r="F138" s="258" t="s">
        <v>744</v>
      </c>
      <c r="G138" s="319" t="s">
        <v>745</v>
      </c>
      <c r="H138" s="263"/>
    </row>
    <row r="139" spans="1:8">
      <c r="A139" s="258" t="s">
        <v>832</v>
      </c>
      <c r="B139" s="265" t="s">
        <v>961</v>
      </c>
      <c r="C139" s="312">
        <f>固定资产汇总!E7</f>
        <v>0</v>
      </c>
      <c r="D139" s="275" t="s">
        <v>1120</v>
      </c>
      <c r="E139" s="265" t="s">
        <v>733</v>
      </c>
      <c r="F139" s="258" t="s">
        <v>744</v>
      </c>
      <c r="G139" s="255" t="s">
        <v>745</v>
      </c>
      <c r="H139" s="263"/>
    </row>
    <row r="140" spans="1:8">
      <c r="A140" s="258"/>
      <c r="B140" s="258" t="s">
        <v>833</v>
      </c>
      <c r="C140" s="312">
        <f>固定资产汇总!F7</f>
        <v>0</v>
      </c>
      <c r="D140" s="275" t="s">
        <v>1120</v>
      </c>
      <c r="E140" s="265" t="s">
        <v>733</v>
      </c>
      <c r="F140" s="258" t="s">
        <v>744</v>
      </c>
      <c r="G140" s="255" t="s">
        <v>745</v>
      </c>
      <c r="H140" s="263"/>
    </row>
    <row r="141" spans="1:8">
      <c r="A141" s="258"/>
      <c r="B141" s="258" t="s">
        <v>834</v>
      </c>
      <c r="C141" s="312">
        <f>固定资产汇总!G7</f>
        <v>0</v>
      </c>
      <c r="D141" s="275" t="s">
        <v>1120</v>
      </c>
      <c r="E141" s="258" t="s">
        <v>733</v>
      </c>
      <c r="F141" s="258" t="s">
        <v>744</v>
      </c>
      <c r="G141" s="255" t="s">
        <v>745</v>
      </c>
      <c r="H141" s="263"/>
    </row>
    <row r="142" spans="1:8">
      <c r="A142" s="258"/>
      <c r="B142" s="265" t="s">
        <v>962</v>
      </c>
      <c r="C142" s="312">
        <f>固定资产汇总!H7</f>
        <v>0</v>
      </c>
      <c r="D142" s="275" t="s">
        <v>1120</v>
      </c>
      <c r="E142" s="258" t="s">
        <v>733</v>
      </c>
      <c r="F142" s="258" t="s">
        <v>744</v>
      </c>
      <c r="G142" s="255" t="s">
        <v>745</v>
      </c>
      <c r="H142" s="263"/>
    </row>
    <row r="143" spans="1:8" ht="31.5">
      <c r="A143" s="258"/>
      <c r="B143" s="265" t="s">
        <v>1122</v>
      </c>
      <c r="C143" s="313" t="str">
        <f>IF(C142-C140=0,"无增减值变化",IF(C142-C140&gt;0,"增值"&amp;FIXED(ROUND(C142-C140,2),,)&amp;"元，增值率"&amp;FIXED(ROUND((C142-C140)/C140*100,2),,)&amp;"%","减值"&amp;FIXED(ROUND(ABS(C142-C140),2),,)&amp;"元，减值率"&amp;FIXED(ROUND(ABS((C142-C140)/C140)*100,2),,)&amp;"%"))</f>
        <v>无增减值变化</v>
      </c>
      <c r="D143" s="274" t="s">
        <v>1120</v>
      </c>
      <c r="E143" s="258" t="s">
        <v>930</v>
      </c>
      <c r="F143" s="258" t="s">
        <v>835</v>
      </c>
      <c r="G143" s="262" t="s">
        <v>760</v>
      </c>
      <c r="H143" s="263"/>
    </row>
    <row r="144" spans="1:8">
      <c r="A144" s="258" t="s">
        <v>836</v>
      </c>
      <c r="B144" s="265" t="s">
        <v>966</v>
      </c>
      <c r="C144" s="312">
        <f>固定资产汇总!E14</f>
        <v>0</v>
      </c>
      <c r="D144" s="275" t="s">
        <v>1120</v>
      </c>
      <c r="E144" s="258" t="s">
        <v>733</v>
      </c>
      <c r="F144" s="258" t="s">
        <v>744</v>
      </c>
      <c r="G144" s="255" t="s">
        <v>745</v>
      </c>
      <c r="H144" s="263"/>
    </row>
    <row r="145" spans="1:8">
      <c r="A145" s="258"/>
      <c r="B145" s="265" t="s">
        <v>967</v>
      </c>
      <c r="C145" s="312">
        <f>固定资产汇总!F14</f>
        <v>0</v>
      </c>
      <c r="D145" s="275" t="s">
        <v>1120</v>
      </c>
      <c r="E145" s="258" t="s">
        <v>733</v>
      </c>
      <c r="F145" s="258" t="s">
        <v>744</v>
      </c>
      <c r="G145" s="255" t="s">
        <v>745</v>
      </c>
      <c r="H145" s="263"/>
    </row>
    <row r="146" spans="1:8">
      <c r="A146" s="258"/>
      <c r="B146" s="265" t="s">
        <v>1160</v>
      </c>
      <c r="C146" s="312">
        <f>固定资产汇总!G14</f>
        <v>0</v>
      </c>
      <c r="D146" s="275" t="s">
        <v>1120</v>
      </c>
      <c r="E146" s="258" t="s">
        <v>733</v>
      </c>
      <c r="F146" s="258" t="s">
        <v>744</v>
      </c>
      <c r="G146" s="319" t="s">
        <v>745</v>
      </c>
      <c r="H146" s="263"/>
    </row>
    <row r="147" spans="1:8" s="656" customFormat="1">
      <c r="A147" s="653"/>
      <c r="B147" s="265" t="s">
        <v>1668</v>
      </c>
      <c r="C147" s="654">
        <f>固定资产汇总!E15</f>
        <v>0</v>
      </c>
      <c r="D147" s="903"/>
      <c r="E147" s="653"/>
      <c r="F147" s="653"/>
      <c r="G147" s="904"/>
      <c r="H147" s="655"/>
    </row>
    <row r="148" spans="1:8" s="656" customFormat="1">
      <c r="A148" s="653"/>
      <c r="B148" s="265" t="s">
        <v>1669</v>
      </c>
      <c r="C148" s="654">
        <f>固定资产汇总!F15</f>
        <v>0</v>
      </c>
      <c r="D148" s="903"/>
      <c r="E148" s="653"/>
      <c r="F148" s="653"/>
      <c r="G148" s="904"/>
      <c r="H148" s="655"/>
    </row>
    <row r="149" spans="1:8">
      <c r="A149" s="258"/>
      <c r="B149" s="265" t="s">
        <v>1167</v>
      </c>
      <c r="C149" s="312">
        <f>固定资产汇总!E16</f>
        <v>0</v>
      </c>
      <c r="D149" s="275" t="s">
        <v>1120</v>
      </c>
      <c r="E149" s="258" t="s">
        <v>733</v>
      </c>
      <c r="F149" s="258" t="s">
        <v>744</v>
      </c>
      <c r="G149" s="320" t="s">
        <v>745</v>
      </c>
      <c r="H149" s="263"/>
    </row>
    <row r="150" spans="1:8">
      <c r="A150" s="258"/>
      <c r="B150" s="265" t="s">
        <v>1168</v>
      </c>
      <c r="C150" s="312">
        <f>固定资产汇总!F16</f>
        <v>0</v>
      </c>
      <c r="D150" s="275" t="s">
        <v>1120</v>
      </c>
      <c r="E150" s="258" t="s">
        <v>733</v>
      </c>
      <c r="F150" s="258" t="s">
        <v>744</v>
      </c>
      <c r="G150" s="320" t="s">
        <v>745</v>
      </c>
      <c r="H150" s="263"/>
    </row>
    <row r="151" spans="1:8">
      <c r="A151" s="258"/>
      <c r="B151" s="265" t="s">
        <v>1163</v>
      </c>
      <c r="C151" s="312">
        <f>固定资产汇总!E17</f>
        <v>0</v>
      </c>
      <c r="D151" s="275" t="s">
        <v>1120</v>
      </c>
      <c r="E151" s="258" t="s">
        <v>733</v>
      </c>
      <c r="F151" s="258" t="s">
        <v>744</v>
      </c>
      <c r="G151" s="320" t="s">
        <v>745</v>
      </c>
      <c r="H151" s="263"/>
    </row>
    <row r="152" spans="1:8">
      <c r="A152" s="258"/>
      <c r="B152" s="265" t="s">
        <v>1164</v>
      </c>
      <c r="C152" s="312">
        <f>固定资产汇总!F17</f>
        <v>0</v>
      </c>
      <c r="D152" s="275" t="s">
        <v>1120</v>
      </c>
      <c r="E152" s="258" t="s">
        <v>733</v>
      </c>
      <c r="F152" s="258" t="s">
        <v>744</v>
      </c>
      <c r="G152" s="320" t="s">
        <v>745</v>
      </c>
      <c r="H152" s="263"/>
    </row>
    <row r="153" spans="1:8">
      <c r="A153" s="258"/>
      <c r="B153" s="265" t="s">
        <v>1165</v>
      </c>
      <c r="C153" s="312">
        <f>固定资产汇总!E18</f>
        <v>0</v>
      </c>
      <c r="D153" s="275" t="s">
        <v>1120</v>
      </c>
      <c r="E153" s="258" t="s">
        <v>733</v>
      </c>
      <c r="F153" s="258" t="s">
        <v>744</v>
      </c>
      <c r="G153" s="320" t="s">
        <v>745</v>
      </c>
      <c r="H153" s="263"/>
    </row>
    <row r="154" spans="1:8">
      <c r="A154" s="258"/>
      <c r="B154" s="265" t="s">
        <v>1166</v>
      </c>
      <c r="C154" s="312">
        <f>固定资产汇总!F18</f>
        <v>0</v>
      </c>
      <c r="D154" s="275" t="s">
        <v>1120</v>
      </c>
      <c r="E154" s="258" t="s">
        <v>733</v>
      </c>
      <c r="F154" s="258" t="s">
        <v>744</v>
      </c>
      <c r="G154" s="320" t="s">
        <v>745</v>
      </c>
      <c r="H154" s="263"/>
    </row>
    <row r="155" spans="1:8">
      <c r="A155" s="258" t="s">
        <v>837</v>
      </c>
      <c r="B155" s="271" t="s">
        <v>1151</v>
      </c>
      <c r="C155" s="314">
        <f>非流动资产汇总!D16</f>
        <v>0</v>
      </c>
      <c r="D155" s="275" t="s">
        <v>1120</v>
      </c>
      <c r="E155" s="258" t="s">
        <v>733</v>
      </c>
      <c r="F155" s="258" t="s">
        <v>744</v>
      </c>
      <c r="G155" s="319" t="s">
        <v>745</v>
      </c>
      <c r="H155" s="263"/>
    </row>
    <row r="156" spans="1:8">
      <c r="A156" s="258"/>
      <c r="B156" s="271" t="s">
        <v>1152</v>
      </c>
      <c r="C156" s="314">
        <f>非流动资产汇总!E16</f>
        <v>0</v>
      </c>
      <c r="D156" s="275" t="s">
        <v>1120</v>
      </c>
      <c r="E156" s="258" t="s">
        <v>733</v>
      </c>
      <c r="F156" s="258" t="s">
        <v>744</v>
      </c>
      <c r="G156" s="319" t="s">
        <v>745</v>
      </c>
      <c r="H156" s="263"/>
    </row>
    <row r="157" spans="1:8">
      <c r="A157" s="258" t="s">
        <v>838</v>
      </c>
      <c r="B157" s="265" t="s">
        <v>968</v>
      </c>
      <c r="C157" s="312">
        <f>在建【土建】!K27</f>
        <v>0</v>
      </c>
      <c r="D157" s="275" t="s">
        <v>1120</v>
      </c>
      <c r="E157" s="258" t="s">
        <v>733</v>
      </c>
      <c r="F157" s="258" t="s">
        <v>744</v>
      </c>
      <c r="G157" s="255" t="s">
        <v>745</v>
      </c>
      <c r="H157" s="263"/>
    </row>
    <row r="158" spans="1:8">
      <c r="A158" s="258"/>
      <c r="B158" s="265" t="s">
        <v>969</v>
      </c>
      <c r="C158" s="312">
        <f>在建【土建】!L27</f>
        <v>0</v>
      </c>
      <c r="D158" s="275" t="s">
        <v>1120</v>
      </c>
      <c r="E158" s="258" t="s">
        <v>733</v>
      </c>
      <c r="F158" s="258" t="s">
        <v>744</v>
      </c>
      <c r="G158" s="255" t="s">
        <v>745</v>
      </c>
      <c r="H158" s="263"/>
    </row>
    <row r="159" spans="1:8">
      <c r="A159" s="258"/>
      <c r="B159" s="265" t="s">
        <v>1115</v>
      </c>
      <c r="C159" s="313" t="str">
        <f>IF(C158-C157=0,"无增减值变化",IF(C158-C157&gt;0,"增值"&amp;FIXED(ROUND(C158-C157,2),,)&amp;"元，增值率"&amp;FIXED(ROUND((C158-C157)/C157*100,2),,)&amp;"%","减值"&amp;FIXED(ROUND(ABS(C158-C157),2),,)&amp;"元，减值率"&amp;FIXED(ROUND(ABS((C158-C157)/C157)*100,2),,)&amp;"%"))</f>
        <v>无增减值变化</v>
      </c>
      <c r="D159" s="274" t="s">
        <v>1120</v>
      </c>
      <c r="E159" s="258" t="s">
        <v>930</v>
      </c>
      <c r="F159" s="258" t="s">
        <v>735</v>
      </c>
      <c r="G159" s="262" t="s">
        <v>760</v>
      </c>
      <c r="H159" s="263"/>
    </row>
    <row r="160" spans="1:8">
      <c r="A160" s="258" t="s">
        <v>839</v>
      </c>
      <c r="B160" s="265" t="s">
        <v>970</v>
      </c>
      <c r="C160" s="312">
        <f>在建【设备】!P27</f>
        <v>0</v>
      </c>
      <c r="D160" s="275" t="s">
        <v>1120</v>
      </c>
      <c r="E160" s="258" t="s">
        <v>733</v>
      </c>
      <c r="F160" s="258" t="s">
        <v>744</v>
      </c>
      <c r="G160" s="255" t="s">
        <v>745</v>
      </c>
      <c r="H160" s="263"/>
    </row>
    <row r="161" spans="1:8">
      <c r="A161" s="258"/>
      <c r="B161" s="265" t="s">
        <v>971</v>
      </c>
      <c r="C161" s="312">
        <f>在建【设备】!T27</f>
        <v>0</v>
      </c>
      <c r="D161" s="275" t="s">
        <v>1120</v>
      </c>
      <c r="E161" s="258" t="s">
        <v>733</v>
      </c>
      <c r="F161" s="258" t="s">
        <v>744</v>
      </c>
      <c r="G161" s="255" t="s">
        <v>745</v>
      </c>
      <c r="H161" s="263"/>
    </row>
    <row r="162" spans="1:8">
      <c r="A162" s="258"/>
      <c r="B162" s="265" t="s">
        <v>1116</v>
      </c>
      <c r="C162" s="313" t="str">
        <f>IF(C161-C160=0,"无增减值变化",IF(C161-C160&gt;0,"增值"&amp;FIXED(ROUND(C161-C160,2),,)&amp;"元，增值率"&amp;FIXED(ROUND((C161-C160)/C160*100,2),,)&amp;"%","减值"&amp;FIXED(ROUND(ABS(C161-C160),2),,)&amp;"元，减值率"&amp;FIXED(ROUND(ABS((C161-C160)/C160)*100,2),,)&amp;"%"))</f>
        <v>无增减值变化</v>
      </c>
      <c r="D162" s="274" t="s">
        <v>1120</v>
      </c>
      <c r="E162" s="258" t="s">
        <v>930</v>
      </c>
      <c r="F162" s="258" t="s">
        <v>735</v>
      </c>
      <c r="G162" s="262" t="s">
        <v>760</v>
      </c>
      <c r="H162" s="263"/>
    </row>
    <row r="163" spans="1:8">
      <c r="A163" s="258" t="s">
        <v>840</v>
      </c>
      <c r="B163" s="258" t="s">
        <v>841</v>
      </c>
      <c r="C163" s="312">
        <f>工程物资!K27</f>
        <v>0</v>
      </c>
      <c r="D163" s="275" t="s">
        <v>1120</v>
      </c>
      <c r="E163" s="265" t="s">
        <v>733</v>
      </c>
      <c r="F163" s="258" t="s">
        <v>744</v>
      </c>
      <c r="G163" s="255" t="s">
        <v>745</v>
      </c>
      <c r="H163" s="263"/>
    </row>
    <row r="164" spans="1:8">
      <c r="A164" s="258"/>
      <c r="B164" s="258" t="s">
        <v>842</v>
      </c>
      <c r="C164" s="312">
        <f>工程物资!N27</f>
        <v>0</v>
      </c>
      <c r="D164" s="275" t="s">
        <v>1120</v>
      </c>
      <c r="E164" s="265" t="s">
        <v>733</v>
      </c>
      <c r="F164" s="258" t="s">
        <v>744</v>
      </c>
      <c r="G164" s="255" t="s">
        <v>745</v>
      </c>
      <c r="H164" s="263"/>
    </row>
    <row r="165" spans="1:8">
      <c r="A165" s="258" t="s">
        <v>843</v>
      </c>
      <c r="B165" s="258" t="s">
        <v>844</v>
      </c>
      <c r="C165" s="312"/>
      <c r="D165" s="275" t="s">
        <v>1120</v>
      </c>
      <c r="E165" s="265" t="s">
        <v>733</v>
      </c>
      <c r="F165" s="258" t="s">
        <v>744</v>
      </c>
      <c r="G165" s="255" t="s">
        <v>745</v>
      </c>
      <c r="H165" s="263"/>
    </row>
    <row r="166" spans="1:8">
      <c r="A166" s="258"/>
      <c r="B166" s="258" t="s">
        <v>845</v>
      </c>
      <c r="C166" s="312"/>
      <c r="D166" s="275" t="s">
        <v>1120</v>
      </c>
      <c r="E166" s="258" t="s">
        <v>733</v>
      </c>
      <c r="F166" s="258" t="s">
        <v>744</v>
      </c>
      <c r="G166" s="255" t="s">
        <v>745</v>
      </c>
      <c r="H166" s="263"/>
    </row>
    <row r="167" spans="1:8">
      <c r="A167" s="258" t="s">
        <v>846</v>
      </c>
      <c r="B167" s="258" t="s">
        <v>847</v>
      </c>
      <c r="C167" s="312">
        <f>生产性生物资产!M27</f>
        <v>0</v>
      </c>
      <c r="D167" s="275" t="s">
        <v>1120</v>
      </c>
      <c r="E167" s="258" t="s">
        <v>733</v>
      </c>
      <c r="F167" s="258" t="s">
        <v>744</v>
      </c>
      <c r="G167" s="255" t="s">
        <v>745</v>
      </c>
      <c r="H167" s="263"/>
    </row>
    <row r="168" spans="1:8">
      <c r="A168" s="258"/>
      <c r="B168" s="258" t="s">
        <v>848</v>
      </c>
      <c r="C168" s="312">
        <f>生产性生物资产!P27</f>
        <v>0</v>
      </c>
      <c r="D168" s="275" t="s">
        <v>1120</v>
      </c>
      <c r="E168" s="258" t="s">
        <v>733</v>
      </c>
      <c r="F168" s="258" t="s">
        <v>744</v>
      </c>
      <c r="G168" s="255" t="s">
        <v>745</v>
      </c>
      <c r="H168" s="263"/>
    </row>
    <row r="169" spans="1:8">
      <c r="A169" s="258" t="s">
        <v>849</v>
      </c>
      <c r="B169" s="258" t="s">
        <v>850</v>
      </c>
      <c r="C169" s="312">
        <f>油气资产!N27</f>
        <v>0</v>
      </c>
      <c r="D169" s="275" t="s">
        <v>1120</v>
      </c>
      <c r="E169" s="258" t="s">
        <v>733</v>
      </c>
      <c r="F169" s="258" t="s">
        <v>744</v>
      </c>
      <c r="G169" s="255" t="s">
        <v>745</v>
      </c>
      <c r="H169" s="263"/>
    </row>
    <row r="170" spans="1:8">
      <c r="A170" s="258"/>
      <c r="B170" s="265" t="s">
        <v>1127</v>
      </c>
      <c r="C170" s="312">
        <f>油气资产!Q27</f>
        <v>0</v>
      </c>
      <c r="D170" s="275" t="s">
        <v>1120</v>
      </c>
      <c r="E170" s="258" t="s">
        <v>733</v>
      </c>
      <c r="F170" s="258" t="s">
        <v>744</v>
      </c>
      <c r="G170" s="255" t="s">
        <v>745</v>
      </c>
      <c r="H170" s="263"/>
    </row>
    <row r="171" spans="1:8" s="656" customFormat="1">
      <c r="A171" s="905" t="s">
        <v>1368</v>
      </c>
      <c r="B171" s="907" t="s">
        <v>1545</v>
      </c>
      <c r="C171" s="657">
        <f>使用权资产!R29</f>
        <v>0</v>
      </c>
      <c r="D171" s="908"/>
      <c r="E171" s="653"/>
      <c r="F171" s="653"/>
      <c r="G171" s="909"/>
      <c r="H171" s="655"/>
    </row>
    <row r="172" spans="1:8" s="656" customFormat="1">
      <c r="A172" s="653"/>
      <c r="B172" s="907" t="s">
        <v>1546</v>
      </c>
      <c r="C172" s="657">
        <f>使用权资产!V29</f>
        <v>0</v>
      </c>
      <c r="D172" s="908"/>
      <c r="E172" s="653"/>
      <c r="F172" s="653"/>
      <c r="G172" s="909"/>
      <c r="H172" s="655"/>
    </row>
    <row r="173" spans="1:8">
      <c r="A173" s="257" t="s">
        <v>851</v>
      </c>
      <c r="B173" s="271" t="s">
        <v>1161</v>
      </c>
      <c r="C173" s="314">
        <f>无形资产汇总!D27</f>
        <v>0</v>
      </c>
      <c r="D173" s="275" t="s">
        <v>1120</v>
      </c>
      <c r="E173" s="265" t="s">
        <v>733</v>
      </c>
      <c r="F173" s="265" t="s">
        <v>819</v>
      </c>
      <c r="G173" s="319" t="s">
        <v>745</v>
      </c>
      <c r="H173" s="263"/>
    </row>
    <row r="174" spans="1:8">
      <c r="A174" s="257"/>
      <c r="B174" s="271" t="s">
        <v>1153</v>
      </c>
      <c r="C174" s="314">
        <f>无形资产汇总!E27</f>
        <v>0</v>
      </c>
      <c r="D174" s="275" t="s">
        <v>1120</v>
      </c>
      <c r="E174" s="265" t="s">
        <v>733</v>
      </c>
      <c r="F174" s="265" t="s">
        <v>819</v>
      </c>
      <c r="G174" s="319" t="s">
        <v>745</v>
      </c>
      <c r="H174" s="263"/>
    </row>
    <row r="175" spans="1:8">
      <c r="A175" s="258" t="s">
        <v>852</v>
      </c>
      <c r="B175" s="265" t="s">
        <v>972</v>
      </c>
      <c r="C175" s="312">
        <f>无形—土地!R23</f>
        <v>0</v>
      </c>
      <c r="D175" s="275" t="s">
        <v>1120</v>
      </c>
      <c r="E175" s="265" t="s">
        <v>733</v>
      </c>
      <c r="F175" s="265" t="s">
        <v>819</v>
      </c>
      <c r="G175" s="286" t="s">
        <v>745</v>
      </c>
      <c r="H175" s="263"/>
    </row>
    <row r="176" spans="1:8">
      <c r="A176" s="258"/>
      <c r="B176" s="265" t="s">
        <v>1162</v>
      </c>
      <c r="C176" s="312">
        <f>无形—土地!AD23</f>
        <v>0</v>
      </c>
      <c r="D176" s="275" t="s">
        <v>1120</v>
      </c>
      <c r="E176" s="265" t="s">
        <v>733</v>
      </c>
      <c r="F176" s="265" t="s">
        <v>819</v>
      </c>
      <c r="G176" s="255" t="s">
        <v>745</v>
      </c>
      <c r="H176" s="263"/>
    </row>
    <row r="177" spans="1:8">
      <c r="A177" s="258"/>
      <c r="B177" s="265" t="s">
        <v>973</v>
      </c>
      <c r="C177" s="312">
        <f>无形—土地!AP23</f>
        <v>0</v>
      </c>
      <c r="D177" s="275" t="s">
        <v>1120</v>
      </c>
      <c r="E177" s="258" t="s">
        <v>733</v>
      </c>
      <c r="F177" s="258" t="s">
        <v>744</v>
      </c>
      <c r="G177" s="255" t="s">
        <v>745</v>
      </c>
      <c r="H177" s="263"/>
    </row>
    <row r="178" spans="1:8">
      <c r="A178" s="258"/>
      <c r="B178" s="265" t="s">
        <v>1117</v>
      </c>
      <c r="C178" s="313" t="str">
        <f>IF(C177-C176=0,"无增减值变化",IF(C177-C176&gt;0,"增值"&amp;FIXED(ROUND(C177-C176,),,)&amp;"元，增值率"&amp;FIXED(ROUND((C177-C176)/C176*100,2),,)&amp;"%","减值"&amp;FIXED(ROUND(ABS(C177-C176),2),,)&amp;"元，减值率"&amp;FIXED(ROUND(ABS((C177-C176)/C176)*100,2),,)&amp;"%"))</f>
        <v>无增减值变化</v>
      </c>
      <c r="D178" s="274" t="s">
        <v>1120</v>
      </c>
      <c r="E178" s="258" t="s">
        <v>930</v>
      </c>
      <c r="F178" s="258" t="s">
        <v>735</v>
      </c>
      <c r="G178" s="262" t="s">
        <v>760</v>
      </c>
      <c r="H178" s="263"/>
    </row>
    <row r="179" spans="1:8">
      <c r="A179" s="258" t="s">
        <v>853</v>
      </c>
      <c r="B179" s="258" t="s">
        <v>941</v>
      </c>
      <c r="C179" s="312">
        <f>无形—矿业权!L27</f>
        <v>0</v>
      </c>
      <c r="D179" s="275" t="s">
        <v>1120</v>
      </c>
      <c r="E179" s="258" t="s">
        <v>733</v>
      </c>
      <c r="F179" s="258" t="s">
        <v>744</v>
      </c>
      <c r="G179" s="255" t="s">
        <v>745</v>
      </c>
      <c r="H179" s="263"/>
    </row>
    <row r="180" spans="1:8">
      <c r="A180" s="258"/>
      <c r="B180" s="265" t="s">
        <v>974</v>
      </c>
      <c r="C180" s="312">
        <f>无形—矿业权!M27</f>
        <v>0</v>
      </c>
      <c r="D180" s="275" t="s">
        <v>1120</v>
      </c>
      <c r="E180" s="258" t="s">
        <v>733</v>
      </c>
      <c r="F180" s="258" t="s">
        <v>744</v>
      </c>
      <c r="G180" s="280" t="s">
        <v>745</v>
      </c>
      <c r="H180" s="263"/>
    </row>
    <row r="181" spans="1:8">
      <c r="A181" s="258" t="s">
        <v>854</v>
      </c>
      <c r="B181" s="258" t="s">
        <v>942</v>
      </c>
      <c r="C181" s="312">
        <f>无形—其他!J27</f>
        <v>0</v>
      </c>
      <c r="D181" s="275" t="s">
        <v>1120</v>
      </c>
      <c r="E181" s="258" t="s">
        <v>733</v>
      </c>
      <c r="F181" s="258" t="s">
        <v>744</v>
      </c>
      <c r="G181" s="255" t="s">
        <v>745</v>
      </c>
      <c r="H181" s="263"/>
    </row>
    <row r="182" spans="1:8">
      <c r="A182" s="258"/>
      <c r="B182" s="265" t="s">
        <v>975</v>
      </c>
      <c r="C182" s="312">
        <f>无形—其他!L27</f>
        <v>0</v>
      </c>
      <c r="D182" s="275" t="s">
        <v>1120</v>
      </c>
      <c r="E182" s="258" t="s">
        <v>733</v>
      </c>
      <c r="F182" s="258" t="s">
        <v>744</v>
      </c>
      <c r="G182" s="255" t="s">
        <v>745</v>
      </c>
      <c r="H182" s="263"/>
    </row>
    <row r="183" spans="1:8">
      <c r="A183" s="258"/>
      <c r="B183" s="265" t="s">
        <v>1118</v>
      </c>
      <c r="C183" s="313" t="str">
        <f>IF(C182-C181=0,"无增减值变化",IF(C182-C181&gt;0,"增值"&amp;FIXED(ROUND(C182-C181,2),,)&amp;"元，增值率"&amp;FIXED(ROUND((C182-C181)/C181*100,2),,)&amp;"%","减值"&amp;FIXED(ROUND(ABS(C182-C181),2),,)&amp;"元，减值率"&amp;FIXED(ROUND(ABS((C182-C181)/C181)*100,2),,)&amp;"%"))</f>
        <v>无增减值变化</v>
      </c>
      <c r="D183" s="274" t="s">
        <v>1120</v>
      </c>
      <c r="E183" s="258" t="s">
        <v>930</v>
      </c>
      <c r="F183" s="258" t="s">
        <v>735</v>
      </c>
      <c r="G183" s="262" t="s">
        <v>760</v>
      </c>
      <c r="H183" s="263"/>
    </row>
    <row r="184" spans="1:8">
      <c r="A184" s="258" t="s">
        <v>855</v>
      </c>
      <c r="B184" s="265" t="s">
        <v>1097</v>
      </c>
      <c r="C184" s="312">
        <f>开发支出!F27</f>
        <v>0</v>
      </c>
      <c r="D184" s="275" t="s">
        <v>1120</v>
      </c>
      <c r="E184" s="258" t="s">
        <v>733</v>
      </c>
      <c r="F184" s="258" t="s">
        <v>744</v>
      </c>
      <c r="G184" s="255" t="s">
        <v>745</v>
      </c>
      <c r="H184" s="263"/>
    </row>
    <row r="185" spans="1:8">
      <c r="A185" s="258"/>
      <c r="B185" s="258" t="s">
        <v>856</v>
      </c>
      <c r="C185" s="312">
        <f>开发支出!G27</f>
        <v>0</v>
      </c>
      <c r="D185" s="275" t="s">
        <v>1120</v>
      </c>
      <c r="E185" s="258" t="s">
        <v>733</v>
      </c>
      <c r="F185" s="258" t="s">
        <v>744</v>
      </c>
      <c r="G185" s="255" t="s">
        <v>745</v>
      </c>
      <c r="H185" s="263"/>
    </row>
    <row r="186" spans="1:8">
      <c r="A186" s="258"/>
      <c r="B186" s="265" t="s">
        <v>1119</v>
      </c>
      <c r="C186" s="313" t="str">
        <f>IF(C185-C184=0,"无增减值变化",IF(C185-C184&gt;0,"增值"&amp;FIXED(ROUND(C185-C184,2),,)&amp;"元，增值率"&amp;FIXED(ROUND((C185-C184)/C184*100,2),,)&amp;"%","减值"&amp;FIXED(ROUND(ABS(C185-C184),2),,)&amp;"元，减值率"&amp;FIXED(ROUND(ABS((C185-C184)/C184)*100,2),,)&amp;"%"))</f>
        <v>无增减值变化</v>
      </c>
      <c r="D186" s="274" t="s">
        <v>1120</v>
      </c>
      <c r="E186" s="258" t="s">
        <v>930</v>
      </c>
      <c r="F186" s="258" t="s">
        <v>735</v>
      </c>
      <c r="G186" s="262" t="s">
        <v>760</v>
      </c>
      <c r="H186" s="263"/>
    </row>
    <row r="187" spans="1:8">
      <c r="A187" s="258" t="s">
        <v>857</v>
      </c>
      <c r="B187" s="258"/>
      <c r="C187" s="314"/>
      <c r="D187" s="275" t="s">
        <v>1120</v>
      </c>
      <c r="E187" s="258"/>
      <c r="F187" s="258"/>
      <c r="G187" s="266"/>
      <c r="H187" s="263"/>
    </row>
    <row r="188" spans="1:8">
      <c r="A188" s="258" t="s">
        <v>858</v>
      </c>
      <c r="B188" s="258" t="s">
        <v>859</v>
      </c>
      <c r="C188" s="312">
        <f>长期待摊费用!H27</f>
        <v>0</v>
      </c>
      <c r="D188" s="275" t="s">
        <v>1120</v>
      </c>
      <c r="E188" s="258" t="s">
        <v>733</v>
      </c>
      <c r="F188" s="258" t="s">
        <v>744</v>
      </c>
      <c r="G188" s="255" t="s">
        <v>745</v>
      </c>
      <c r="H188" s="263"/>
    </row>
    <row r="189" spans="1:8">
      <c r="A189" s="258"/>
      <c r="B189" s="258" t="s">
        <v>860</v>
      </c>
      <c r="C189" s="312">
        <f>长期待摊费用!J27</f>
        <v>0</v>
      </c>
      <c r="D189" s="275" t="s">
        <v>1120</v>
      </c>
      <c r="E189" s="258" t="s">
        <v>733</v>
      </c>
      <c r="F189" s="258" t="s">
        <v>744</v>
      </c>
      <c r="G189" s="255" t="s">
        <v>745</v>
      </c>
      <c r="H189" s="263"/>
    </row>
    <row r="190" spans="1:8">
      <c r="A190" s="258" t="s">
        <v>861</v>
      </c>
      <c r="B190" s="308" t="s">
        <v>862</v>
      </c>
      <c r="C190" s="312">
        <f>递延所得税资产!F27</f>
        <v>0</v>
      </c>
      <c r="D190" s="275" t="s">
        <v>1120</v>
      </c>
      <c r="E190" s="308" t="s">
        <v>733</v>
      </c>
      <c r="F190" s="308" t="s">
        <v>744</v>
      </c>
      <c r="G190" s="255" t="s">
        <v>745</v>
      </c>
      <c r="H190" s="263"/>
    </row>
    <row r="191" spans="1:8">
      <c r="A191" s="258"/>
      <c r="B191" s="308" t="s">
        <v>863</v>
      </c>
      <c r="C191" s="312">
        <f>递延所得税资产!G27</f>
        <v>0</v>
      </c>
      <c r="D191" s="275" t="s">
        <v>1120</v>
      </c>
      <c r="E191" s="308" t="s">
        <v>733</v>
      </c>
      <c r="F191" s="308" t="s">
        <v>744</v>
      </c>
      <c r="G191" s="255" t="s">
        <v>745</v>
      </c>
      <c r="H191" s="263"/>
    </row>
    <row r="192" spans="1:8">
      <c r="A192" s="258" t="s">
        <v>864</v>
      </c>
      <c r="B192" s="308" t="s">
        <v>865</v>
      </c>
      <c r="C192" s="312">
        <f>其他非流动资产!F27</f>
        <v>0</v>
      </c>
      <c r="D192" s="275" t="s">
        <v>1120</v>
      </c>
      <c r="E192" s="308" t="s">
        <v>733</v>
      </c>
      <c r="F192" s="308" t="s">
        <v>744</v>
      </c>
      <c r="G192" s="255" t="s">
        <v>745</v>
      </c>
      <c r="H192" s="263"/>
    </row>
    <row r="193" spans="1:8">
      <c r="A193" s="258"/>
      <c r="B193" s="308" t="s">
        <v>866</v>
      </c>
      <c r="C193" s="314">
        <f>其他非流动资产!G27</f>
        <v>0</v>
      </c>
      <c r="D193" s="275" t="s">
        <v>1120</v>
      </c>
      <c r="E193" s="308" t="s">
        <v>733</v>
      </c>
      <c r="F193" s="308" t="s">
        <v>744</v>
      </c>
      <c r="G193" s="255" t="s">
        <v>745</v>
      </c>
      <c r="H193" s="263"/>
    </row>
    <row r="194" spans="1:8">
      <c r="A194" s="257" t="s">
        <v>867</v>
      </c>
      <c r="B194" s="309" t="s">
        <v>1131</v>
      </c>
      <c r="C194" s="314" t="str">
        <f>IF(C195="","",IF(C196="","流动负债","流动负债、"))&amp;IF(C196="","","非流动负债")</f>
        <v/>
      </c>
      <c r="D194" s="275" t="s">
        <v>1120</v>
      </c>
      <c r="E194" s="309" t="s">
        <v>1132</v>
      </c>
      <c r="F194" s="309" t="s">
        <v>1133</v>
      </c>
      <c r="G194" s="306" t="s">
        <v>745</v>
      </c>
      <c r="H194" s="263"/>
    </row>
    <row r="195" spans="1:8">
      <c r="A195" s="257"/>
      <c r="B195" s="308" t="s">
        <v>868</v>
      </c>
      <c r="C195" s="316" t="str">
        <f>IF(C201=0,"",IF(C203+C207+C209+C211+C215+C217+C219+C221+C223+C227+C229=0,"短期借款","短期借款、"))&amp;IF(C203=0,"",IF(C207+C209+C211+C215+C217+C219+C221+C223+C227+C229=0,"交易性金融负债","交易性金融负债、"))&amp;IF(C207=0,"",IF(C209+C211+C215+C217+C219+C221+C223+C227+C229=0,"应付票据","应付票据、"))&amp;IF(C209=0,"",IF(C211+C215+C217+C219+C221+C223+C227+C229=0,"应付账款","应付账款、"))&amp;IF(C211=0,"",IF(C215+C217+C219+C221+C223+C227+C229=0,"预收账款","预收账款、"))&amp;IF(C215=0,"",IF(C217+C219+C221+C223+C227+C229=0,"应付职工薪酬","应付职工薪酬、"))&amp;IF(C217=0,"",IF(C219+C221+C223+C227+C229=0,"应交税费","应交税费、"))&amp;IF(C219=0,"",IF(C221+C223+C227+C229=0,"应付利息","应付利息、"))&amp;IF(C221=0,"",IF(C223+C227+C229=0,"应付股利","应付股利、"))&amp;IF(C223=0,"",IF(C227+C229=0,"其他应付款","其他应付款、"))&amp;IF(C227=0,"",IF(C229=0,"一年内到期非流动负债","一年内到期非流动负债、"))&amp;IF(C229=0,"","其他流动负债")</f>
        <v/>
      </c>
      <c r="D195" s="275" t="s">
        <v>1120</v>
      </c>
      <c r="E195" s="308" t="s">
        <v>869</v>
      </c>
      <c r="F195" s="308" t="s">
        <v>870</v>
      </c>
      <c r="G195" s="262" t="s">
        <v>745</v>
      </c>
      <c r="H195" s="263"/>
    </row>
    <row r="196" spans="1:8">
      <c r="A196" s="257"/>
      <c r="B196" s="308" t="s">
        <v>871</v>
      </c>
      <c r="C196" s="316" t="str">
        <f>IF(C233=0,"",IF(C235+C239+C241+C243+C247+C249=0,"长期借款","长期借款、"))&amp;IF(C235=0,"",IF(C239+C241+C243+C247+C249=0,"应付债券","应付债券、"))&amp;IF(C239=0,"",IF(C241+C243+C247+C249=0,"长期应付款","长期应付款、"))&amp;IF(C241=0,"",IF(C243+C247+C249=0,"专项应付款","专项应付款、"))&amp;IF(C243=0,"",IF(C247+C249=0,"预计负债","预计负债、"))&amp;IF(C247=0,"",IF(C249=0,"递延所得税负债","递延所得税负债、"))&amp;IF(C249=0,"","其他非流动负债")</f>
        <v/>
      </c>
      <c r="D196" s="275" t="s">
        <v>1120</v>
      </c>
      <c r="E196" s="308" t="s">
        <v>872</v>
      </c>
      <c r="F196" s="308" t="s">
        <v>873</v>
      </c>
      <c r="G196" s="262" t="s">
        <v>745</v>
      </c>
      <c r="H196" s="263"/>
    </row>
    <row r="197" spans="1:8">
      <c r="A197" s="257"/>
      <c r="B197" s="271" t="s">
        <v>734</v>
      </c>
      <c r="C197" s="314">
        <f>分类汇总!E65</f>
        <v>0</v>
      </c>
      <c r="D197" s="275" t="s">
        <v>1120</v>
      </c>
      <c r="E197" s="308" t="s">
        <v>733</v>
      </c>
      <c r="F197" s="308" t="s">
        <v>744</v>
      </c>
      <c r="G197" s="319" t="s">
        <v>745</v>
      </c>
      <c r="H197" s="263"/>
    </row>
    <row r="198" spans="1:8">
      <c r="A198" s="257"/>
      <c r="B198" s="271" t="s">
        <v>1154</v>
      </c>
      <c r="C198" s="314">
        <f>分类汇总!F65</f>
        <v>0</v>
      </c>
      <c r="D198" s="275" t="s">
        <v>1120</v>
      </c>
      <c r="E198" s="308" t="s">
        <v>733</v>
      </c>
      <c r="F198" s="308" t="s">
        <v>744</v>
      </c>
      <c r="G198" s="319" t="s">
        <v>745</v>
      </c>
      <c r="H198" s="263"/>
    </row>
    <row r="199" spans="1:8">
      <c r="A199" s="257" t="s">
        <v>874</v>
      </c>
      <c r="B199" s="271" t="s">
        <v>1155</v>
      </c>
      <c r="C199" s="314">
        <f>分类汇总!E42</f>
        <v>0</v>
      </c>
      <c r="D199" s="275" t="s">
        <v>1120</v>
      </c>
      <c r="E199" s="308" t="s">
        <v>733</v>
      </c>
      <c r="F199" s="308" t="s">
        <v>744</v>
      </c>
      <c r="G199" s="319" t="s">
        <v>745</v>
      </c>
      <c r="H199" s="263"/>
    </row>
    <row r="200" spans="1:8">
      <c r="A200" s="257"/>
      <c r="B200" s="271" t="s">
        <v>1156</v>
      </c>
      <c r="C200" s="314">
        <f>分类汇总!F42</f>
        <v>0</v>
      </c>
      <c r="D200" s="275" t="s">
        <v>1120</v>
      </c>
      <c r="E200" s="308" t="s">
        <v>733</v>
      </c>
      <c r="F200" s="308" t="s">
        <v>744</v>
      </c>
      <c r="G200" s="319" t="s">
        <v>745</v>
      </c>
      <c r="H200" s="263"/>
    </row>
    <row r="201" spans="1:8">
      <c r="A201" s="258" t="s">
        <v>875</v>
      </c>
      <c r="B201" s="308" t="s">
        <v>876</v>
      </c>
      <c r="C201" s="312">
        <f>短期借款!J27</f>
        <v>0</v>
      </c>
      <c r="D201" s="275" t="s">
        <v>1120</v>
      </c>
      <c r="E201" s="308" t="s">
        <v>733</v>
      </c>
      <c r="F201" s="308" t="s">
        <v>744</v>
      </c>
      <c r="G201" s="255" t="s">
        <v>745</v>
      </c>
      <c r="H201" s="263"/>
    </row>
    <row r="202" spans="1:8">
      <c r="A202" s="258"/>
      <c r="B202" s="308" t="s">
        <v>877</v>
      </c>
      <c r="C202" s="312">
        <f>短期借款!L27</f>
        <v>0</v>
      </c>
      <c r="D202" s="275" t="s">
        <v>1120</v>
      </c>
      <c r="E202" s="308" t="s">
        <v>733</v>
      </c>
      <c r="F202" s="308" t="s">
        <v>744</v>
      </c>
      <c r="G202" s="255" t="s">
        <v>745</v>
      </c>
      <c r="H202" s="263"/>
    </row>
    <row r="203" spans="1:8">
      <c r="A203" s="258" t="s">
        <v>878</v>
      </c>
      <c r="B203" s="308" t="s">
        <v>879</v>
      </c>
      <c r="C203" s="312">
        <f>交易性金融负债!G27</f>
        <v>0</v>
      </c>
      <c r="D203" s="275" t="s">
        <v>1120</v>
      </c>
      <c r="E203" s="308" t="s">
        <v>733</v>
      </c>
      <c r="F203" s="308" t="s">
        <v>744</v>
      </c>
      <c r="G203" s="255" t="s">
        <v>745</v>
      </c>
      <c r="H203" s="263"/>
    </row>
    <row r="204" spans="1:8">
      <c r="A204" s="258"/>
      <c r="B204" s="308" t="s">
        <v>880</v>
      </c>
      <c r="C204" s="312">
        <f>交易性金融负债!H27</f>
        <v>0</v>
      </c>
      <c r="D204" s="275" t="s">
        <v>1120</v>
      </c>
      <c r="E204" s="308" t="s">
        <v>733</v>
      </c>
      <c r="F204" s="308" t="s">
        <v>744</v>
      </c>
      <c r="G204" s="255" t="s">
        <v>745</v>
      </c>
      <c r="H204" s="263"/>
    </row>
    <row r="205" spans="1:8" s="656" customFormat="1">
      <c r="A205" s="905" t="s">
        <v>1369</v>
      </c>
      <c r="B205" s="907" t="s">
        <v>1547</v>
      </c>
      <c r="C205" s="657">
        <f>衍生金融负债!H26</f>
        <v>0</v>
      </c>
      <c r="D205" s="908"/>
      <c r="E205" s="653"/>
      <c r="F205" s="653"/>
      <c r="G205" s="909"/>
      <c r="H205" s="655"/>
    </row>
    <row r="206" spans="1:8" s="656" customFormat="1">
      <c r="A206" s="653"/>
      <c r="B206" s="907" t="s">
        <v>1548</v>
      </c>
      <c r="C206" s="657">
        <f>衍生金融负债!I26</f>
        <v>0</v>
      </c>
      <c r="D206" s="908"/>
      <c r="E206" s="653"/>
      <c r="F206" s="653"/>
      <c r="G206" s="909"/>
      <c r="H206" s="655"/>
    </row>
    <row r="207" spans="1:8">
      <c r="A207" s="258" t="s">
        <v>881</v>
      </c>
      <c r="B207" s="258" t="s">
        <v>882</v>
      </c>
      <c r="C207" s="312">
        <f>应付票据!H27</f>
        <v>0</v>
      </c>
      <c r="D207" s="275" t="s">
        <v>1120</v>
      </c>
      <c r="E207" s="258" t="s">
        <v>733</v>
      </c>
      <c r="F207" s="258" t="s">
        <v>744</v>
      </c>
      <c r="G207" s="255" t="s">
        <v>745</v>
      </c>
      <c r="H207" s="263"/>
    </row>
    <row r="208" spans="1:8">
      <c r="A208" s="258"/>
      <c r="B208" s="258" t="s">
        <v>883</v>
      </c>
      <c r="C208" s="312">
        <f>应付票据!I27</f>
        <v>0</v>
      </c>
      <c r="D208" s="275" t="s">
        <v>1120</v>
      </c>
      <c r="E208" s="258" t="s">
        <v>733</v>
      </c>
      <c r="F208" s="258" t="s">
        <v>744</v>
      </c>
      <c r="G208" s="255" t="s">
        <v>745</v>
      </c>
      <c r="H208" s="263"/>
    </row>
    <row r="209" spans="1:8">
      <c r="A209" s="258" t="s">
        <v>884</v>
      </c>
      <c r="B209" s="258" t="s">
        <v>885</v>
      </c>
      <c r="C209" s="312">
        <f>应付账款!G27</f>
        <v>0</v>
      </c>
      <c r="D209" s="275" t="s">
        <v>1120</v>
      </c>
      <c r="E209" s="258" t="s">
        <v>733</v>
      </c>
      <c r="F209" s="258" t="s">
        <v>744</v>
      </c>
      <c r="G209" s="255" t="s">
        <v>745</v>
      </c>
      <c r="H209" s="263"/>
    </row>
    <row r="210" spans="1:8">
      <c r="A210" s="258"/>
      <c r="B210" s="258" t="s">
        <v>886</v>
      </c>
      <c r="C210" s="312">
        <f>应付账款!H27</f>
        <v>0</v>
      </c>
      <c r="D210" s="275" t="s">
        <v>1120</v>
      </c>
      <c r="E210" s="258" t="s">
        <v>733</v>
      </c>
      <c r="F210" s="258" t="s">
        <v>744</v>
      </c>
      <c r="G210" s="255" t="s">
        <v>745</v>
      </c>
      <c r="H210" s="263"/>
    </row>
    <row r="211" spans="1:8">
      <c r="A211" s="258" t="s">
        <v>887</v>
      </c>
      <c r="B211" s="265" t="s">
        <v>1100</v>
      </c>
      <c r="C211" s="312">
        <f>预收账款!G27</f>
        <v>0</v>
      </c>
      <c r="D211" s="275" t="s">
        <v>1120</v>
      </c>
      <c r="E211" s="258" t="s">
        <v>733</v>
      </c>
      <c r="F211" s="258" t="s">
        <v>744</v>
      </c>
      <c r="G211" s="255" t="s">
        <v>745</v>
      </c>
      <c r="H211" s="263"/>
    </row>
    <row r="212" spans="1:8">
      <c r="A212" s="258"/>
      <c r="B212" s="265" t="s">
        <v>1101</v>
      </c>
      <c r="C212" s="312">
        <f>预收账款!H27</f>
        <v>0</v>
      </c>
      <c r="D212" s="275" t="s">
        <v>1120</v>
      </c>
      <c r="E212" s="258" t="s">
        <v>733</v>
      </c>
      <c r="F212" s="258" t="s">
        <v>744</v>
      </c>
      <c r="G212" s="255" t="s">
        <v>745</v>
      </c>
      <c r="H212" s="263"/>
    </row>
    <row r="213" spans="1:8" s="656" customFormat="1">
      <c r="A213" s="905" t="s">
        <v>1370</v>
      </c>
      <c r="B213" s="907" t="s">
        <v>1549</v>
      </c>
      <c r="C213" s="657">
        <f>合同负债!Y27</f>
        <v>0</v>
      </c>
      <c r="D213" s="908"/>
      <c r="E213" s="653"/>
      <c r="F213" s="653"/>
      <c r="G213" s="909"/>
      <c r="H213" s="655"/>
    </row>
    <row r="214" spans="1:8" s="656" customFormat="1">
      <c r="A214" s="653"/>
      <c r="B214" s="907" t="s">
        <v>1550</v>
      </c>
      <c r="C214" s="657">
        <f>合同负债!Z27</f>
        <v>0</v>
      </c>
      <c r="D214" s="908"/>
      <c r="E214" s="653"/>
      <c r="F214" s="653"/>
      <c r="G214" s="909"/>
      <c r="H214" s="655"/>
    </row>
    <row r="215" spans="1:8">
      <c r="A215" s="258" t="s">
        <v>888</v>
      </c>
      <c r="B215" s="258" t="s">
        <v>889</v>
      </c>
      <c r="C215" s="312">
        <f>职工薪酬!F26</f>
        <v>0</v>
      </c>
      <c r="D215" s="275" t="s">
        <v>1120</v>
      </c>
      <c r="E215" s="258" t="s">
        <v>733</v>
      </c>
      <c r="F215" s="258" t="s">
        <v>744</v>
      </c>
      <c r="G215" s="255" t="s">
        <v>745</v>
      </c>
      <c r="H215" s="263"/>
    </row>
    <row r="216" spans="1:8">
      <c r="A216" s="258"/>
      <c r="B216" s="258" t="s">
        <v>890</v>
      </c>
      <c r="C216" s="312">
        <f>职工薪酬!G26</f>
        <v>0</v>
      </c>
      <c r="D216" s="275" t="s">
        <v>1120</v>
      </c>
      <c r="E216" s="258" t="s">
        <v>733</v>
      </c>
      <c r="F216" s="258" t="s">
        <v>744</v>
      </c>
      <c r="G216" s="255" t="s">
        <v>745</v>
      </c>
      <c r="H216" s="263"/>
    </row>
    <row r="217" spans="1:8">
      <c r="A217" s="258" t="s">
        <v>891</v>
      </c>
      <c r="B217" s="258" t="s">
        <v>892</v>
      </c>
      <c r="C217" s="312">
        <f>应交税费!G27</f>
        <v>0</v>
      </c>
      <c r="D217" s="275" t="s">
        <v>1120</v>
      </c>
      <c r="E217" s="258" t="s">
        <v>733</v>
      </c>
      <c r="F217" s="258" t="s">
        <v>744</v>
      </c>
      <c r="G217" s="255" t="s">
        <v>745</v>
      </c>
      <c r="H217" s="263"/>
    </row>
    <row r="218" spans="1:8">
      <c r="A218" s="258"/>
      <c r="B218" s="258" t="s">
        <v>893</v>
      </c>
      <c r="C218" s="312">
        <f>应交税费!H27</f>
        <v>0</v>
      </c>
      <c r="D218" s="275" t="s">
        <v>1120</v>
      </c>
      <c r="E218" s="258" t="s">
        <v>733</v>
      </c>
      <c r="F218" s="258" t="s">
        <v>744</v>
      </c>
      <c r="G218" s="255" t="s">
        <v>745</v>
      </c>
      <c r="H218" s="263"/>
    </row>
    <row r="219" spans="1:8">
      <c r="A219" s="258" t="s">
        <v>894</v>
      </c>
      <c r="B219" s="258" t="s">
        <v>895</v>
      </c>
      <c r="C219" s="312">
        <f>应付利息!I27</f>
        <v>0</v>
      </c>
      <c r="D219" s="275" t="s">
        <v>1120</v>
      </c>
      <c r="E219" s="258" t="s">
        <v>733</v>
      </c>
      <c r="F219" s="258" t="s">
        <v>744</v>
      </c>
      <c r="G219" s="255" t="s">
        <v>745</v>
      </c>
      <c r="H219" s="263"/>
    </row>
    <row r="220" spans="1:8">
      <c r="A220" s="258"/>
      <c r="B220" s="258" t="s">
        <v>896</v>
      </c>
      <c r="C220" s="312">
        <f>应付利息!J27</f>
        <v>0</v>
      </c>
      <c r="D220" s="275" t="s">
        <v>1120</v>
      </c>
      <c r="E220" s="258" t="s">
        <v>733</v>
      </c>
      <c r="F220" s="258" t="s">
        <v>744</v>
      </c>
      <c r="G220" s="255" t="s">
        <v>745</v>
      </c>
      <c r="H220" s="263"/>
    </row>
    <row r="221" spans="1:8">
      <c r="A221" s="258" t="s">
        <v>897</v>
      </c>
      <c r="B221" s="258" t="s">
        <v>898</v>
      </c>
      <c r="C221" s="312">
        <f>应付股利【利润】!G27</f>
        <v>0</v>
      </c>
      <c r="D221" s="275" t="s">
        <v>1120</v>
      </c>
      <c r="E221" s="258" t="s">
        <v>733</v>
      </c>
      <c r="F221" s="258" t="s">
        <v>744</v>
      </c>
      <c r="G221" s="255" t="s">
        <v>745</v>
      </c>
      <c r="H221" s="263"/>
    </row>
    <row r="222" spans="1:8">
      <c r="A222" s="258"/>
      <c r="B222" s="258" t="s">
        <v>899</v>
      </c>
      <c r="C222" s="312">
        <f>应付股利【利润】!H27</f>
        <v>0</v>
      </c>
      <c r="D222" s="275" t="s">
        <v>1120</v>
      </c>
      <c r="E222" s="258" t="s">
        <v>733</v>
      </c>
      <c r="F222" s="258" t="s">
        <v>744</v>
      </c>
      <c r="G222" s="255" t="s">
        <v>745</v>
      </c>
      <c r="H222" s="263"/>
    </row>
    <row r="223" spans="1:8">
      <c r="A223" s="258" t="s">
        <v>900</v>
      </c>
      <c r="B223" s="258" t="s">
        <v>901</v>
      </c>
      <c r="C223" s="312">
        <f>其他应付款!G27</f>
        <v>0</v>
      </c>
      <c r="D223" s="275" t="s">
        <v>1120</v>
      </c>
      <c r="E223" s="258" t="s">
        <v>733</v>
      </c>
      <c r="F223" s="258" t="s">
        <v>744</v>
      </c>
      <c r="G223" s="255" t="s">
        <v>745</v>
      </c>
      <c r="H223" s="263"/>
    </row>
    <row r="224" spans="1:8">
      <c r="A224" s="258"/>
      <c r="B224" s="258" t="s">
        <v>902</v>
      </c>
      <c r="C224" s="312">
        <f>其他应付款!H27</f>
        <v>0</v>
      </c>
      <c r="D224" s="275" t="s">
        <v>1120</v>
      </c>
      <c r="E224" s="258" t="s">
        <v>733</v>
      </c>
      <c r="F224" s="258" t="s">
        <v>744</v>
      </c>
      <c r="G224" s="255" t="s">
        <v>745</v>
      </c>
      <c r="H224" s="263"/>
    </row>
    <row r="225" spans="1:8" s="656" customFormat="1">
      <c r="A225" s="905" t="s">
        <v>1371</v>
      </c>
      <c r="B225" s="907" t="s">
        <v>1551</v>
      </c>
      <c r="C225" s="657">
        <f>持有待售负债!G26</f>
        <v>0</v>
      </c>
      <c r="D225" s="908"/>
      <c r="E225" s="653"/>
      <c r="F225" s="653"/>
      <c r="G225" s="909"/>
      <c r="H225" s="655"/>
    </row>
    <row r="226" spans="1:8" s="656" customFormat="1">
      <c r="A226" s="653"/>
      <c r="B226" s="907" t="s">
        <v>1552</v>
      </c>
      <c r="C226" s="657">
        <f>持有待售负债!H26</f>
        <v>0</v>
      </c>
      <c r="D226" s="908"/>
      <c r="E226" s="653"/>
      <c r="F226" s="653"/>
      <c r="G226" s="909"/>
      <c r="H226" s="655"/>
    </row>
    <row r="227" spans="1:8">
      <c r="A227" s="258" t="s">
        <v>903</v>
      </c>
      <c r="B227" s="265" t="s">
        <v>1098</v>
      </c>
      <c r="C227" s="312">
        <f>一年到期非流动负债!H27</f>
        <v>0</v>
      </c>
      <c r="D227" s="275" t="s">
        <v>1120</v>
      </c>
      <c r="E227" s="258" t="s">
        <v>733</v>
      </c>
      <c r="F227" s="258" t="s">
        <v>744</v>
      </c>
      <c r="G227" s="255" t="s">
        <v>745</v>
      </c>
      <c r="H227" s="263"/>
    </row>
    <row r="228" spans="1:8">
      <c r="A228" s="258"/>
      <c r="B228" s="265" t="s">
        <v>1099</v>
      </c>
      <c r="C228" s="312">
        <f>一年到期非流动负债!I27</f>
        <v>0</v>
      </c>
      <c r="D228" s="275" t="s">
        <v>1120</v>
      </c>
      <c r="E228" s="258" t="s">
        <v>733</v>
      </c>
      <c r="F228" s="258" t="s">
        <v>744</v>
      </c>
      <c r="G228" s="255" t="s">
        <v>745</v>
      </c>
      <c r="H228" s="263"/>
    </row>
    <row r="229" spans="1:8">
      <c r="A229" s="258" t="s">
        <v>904</v>
      </c>
      <c r="B229" s="258" t="s">
        <v>905</v>
      </c>
      <c r="C229" s="312">
        <f>其他流动负债!G27</f>
        <v>0</v>
      </c>
      <c r="D229" s="275" t="s">
        <v>1120</v>
      </c>
      <c r="E229" s="258" t="s">
        <v>733</v>
      </c>
      <c r="F229" s="258" t="s">
        <v>744</v>
      </c>
      <c r="G229" s="255" t="s">
        <v>745</v>
      </c>
      <c r="H229" s="263"/>
    </row>
    <row r="230" spans="1:8">
      <c r="A230" s="258"/>
      <c r="B230" s="258" t="s">
        <v>906</v>
      </c>
      <c r="C230" s="312">
        <f>其他流动负债!H27</f>
        <v>0</v>
      </c>
      <c r="D230" s="275" t="s">
        <v>1120</v>
      </c>
      <c r="E230" s="258" t="s">
        <v>733</v>
      </c>
      <c r="F230" s="258" t="s">
        <v>744</v>
      </c>
      <c r="G230" s="255" t="s">
        <v>745</v>
      </c>
      <c r="H230" s="263"/>
    </row>
    <row r="231" spans="1:8">
      <c r="A231" s="257" t="s">
        <v>907</v>
      </c>
      <c r="B231" s="271" t="s">
        <v>1157</v>
      </c>
      <c r="C231" s="314">
        <f>分类汇总!E56</f>
        <v>0</v>
      </c>
      <c r="D231" s="275" t="s">
        <v>1120</v>
      </c>
      <c r="E231" s="258" t="s">
        <v>733</v>
      </c>
      <c r="F231" s="258" t="s">
        <v>744</v>
      </c>
      <c r="G231" s="319" t="s">
        <v>745</v>
      </c>
      <c r="H231" s="263"/>
    </row>
    <row r="232" spans="1:8">
      <c r="A232" s="257"/>
      <c r="B232" s="271" t="s">
        <v>1159</v>
      </c>
      <c r="C232" s="314">
        <f>分类汇总!F56</f>
        <v>0</v>
      </c>
      <c r="D232" s="275" t="s">
        <v>1120</v>
      </c>
      <c r="E232" s="258" t="s">
        <v>733</v>
      </c>
      <c r="F232" s="258" t="s">
        <v>744</v>
      </c>
      <c r="G232" s="319" t="s">
        <v>745</v>
      </c>
      <c r="H232" s="263"/>
    </row>
    <row r="233" spans="1:8">
      <c r="A233" s="258" t="s">
        <v>908</v>
      </c>
      <c r="B233" s="258" t="s">
        <v>909</v>
      </c>
      <c r="C233" s="312">
        <f>长期借款!J27</f>
        <v>0</v>
      </c>
      <c r="D233" s="275" t="s">
        <v>1120</v>
      </c>
      <c r="E233" s="258" t="s">
        <v>733</v>
      </c>
      <c r="F233" s="258" t="s">
        <v>744</v>
      </c>
      <c r="G233" s="255" t="s">
        <v>745</v>
      </c>
      <c r="H233" s="263"/>
    </row>
    <row r="234" spans="1:8">
      <c r="A234" s="258"/>
      <c r="B234" s="258" t="s">
        <v>910</v>
      </c>
      <c r="C234" s="312">
        <f>长期借款!L27</f>
        <v>0</v>
      </c>
      <c r="D234" s="275" t="s">
        <v>1120</v>
      </c>
      <c r="E234" s="258" t="s">
        <v>733</v>
      </c>
      <c r="F234" s="258" t="s">
        <v>744</v>
      </c>
      <c r="G234" s="255" t="s">
        <v>745</v>
      </c>
      <c r="H234" s="263"/>
    </row>
    <row r="235" spans="1:8">
      <c r="A235" s="258" t="s">
        <v>911</v>
      </c>
      <c r="B235" s="258" t="s">
        <v>912</v>
      </c>
      <c r="C235" s="312">
        <f>应付债券!I27</f>
        <v>0</v>
      </c>
      <c r="D235" s="275" t="s">
        <v>1120</v>
      </c>
      <c r="E235" s="258" t="s">
        <v>733</v>
      </c>
      <c r="F235" s="258" t="s">
        <v>744</v>
      </c>
      <c r="G235" s="255" t="s">
        <v>745</v>
      </c>
      <c r="H235" s="263"/>
    </row>
    <row r="236" spans="1:8">
      <c r="A236" s="258"/>
      <c r="B236" s="258" t="s">
        <v>913</v>
      </c>
      <c r="C236" s="312">
        <f>应付债券!J27</f>
        <v>0</v>
      </c>
      <c r="D236" s="275" t="s">
        <v>1120</v>
      </c>
      <c r="E236" s="258" t="s">
        <v>733</v>
      </c>
      <c r="F236" s="258" t="s">
        <v>744</v>
      </c>
      <c r="G236" s="255" t="s">
        <v>745</v>
      </c>
      <c r="H236" s="263"/>
    </row>
    <row r="237" spans="1:8" s="656" customFormat="1">
      <c r="A237" s="905" t="s">
        <v>1372</v>
      </c>
      <c r="B237" s="907" t="s">
        <v>1553</v>
      </c>
      <c r="C237" s="657">
        <f>租赁负债!M26</f>
        <v>0</v>
      </c>
      <c r="D237" s="908"/>
      <c r="E237" s="653"/>
      <c r="F237" s="653"/>
      <c r="G237" s="909"/>
      <c r="H237" s="655"/>
    </row>
    <row r="238" spans="1:8" s="656" customFormat="1">
      <c r="A238" s="653"/>
      <c r="B238" s="907" t="s">
        <v>1554</v>
      </c>
      <c r="C238" s="657">
        <f>租赁负债!N26</f>
        <v>0</v>
      </c>
      <c r="D238" s="908"/>
      <c r="E238" s="653"/>
      <c r="F238" s="653"/>
      <c r="G238" s="909"/>
      <c r="H238" s="655"/>
    </row>
    <row r="239" spans="1:8">
      <c r="A239" s="258" t="s">
        <v>914</v>
      </c>
      <c r="B239" s="258" t="s">
        <v>915</v>
      </c>
      <c r="C239" s="312">
        <f>长期应付款!K27</f>
        <v>0</v>
      </c>
      <c r="D239" s="275" t="s">
        <v>1120</v>
      </c>
      <c r="E239" s="258" t="s">
        <v>733</v>
      </c>
      <c r="F239" s="258" t="s">
        <v>744</v>
      </c>
      <c r="G239" s="255" t="s">
        <v>745</v>
      </c>
      <c r="H239" s="263"/>
    </row>
    <row r="240" spans="1:8">
      <c r="A240" s="258"/>
      <c r="B240" s="258" t="s">
        <v>916</v>
      </c>
      <c r="C240" s="312">
        <f>长期应付款!L27</f>
        <v>0</v>
      </c>
      <c r="D240" s="275" t="s">
        <v>1120</v>
      </c>
      <c r="E240" s="258" t="s">
        <v>733</v>
      </c>
      <c r="F240" s="258" t="s">
        <v>744</v>
      </c>
      <c r="G240" s="255" t="s">
        <v>745</v>
      </c>
      <c r="H240" s="263"/>
    </row>
    <row r="241" spans="1:11">
      <c r="A241" s="258" t="s">
        <v>917</v>
      </c>
      <c r="B241" s="258" t="s">
        <v>918</v>
      </c>
      <c r="C241" s="312"/>
      <c r="D241" s="275" t="s">
        <v>1120</v>
      </c>
      <c r="E241" s="258" t="s">
        <v>733</v>
      </c>
      <c r="F241" s="258" t="s">
        <v>744</v>
      </c>
      <c r="G241" s="255" t="s">
        <v>745</v>
      </c>
      <c r="H241" s="263"/>
    </row>
    <row r="242" spans="1:11">
      <c r="A242" s="258"/>
      <c r="B242" s="258" t="s">
        <v>919</v>
      </c>
      <c r="C242" s="312"/>
      <c r="D242" s="275" t="s">
        <v>1120</v>
      </c>
      <c r="E242" s="258" t="s">
        <v>733</v>
      </c>
      <c r="F242" s="258" t="s">
        <v>744</v>
      </c>
      <c r="G242" s="255" t="s">
        <v>745</v>
      </c>
      <c r="H242" s="263"/>
    </row>
    <row r="243" spans="1:11">
      <c r="A243" s="258" t="s">
        <v>920</v>
      </c>
      <c r="B243" s="258" t="s">
        <v>921</v>
      </c>
      <c r="C243" s="312">
        <f>预计负债!G27</f>
        <v>0</v>
      </c>
      <c r="D243" s="275" t="s">
        <v>1120</v>
      </c>
      <c r="E243" s="258" t="s">
        <v>733</v>
      </c>
      <c r="F243" s="258" t="s">
        <v>744</v>
      </c>
      <c r="G243" s="255" t="s">
        <v>745</v>
      </c>
      <c r="H243" s="263"/>
    </row>
    <row r="244" spans="1:11">
      <c r="A244" s="258"/>
      <c r="B244" s="258" t="s">
        <v>922</v>
      </c>
      <c r="C244" s="312">
        <f>预计负债!H27</f>
        <v>0</v>
      </c>
      <c r="D244" s="275" t="s">
        <v>1120</v>
      </c>
      <c r="E244" s="258" t="s">
        <v>733</v>
      </c>
      <c r="F244" s="258" t="s">
        <v>744</v>
      </c>
      <c r="G244" s="255" t="s">
        <v>745</v>
      </c>
      <c r="H244" s="263"/>
    </row>
    <row r="245" spans="1:11" s="656" customFormat="1">
      <c r="A245" s="905" t="s">
        <v>1374</v>
      </c>
      <c r="B245" s="907" t="s">
        <v>1555</v>
      </c>
      <c r="C245" s="657">
        <f>递延收益!G26</f>
        <v>0</v>
      </c>
      <c r="D245" s="908"/>
      <c r="E245" s="653"/>
      <c r="F245" s="653"/>
      <c r="G245" s="909"/>
      <c r="H245" s="655"/>
    </row>
    <row r="246" spans="1:11" s="656" customFormat="1">
      <c r="A246" s="653"/>
      <c r="B246" s="907" t="s">
        <v>1556</v>
      </c>
      <c r="C246" s="657">
        <f>递延收益!H26</f>
        <v>0</v>
      </c>
      <c r="D246" s="908"/>
      <c r="E246" s="653"/>
      <c r="F246" s="653"/>
      <c r="G246" s="909"/>
      <c r="H246" s="655"/>
    </row>
    <row r="247" spans="1:11">
      <c r="A247" s="258" t="s">
        <v>923</v>
      </c>
      <c r="B247" s="258" t="s">
        <v>924</v>
      </c>
      <c r="C247" s="312">
        <f>递延所得税负债!F27</f>
        <v>0</v>
      </c>
      <c r="D247" s="275" t="s">
        <v>1120</v>
      </c>
      <c r="E247" s="258" t="s">
        <v>733</v>
      </c>
      <c r="F247" s="258" t="s">
        <v>744</v>
      </c>
      <c r="G247" s="255" t="s">
        <v>745</v>
      </c>
      <c r="H247" s="263"/>
    </row>
    <row r="248" spans="1:11">
      <c r="A248" s="258"/>
      <c r="B248" s="258" t="s">
        <v>925</v>
      </c>
      <c r="C248" s="312">
        <f>递延所得税负债!G27</f>
        <v>0</v>
      </c>
      <c r="D248" s="275" t="s">
        <v>1120</v>
      </c>
      <c r="E248" s="258" t="s">
        <v>733</v>
      </c>
      <c r="F248" s="258" t="s">
        <v>744</v>
      </c>
      <c r="G248" s="255" t="s">
        <v>745</v>
      </c>
      <c r="H248" s="263"/>
    </row>
    <row r="249" spans="1:11">
      <c r="A249" s="258" t="s">
        <v>926</v>
      </c>
      <c r="B249" s="258" t="s">
        <v>927</v>
      </c>
      <c r="C249" s="312">
        <f>其他非流动负债!G27</f>
        <v>0</v>
      </c>
      <c r="D249" s="275" t="s">
        <v>1120</v>
      </c>
      <c r="E249" s="258" t="s">
        <v>733</v>
      </c>
      <c r="F249" s="258" t="s">
        <v>744</v>
      </c>
      <c r="G249" s="255" t="s">
        <v>745</v>
      </c>
      <c r="H249" s="263"/>
    </row>
    <row r="250" spans="1:11">
      <c r="A250" s="258"/>
      <c r="B250" s="258" t="s">
        <v>928</v>
      </c>
      <c r="C250" s="312">
        <f>其他非流动负债!H27</f>
        <v>0</v>
      </c>
      <c r="D250" s="275" t="s">
        <v>1120</v>
      </c>
      <c r="E250" s="258" t="s">
        <v>733</v>
      </c>
      <c r="F250" s="258" t="s">
        <v>744</v>
      </c>
      <c r="G250" s="255" t="s">
        <v>745</v>
      </c>
      <c r="H250" s="263"/>
    </row>
    <row r="251" spans="1:11">
      <c r="A251" s="254"/>
      <c r="B251" s="321"/>
      <c r="C251" s="304"/>
      <c r="D251" s="272"/>
      <c r="E251" s="267"/>
      <c r="F251" s="255"/>
      <c r="G251" s="255"/>
      <c r="H251" s="255"/>
    </row>
    <row r="252" spans="1:11">
      <c r="A252" s="271"/>
      <c r="B252" s="321"/>
      <c r="C252" s="304"/>
      <c r="D252" s="273"/>
      <c r="E252" s="261"/>
      <c r="F252" s="268"/>
      <c r="G252" s="268"/>
      <c r="H252" s="269"/>
      <c r="K252" s="1">
        <f>LARGE(K253:K263,1)</f>
        <v>0</v>
      </c>
    </row>
    <row r="253" spans="1:11">
      <c r="B253" s="321"/>
      <c r="C253" s="304"/>
      <c r="D253" s="273"/>
      <c r="E253" s="261"/>
      <c r="F253" s="268"/>
      <c r="G253" s="268"/>
      <c r="J253" s="1" t="str">
        <f>存货汇总!B6</f>
        <v>材料采购（在途物资）</v>
      </c>
      <c r="K253" s="317">
        <f>存货汇总!D6</f>
        <v>0</v>
      </c>
    </row>
    <row r="254" spans="1:11">
      <c r="B254" s="271"/>
      <c r="C254" s="304"/>
      <c r="D254" s="276"/>
      <c r="J254" s="1" t="str">
        <f>存货汇总!B7</f>
        <v>原材料</v>
      </c>
      <c r="K254" s="317">
        <f>存货汇总!D7</f>
        <v>0</v>
      </c>
    </row>
    <row r="255" spans="1:11">
      <c r="B255" s="271"/>
      <c r="C255" s="304"/>
      <c r="D255" s="276"/>
      <c r="J255" s="1" t="str">
        <f>存货汇总!B8</f>
        <v>在库周转材料</v>
      </c>
      <c r="K255" s="317">
        <f>存货汇总!D8</f>
        <v>0</v>
      </c>
    </row>
    <row r="256" spans="1:11">
      <c r="B256" s="271"/>
      <c r="C256" s="304"/>
      <c r="D256" s="276"/>
      <c r="J256" s="1" t="str">
        <f>存货汇总!B9</f>
        <v>委托加工物资</v>
      </c>
      <c r="K256" s="317">
        <f>存货汇总!D9</f>
        <v>0</v>
      </c>
    </row>
    <row r="257" spans="2:11">
      <c r="B257" s="271"/>
      <c r="C257" s="304"/>
      <c r="D257" s="276"/>
      <c r="J257" s="1" t="str">
        <f>存货汇总!B10</f>
        <v>产成品（库存商品）</v>
      </c>
      <c r="K257" s="317">
        <f>存货汇总!D10</f>
        <v>0</v>
      </c>
    </row>
    <row r="258" spans="2:11">
      <c r="B258" s="271"/>
      <c r="C258" s="304"/>
      <c r="D258" s="276"/>
      <c r="J258" s="1" t="str">
        <f>存货汇总!B12</f>
        <v>在产品（自制半成品）</v>
      </c>
      <c r="K258" s="317">
        <f>存货汇总!D12</f>
        <v>0</v>
      </c>
    </row>
    <row r="259" spans="2:11">
      <c r="B259" s="271"/>
      <c r="C259" s="304"/>
      <c r="D259" s="276"/>
      <c r="J259" s="1" t="str">
        <f>存货汇总!B14</f>
        <v>发出商品</v>
      </c>
      <c r="K259" s="317">
        <f>存货汇总!D14</f>
        <v>0</v>
      </c>
    </row>
    <row r="260" spans="2:11">
      <c r="B260" s="271"/>
      <c r="C260" s="304"/>
      <c r="D260" s="276"/>
      <c r="J260" s="1" t="str">
        <f>存货汇总!B15</f>
        <v>在用周转材料</v>
      </c>
      <c r="K260" s="317">
        <f>存货汇总!D15</f>
        <v>0</v>
      </c>
    </row>
    <row r="261" spans="2:11">
      <c r="B261" s="271"/>
      <c r="C261" s="304"/>
      <c r="D261" s="276"/>
      <c r="J261" s="1" t="str">
        <f>存货汇总!B16</f>
        <v>农产品</v>
      </c>
      <c r="K261" s="317">
        <f>存货汇总!D16</f>
        <v>0</v>
      </c>
    </row>
    <row r="262" spans="2:11">
      <c r="B262" s="271"/>
      <c r="C262" s="304"/>
      <c r="D262" s="276"/>
      <c r="J262" s="1" t="str">
        <f>存货汇总!B17</f>
        <v>消耗性生物资产</v>
      </c>
      <c r="K262" s="317">
        <f>存货汇总!D17</f>
        <v>0</v>
      </c>
    </row>
    <row r="263" spans="2:11">
      <c r="B263" s="271"/>
      <c r="C263" s="304"/>
      <c r="D263" s="276"/>
      <c r="J263" s="1" t="str">
        <f>存货汇总!B18</f>
        <v>工程施工</v>
      </c>
      <c r="K263" s="317">
        <f>存货汇总!D18</f>
        <v>0</v>
      </c>
    </row>
    <row r="264" spans="2:11">
      <c r="B264" s="271"/>
      <c r="C264" s="304"/>
      <c r="D264" s="276"/>
    </row>
    <row r="265" spans="2:11">
      <c r="B265" s="271"/>
      <c r="C265" s="304"/>
      <c r="D265" s="276"/>
    </row>
    <row r="266" spans="2:11">
      <c r="B266" s="271"/>
      <c r="C266" s="304"/>
      <c r="D266" s="276"/>
    </row>
    <row r="267" spans="2:11">
      <c r="B267" s="271"/>
      <c r="C267" s="304"/>
      <c r="D267" s="276"/>
    </row>
    <row r="268" spans="2:11">
      <c r="B268" s="271"/>
      <c r="C268" s="304"/>
      <c r="D268" s="276"/>
    </row>
    <row r="269" spans="2:11">
      <c r="C269" s="304"/>
      <c r="D269" s="276"/>
    </row>
    <row r="270" spans="2:11">
      <c r="C270" s="304"/>
      <c r="D270" s="276"/>
    </row>
    <row r="271" spans="2:11">
      <c r="C271" s="304"/>
      <c r="D271" s="276"/>
    </row>
  </sheetData>
  <mergeCells count="1">
    <mergeCell ref="A1:H1"/>
  </mergeCells>
  <phoneticPr fontId="28" type="noConversion"/>
  <printOptions horizontalCentered="1"/>
  <pageMargins left="0.75" right="0.75" top="0.98425196850393704" bottom="1" header="0.39370078740157477" footer="0.5"/>
  <pageSetup paperSize="9" orientation="portrait" r:id="rId1"/>
  <headerFooter>
    <oddHeader>&amp;R&amp;"宋体,常规"&amp;10共&amp;"Times New Roman,常规"&amp;N&amp;"宋体,常规"页第&amp;"Times New Roman,常规"&amp;P&amp;"宋体,常规"页</oddHeader>
  </headerFooter>
</worksheet>
</file>

<file path=xl/worksheets/sheet1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92EA6B-6CD0-46FB-A093-785E3BAAC183}">
  <sheetPr codeName="Sheet103">
    <pageSetUpPr fitToPage="1"/>
  </sheetPr>
  <dimension ref="A1:M2"/>
  <sheetViews>
    <sheetView workbookViewId="0"/>
  </sheetViews>
  <sheetFormatPr defaultRowHeight="15.75"/>
  <sheetData>
    <row r="1" spans="1:13">
      <c r="A1" t="s">
        <v>1670</v>
      </c>
      <c r="B1" t="s">
        <v>1671</v>
      </c>
      <c r="C1" t="s">
        <v>1672</v>
      </c>
      <c r="D1" t="s">
        <v>1673</v>
      </c>
      <c r="E1" t="s">
        <v>1674</v>
      </c>
      <c r="F1" t="s">
        <v>1675</v>
      </c>
      <c r="G1" t="s">
        <v>1676</v>
      </c>
      <c r="H1" t="s">
        <v>1677</v>
      </c>
      <c r="I1" t="s">
        <v>1678</v>
      </c>
      <c r="J1" t="s">
        <v>1679</v>
      </c>
      <c r="K1" t="s">
        <v>1680</v>
      </c>
      <c r="L1" t="s">
        <v>1681</v>
      </c>
      <c r="M1" t="s">
        <v>1682</v>
      </c>
    </row>
    <row r="2" spans="1:13">
      <c r="A2" t="s">
        <v>1719</v>
      </c>
      <c r="B2" t="s">
        <v>1720</v>
      </c>
      <c r="C2" t="s">
        <v>1721</v>
      </c>
      <c r="D2" t="s">
        <v>719</v>
      </c>
      <c r="E2" t="s">
        <v>249</v>
      </c>
      <c r="J2" t="s">
        <v>1722</v>
      </c>
      <c r="K2" t="s">
        <v>1723</v>
      </c>
    </row>
  </sheetData>
  <phoneticPr fontId="28" type="noConversion"/>
  <printOptions horizontalCentered="1"/>
  <pageMargins left="0.7" right="0.7" top="0.98425196850393704" bottom="0.75" header="0.39370078740157477" footer="0.3"/>
  <pageSetup paperSize="9" orientation="portrait" r:id="rId1"/>
  <headerFooter>
    <oddHeader>&amp;R&amp;"宋体,常规"&amp;10共&amp;"Times New Roman,常规"&amp;N&amp;"宋体,常规"页第&amp;"Times New Roman,常规"&amp;P&amp;"宋体,常规"页</oddHeader>
  </headerFooter>
</worksheet>
</file>

<file path=xl/worksheets/sheet1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39FD93-B1B0-4727-A6E6-BCE2030B9571}">
  <sheetPr codeName="Sheet104">
    <pageSetUpPr fitToPage="1"/>
  </sheetPr>
  <dimension ref="A1:HB50"/>
  <sheetViews>
    <sheetView workbookViewId="0"/>
  </sheetViews>
  <sheetFormatPr defaultRowHeight="15.75"/>
  <cols>
    <col min="1" max="1" width="16.75" bestFit="1" customWidth="1"/>
    <col min="2" max="2" width="21.125" bestFit="1" customWidth="1"/>
    <col min="3" max="3" width="96" bestFit="1" customWidth="1"/>
    <col min="4" max="4" width="8" bestFit="1" customWidth="1"/>
    <col min="5" max="5" width="4.75" bestFit="1" customWidth="1"/>
    <col min="6" max="6" width="13.375" bestFit="1" customWidth="1"/>
    <col min="7" max="7" width="11.25" bestFit="1" customWidth="1"/>
    <col min="8" max="8" width="9.125" bestFit="1" customWidth="1"/>
    <col min="9" max="11" width="9.5" bestFit="1" customWidth="1"/>
    <col min="12" max="12" width="11.25" bestFit="1" customWidth="1"/>
    <col min="13" max="13" width="33.25" bestFit="1" customWidth="1"/>
    <col min="14" max="14" width="20.625" bestFit="1" customWidth="1"/>
    <col min="15" max="15" width="8.875" bestFit="1" customWidth="1"/>
    <col min="16" max="16" width="10.375" bestFit="1" customWidth="1"/>
    <col min="17" max="17" width="9.75" bestFit="1" customWidth="1"/>
    <col min="19" max="19" width="16.75" bestFit="1" customWidth="1"/>
  </cols>
  <sheetData>
    <row r="1" spans="1:210">
      <c r="A1" s="1367" t="s">
        <v>108</v>
      </c>
      <c r="B1" s="1368" t="s">
        <v>333</v>
      </c>
      <c r="C1" s="1368"/>
      <c r="D1" s="1368"/>
      <c r="E1" s="1369"/>
      <c r="F1" s="1368"/>
      <c r="G1" s="1370"/>
      <c r="H1" s="1371"/>
      <c r="I1" s="1371"/>
      <c r="J1" s="1371"/>
      <c r="K1" s="1372"/>
      <c r="L1" s="1373"/>
      <c r="M1" s="1369"/>
      <c r="N1" s="1374"/>
      <c r="O1" s="1369"/>
      <c r="P1" s="1374"/>
      <c r="Q1" s="1369"/>
      <c r="R1" s="1369"/>
      <c r="S1" s="1369"/>
      <c r="T1" s="1369"/>
      <c r="U1" s="1369"/>
      <c r="V1" s="1369"/>
      <c r="W1" s="1369"/>
      <c r="X1" s="1375"/>
      <c r="Y1" s="1375"/>
      <c r="Z1" s="1369"/>
      <c r="AA1" s="1369"/>
      <c r="AB1" s="1369"/>
      <c r="AC1" s="1369"/>
      <c r="AD1" s="1369"/>
      <c r="AE1" s="1369"/>
      <c r="AF1" s="1369"/>
      <c r="AG1" s="1369"/>
      <c r="AH1" s="1369"/>
      <c r="AI1" s="1369"/>
      <c r="AJ1" s="1369"/>
      <c r="AK1" s="1369"/>
      <c r="AL1" s="1369"/>
      <c r="AM1" s="1369"/>
      <c r="AN1" s="1369"/>
      <c r="AO1" s="1369"/>
      <c r="AP1" s="1369"/>
      <c r="AQ1" s="1369"/>
      <c r="AR1" s="1369"/>
      <c r="AS1" s="1376"/>
      <c r="AT1" s="1376"/>
      <c r="AU1" s="1376"/>
      <c r="AV1" s="1376"/>
      <c r="AW1" s="1376"/>
      <c r="AX1" s="1376"/>
      <c r="AY1" s="1376"/>
      <c r="AZ1" s="1377"/>
      <c r="BA1" s="1377"/>
      <c r="BB1" s="2538" t="s">
        <v>1872</v>
      </c>
      <c r="BC1" s="2538"/>
      <c r="BD1" s="2538"/>
      <c r="BE1" s="2538"/>
      <c r="BF1" s="2538"/>
      <c r="BG1" s="2538"/>
      <c r="BH1" s="2538"/>
      <c r="BI1" s="2538"/>
      <c r="BJ1" s="2538"/>
      <c r="BK1" s="2538"/>
      <c r="BL1" s="2538"/>
      <c r="BM1" s="2538"/>
      <c r="BN1" s="2538"/>
      <c r="BO1" s="2538"/>
      <c r="BP1" s="2538"/>
      <c r="BQ1" s="2538"/>
      <c r="BR1" s="2538"/>
      <c r="BS1" s="2538"/>
      <c r="BT1" s="2538"/>
      <c r="BU1" s="2538"/>
      <c r="BV1" s="2538"/>
      <c r="BW1" s="2538"/>
      <c r="BX1" s="2538"/>
      <c r="BY1" s="2538"/>
      <c r="BZ1" s="2538"/>
      <c r="CA1" s="2540" t="s">
        <v>1873</v>
      </c>
      <c r="CB1" s="2540"/>
      <c r="CC1" s="2540"/>
      <c r="CD1" s="2540"/>
      <c r="CE1" s="2540"/>
      <c r="CF1" s="2540"/>
      <c r="CG1" s="2540"/>
      <c r="CH1" s="2540"/>
      <c r="CI1" s="2540"/>
      <c r="CJ1" s="2540"/>
      <c r="CK1" s="2540"/>
      <c r="CL1" s="2540"/>
      <c r="CM1" s="2540"/>
      <c r="CN1" s="2540"/>
      <c r="CO1" s="2540"/>
      <c r="CP1" s="2540"/>
      <c r="CQ1" s="2540"/>
      <c r="CR1" s="2540"/>
      <c r="CS1" s="2540"/>
      <c r="CT1" s="2540"/>
      <c r="CU1" s="2540"/>
      <c r="CV1" s="2540"/>
      <c r="CW1" s="2540"/>
      <c r="CX1" s="2540"/>
      <c r="CY1" s="2540"/>
      <c r="CZ1" s="2540"/>
      <c r="DA1" s="2540"/>
      <c r="DB1" s="2540"/>
      <c r="DC1" s="2540"/>
      <c r="DD1" s="2540"/>
      <c r="DE1" s="2540"/>
      <c r="DF1" s="2540"/>
      <c r="DG1" s="2540"/>
      <c r="DH1" s="2540"/>
      <c r="DI1" s="2540"/>
      <c r="DJ1" s="2540"/>
      <c r="DK1" s="2540"/>
      <c r="DL1" s="2540"/>
      <c r="DM1" s="2540"/>
      <c r="DN1" s="2540"/>
      <c r="DO1" s="2540"/>
      <c r="DP1" s="2541" t="s">
        <v>2130</v>
      </c>
      <c r="DQ1" s="2541"/>
      <c r="DR1" s="2541"/>
      <c r="DS1" s="2541"/>
      <c r="DT1" s="2541"/>
      <c r="DU1" s="2541"/>
      <c r="DV1" s="2541"/>
      <c r="DW1" s="2541"/>
      <c r="DX1" s="2541"/>
      <c r="DY1" s="2541"/>
      <c r="DZ1" s="2541"/>
      <c r="EA1" s="2541"/>
      <c r="EB1" s="2541"/>
      <c r="EC1" s="2541"/>
      <c r="ED1" s="2541"/>
      <c r="EE1" s="2541"/>
      <c r="EF1" s="2541"/>
      <c r="EG1" s="2541"/>
      <c r="EH1" s="2541"/>
      <c r="EI1" s="2541"/>
      <c r="EJ1" s="2541"/>
      <c r="EK1" s="2541"/>
      <c r="EL1" s="2541"/>
      <c r="EM1" s="2541"/>
      <c r="EN1" s="2541"/>
      <c r="EO1" s="2541"/>
      <c r="EP1" s="2541"/>
      <c r="EQ1" s="2541"/>
      <c r="ER1" s="2541"/>
      <c r="ES1" s="2541"/>
      <c r="ET1" s="2541"/>
      <c r="EU1" s="2541"/>
      <c r="EV1" s="2541"/>
      <c r="EW1" s="2541"/>
      <c r="EX1" s="2541"/>
      <c r="EY1" s="2541"/>
      <c r="EZ1" s="2541"/>
      <c r="FA1" s="2541"/>
      <c r="FB1" s="2541"/>
      <c r="FC1" s="2541"/>
      <c r="FD1" s="2541"/>
      <c r="FE1" s="2541"/>
      <c r="FF1" s="2541"/>
      <c r="FG1" s="2541"/>
      <c r="FH1" s="2541"/>
      <c r="FI1" s="2541"/>
      <c r="FJ1" s="2541"/>
      <c r="FK1" s="2541"/>
      <c r="FL1" s="2541"/>
      <c r="FM1" s="2541"/>
      <c r="FN1" s="2541"/>
      <c r="FO1" s="2541"/>
      <c r="FP1" s="2541"/>
      <c r="FQ1" s="2541"/>
      <c r="FR1" s="2541"/>
      <c r="FS1" s="2541"/>
      <c r="FT1" s="2541"/>
      <c r="FU1" s="2541"/>
      <c r="FV1" s="2541"/>
      <c r="FW1" s="2541"/>
      <c r="FX1" s="2541"/>
      <c r="FY1" s="2541"/>
      <c r="FZ1" s="2541"/>
      <c r="GA1" s="2541"/>
      <c r="GB1" s="2541"/>
      <c r="GC1" s="2541"/>
      <c r="GD1" s="2541"/>
      <c r="GE1" s="2541"/>
      <c r="GF1" s="2541"/>
      <c r="GG1" s="2541"/>
      <c r="GH1" s="1376"/>
      <c r="GI1" s="1376"/>
      <c r="GJ1" s="1376"/>
      <c r="GK1" s="1376"/>
      <c r="GL1" s="1369"/>
      <c r="GM1" s="1369"/>
      <c r="GN1" s="1369"/>
      <c r="GO1" s="1369"/>
      <c r="GP1" s="1369"/>
      <c r="GQ1" s="1369"/>
      <c r="GR1" s="1369"/>
      <c r="GS1" s="1369"/>
      <c r="GT1" s="1369"/>
      <c r="GU1" s="1369"/>
      <c r="GV1" s="1369"/>
      <c r="GW1" s="1369"/>
      <c r="GX1" s="1376"/>
      <c r="GY1" s="1376"/>
      <c r="GZ1" s="1376"/>
      <c r="HA1" s="1376"/>
      <c r="HB1" s="1376"/>
    </row>
    <row r="2" spans="1:210" ht="23.25">
      <c r="A2" s="1835" t="s">
        <v>1874</v>
      </c>
      <c r="B2" s="1836"/>
      <c r="C2" s="1836"/>
      <c r="D2" s="1836"/>
      <c r="E2" s="1836"/>
      <c r="F2" s="1836"/>
      <c r="G2" s="1836"/>
      <c r="H2" s="1836"/>
      <c r="I2" s="1836"/>
      <c r="J2" s="1836"/>
      <c r="K2" s="1836"/>
      <c r="L2" s="1836"/>
      <c r="M2" s="1836"/>
      <c r="N2" s="1836"/>
      <c r="O2" s="1836"/>
      <c r="P2" s="1836"/>
      <c r="Q2" s="1836"/>
      <c r="R2" s="1836"/>
      <c r="S2" s="1836"/>
      <c r="T2" s="1836"/>
      <c r="U2" s="1836"/>
      <c r="V2" s="1836"/>
      <c r="W2" s="1836"/>
      <c r="X2" s="1836"/>
      <c r="Y2" s="1836"/>
      <c r="Z2" s="1836"/>
      <c r="AA2" s="1836"/>
      <c r="AB2" s="1836"/>
      <c r="AC2" s="1836"/>
      <c r="AD2" s="1836"/>
      <c r="AE2" s="1836"/>
      <c r="AF2" s="1836"/>
      <c r="AG2" s="1836"/>
      <c r="AH2" s="1836"/>
      <c r="AI2" s="1836"/>
      <c r="AJ2" s="1836"/>
      <c r="AK2" s="1836"/>
      <c r="AL2" s="1836"/>
      <c r="AM2" s="1836"/>
      <c r="AN2" s="1836"/>
      <c r="AO2" s="1836"/>
      <c r="AP2" s="1836"/>
      <c r="AQ2" s="1836"/>
      <c r="AR2" s="1836"/>
      <c r="AS2" s="1836"/>
      <c r="AT2" s="1837"/>
      <c r="AU2" s="1837"/>
      <c r="AV2" s="1837"/>
      <c r="AW2" s="1837"/>
      <c r="AX2" s="1837"/>
      <c r="AY2" s="1836"/>
      <c r="AZ2" s="1836"/>
      <c r="BA2" s="1836"/>
      <c r="BB2" s="2538"/>
      <c r="BC2" s="2538"/>
      <c r="BD2" s="2538"/>
      <c r="BE2" s="2538"/>
      <c r="BF2" s="2538"/>
      <c r="BG2" s="2538"/>
      <c r="BH2" s="2538"/>
      <c r="BI2" s="2538"/>
      <c r="BJ2" s="2538"/>
      <c r="BK2" s="2538"/>
      <c r="BL2" s="2538"/>
      <c r="BM2" s="2538"/>
      <c r="BN2" s="2538"/>
      <c r="BO2" s="2538"/>
      <c r="BP2" s="2538"/>
      <c r="BQ2" s="2538"/>
      <c r="BR2" s="2538"/>
      <c r="BS2" s="2538"/>
      <c r="BT2" s="2538"/>
      <c r="BU2" s="2538"/>
      <c r="BV2" s="2538"/>
      <c r="BW2" s="2538"/>
      <c r="BX2" s="2538"/>
      <c r="BY2" s="2538"/>
      <c r="BZ2" s="2538"/>
      <c r="CA2" s="2540"/>
      <c r="CB2" s="2540"/>
      <c r="CC2" s="2540"/>
      <c r="CD2" s="2540"/>
      <c r="CE2" s="2540"/>
      <c r="CF2" s="2540"/>
      <c r="CG2" s="2540"/>
      <c r="CH2" s="2540"/>
      <c r="CI2" s="2540"/>
      <c r="CJ2" s="2540"/>
      <c r="CK2" s="2540"/>
      <c r="CL2" s="2540"/>
      <c r="CM2" s="2540"/>
      <c r="CN2" s="2540"/>
      <c r="CO2" s="2540"/>
      <c r="CP2" s="2540"/>
      <c r="CQ2" s="2540"/>
      <c r="CR2" s="2540"/>
      <c r="CS2" s="2540"/>
      <c r="CT2" s="2540"/>
      <c r="CU2" s="2540"/>
      <c r="CV2" s="2540"/>
      <c r="CW2" s="2540"/>
      <c r="CX2" s="2540"/>
      <c r="CY2" s="2540"/>
      <c r="CZ2" s="2540"/>
      <c r="DA2" s="2540"/>
      <c r="DB2" s="2540"/>
      <c r="DC2" s="2540"/>
      <c r="DD2" s="2540"/>
      <c r="DE2" s="2540"/>
      <c r="DF2" s="2540"/>
      <c r="DG2" s="2540"/>
      <c r="DH2" s="2540"/>
      <c r="DI2" s="2540"/>
      <c r="DJ2" s="2540"/>
      <c r="DK2" s="2540"/>
      <c r="DL2" s="2540"/>
      <c r="DM2" s="2540"/>
      <c r="DN2" s="2540"/>
      <c r="DO2" s="2540"/>
      <c r="DP2" s="2541"/>
      <c r="DQ2" s="2541"/>
      <c r="DR2" s="2541"/>
      <c r="DS2" s="2541"/>
      <c r="DT2" s="2541"/>
      <c r="DU2" s="2541"/>
      <c r="DV2" s="2541"/>
      <c r="DW2" s="2541"/>
      <c r="DX2" s="2541"/>
      <c r="DY2" s="2541"/>
      <c r="DZ2" s="2541"/>
      <c r="EA2" s="2541"/>
      <c r="EB2" s="2541"/>
      <c r="EC2" s="2541"/>
      <c r="ED2" s="2541"/>
      <c r="EE2" s="2541"/>
      <c r="EF2" s="2541"/>
      <c r="EG2" s="2541"/>
      <c r="EH2" s="2541"/>
      <c r="EI2" s="2541"/>
      <c r="EJ2" s="2541"/>
      <c r="EK2" s="2541"/>
      <c r="EL2" s="2541"/>
      <c r="EM2" s="2541"/>
      <c r="EN2" s="2541"/>
      <c r="EO2" s="2541"/>
      <c r="EP2" s="2541"/>
      <c r="EQ2" s="2541"/>
      <c r="ER2" s="2541"/>
      <c r="ES2" s="2541"/>
      <c r="ET2" s="2541"/>
      <c r="EU2" s="2541"/>
      <c r="EV2" s="2541"/>
      <c r="EW2" s="2541"/>
      <c r="EX2" s="2541"/>
      <c r="EY2" s="2541"/>
      <c r="EZ2" s="2541"/>
      <c r="FA2" s="2541"/>
      <c r="FB2" s="2541"/>
      <c r="FC2" s="2541"/>
      <c r="FD2" s="2541"/>
      <c r="FE2" s="2541"/>
      <c r="FF2" s="2541"/>
      <c r="FG2" s="2541"/>
      <c r="FH2" s="2541"/>
      <c r="FI2" s="2541"/>
      <c r="FJ2" s="2541"/>
      <c r="FK2" s="2541"/>
      <c r="FL2" s="2541"/>
      <c r="FM2" s="2541"/>
      <c r="FN2" s="2541"/>
      <c r="FO2" s="2541"/>
      <c r="FP2" s="2541"/>
      <c r="FQ2" s="2541"/>
      <c r="FR2" s="2541"/>
      <c r="FS2" s="2541"/>
      <c r="FT2" s="2541"/>
      <c r="FU2" s="2541"/>
      <c r="FV2" s="2541"/>
      <c r="FW2" s="2541"/>
      <c r="FX2" s="2541"/>
      <c r="FY2" s="2541"/>
      <c r="FZ2" s="2541"/>
      <c r="GA2" s="2541"/>
      <c r="GB2" s="2541"/>
      <c r="GC2" s="2541"/>
      <c r="GD2" s="2541"/>
      <c r="GE2" s="2541"/>
      <c r="GF2" s="2541"/>
      <c r="GG2" s="2541"/>
      <c r="GH2" s="1376"/>
      <c r="GI2" s="1376"/>
      <c r="GJ2" s="1376"/>
      <c r="GK2" s="1379"/>
      <c r="GL2" s="1379"/>
      <c r="GM2" s="1379"/>
      <c r="GN2" s="1379"/>
      <c r="GO2" s="1379"/>
      <c r="GP2" s="1379"/>
      <c r="GQ2" s="1379"/>
      <c r="GR2" s="1379"/>
      <c r="GS2" s="1379"/>
      <c r="GT2" s="1379"/>
      <c r="GU2" s="1379"/>
      <c r="GV2" s="1380"/>
      <c r="GW2" s="1379"/>
      <c r="GX2" s="1381"/>
      <c r="GY2" s="1381"/>
      <c r="GZ2" s="1381"/>
      <c r="HA2" s="1381"/>
      <c r="HB2" s="1381"/>
    </row>
    <row r="3" spans="1:210">
      <c r="A3" s="1383" t="str">
        <f>CONCATENATE(封面!D9,封面!F9,封面!G9,封面!H9,封面!I9,封面!J9,封面!K9)</f>
        <v>评估基准日：年月日</v>
      </c>
      <c r="B3" s="1383"/>
      <c r="C3" s="1383"/>
      <c r="D3" s="1383"/>
      <c r="E3" s="1384"/>
      <c r="F3" s="1383"/>
      <c r="G3" s="1913"/>
      <c r="H3" s="1384"/>
      <c r="I3" s="1384"/>
      <c r="J3" s="1384"/>
      <c r="K3" s="1913"/>
      <c r="L3" s="1386"/>
      <c r="M3" s="1384"/>
      <c r="N3" s="1387"/>
      <c r="O3" s="1384"/>
      <c r="P3" s="1384"/>
      <c r="Q3" s="1384"/>
      <c r="R3" s="1384"/>
      <c r="S3" s="1384"/>
      <c r="T3" s="1384"/>
      <c r="U3" s="1384"/>
      <c r="V3" s="1384"/>
      <c r="W3" s="1384"/>
      <c r="X3" s="1384"/>
      <c r="Y3" s="1388"/>
      <c r="Z3" s="1384"/>
      <c r="AA3" s="1384"/>
      <c r="AB3" s="1384"/>
      <c r="AC3" s="1384"/>
      <c r="AD3" s="1384"/>
      <c r="AE3" s="1376"/>
      <c r="AF3" s="1376"/>
      <c r="AG3" s="1376"/>
      <c r="AH3" s="1376"/>
      <c r="AI3" s="1376"/>
      <c r="AJ3" s="1376"/>
      <c r="AK3" s="1376"/>
      <c r="AL3" s="1376"/>
      <c r="AM3" s="1376"/>
      <c r="AN3" s="1376"/>
      <c r="AO3" s="1376"/>
      <c r="AP3" s="1376"/>
      <c r="AQ3" s="1376"/>
      <c r="AR3" s="1376"/>
      <c r="AS3" s="1376"/>
      <c r="AT3" s="1376"/>
      <c r="AU3" s="1376"/>
      <c r="AV3" s="1376"/>
      <c r="AW3" s="1376"/>
      <c r="AX3" s="1376"/>
      <c r="AY3" s="1376"/>
      <c r="AZ3" s="1377"/>
      <c r="BA3" s="1377"/>
      <c r="BB3" s="2538"/>
      <c r="BC3" s="2538"/>
      <c r="BD3" s="2538"/>
      <c r="BE3" s="2538"/>
      <c r="BF3" s="2538"/>
      <c r="BG3" s="2538"/>
      <c r="BH3" s="2538"/>
      <c r="BI3" s="2538"/>
      <c r="BJ3" s="2538"/>
      <c r="BK3" s="2538"/>
      <c r="BL3" s="2538"/>
      <c r="BM3" s="2538"/>
      <c r="BN3" s="2538"/>
      <c r="BO3" s="2538"/>
      <c r="BP3" s="2538"/>
      <c r="BQ3" s="2538"/>
      <c r="BR3" s="2538"/>
      <c r="BS3" s="2538"/>
      <c r="BT3" s="2538"/>
      <c r="BU3" s="2538"/>
      <c r="BV3" s="2538"/>
      <c r="BW3" s="2538"/>
      <c r="BX3" s="2538"/>
      <c r="BY3" s="2538"/>
      <c r="BZ3" s="2538"/>
      <c r="CA3" s="2540"/>
      <c r="CB3" s="2540"/>
      <c r="CC3" s="2540"/>
      <c r="CD3" s="2540"/>
      <c r="CE3" s="2540"/>
      <c r="CF3" s="2540"/>
      <c r="CG3" s="2540"/>
      <c r="CH3" s="2540"/>
      <c r="CI3" s="2540"/>
      <c r="CJ3" s="2540"/>
      <c r="CK3" s="2540"/>
      <c r="CL3" s="2540"/>
      <c r="CM3" s="2540"/>
      <c r="CN3" s="2540"/>
      <c r="CO3" s="2540"/>
      <c r="CP3" s="2540"/>
      <c r="CQ3" s="2540"/>
      <c r="CR3" s="2540"/>
      <c r="CS3" s="2540"/>
      <c r="CT3" s="2540"/>
      <c r="CU3" s="2540"/>
      <c r="CV3" s="2540"/>
      <c r="CW3" s="2540"/>
      <c r="CX3" s="2540"/>
      <c r="CY3" s="2540"/>
      <c r="CZ3" s="2540"/>
      <c r="DA3" s="2540"/>
      <c r="DB3" s="2540"/>
      <c r="DC3" s="2540"/>
      <c r="DD3" s="2540"/>
      <c r="DE3" s="2540"/>
      <c r="DF3" s="2540"/>
      <c r="DG3" s="2540"/>
      <c r="DH3" s="2540"/>
      <c r="DI3" s="2540"/>
      <c r="DJ3" s="2540"/>
      <c r="DK3" s="2540"/>
      <c r="DL3" s="2540"/>
      <c r="DM3" s="2540"/>
      <c r="DN3" s="2540"/>
      <c r="DO3" s="2540"/>
      <c r="DP3" s="2541"/>
      <c r="DQ3" s="2541"/>
      <c r="DR3" s="2541"/>
      <c r="DS3" s="2541"/>
      <c r="DT3" s="2541"/>
      <c r="DU3" s="2541"/>
      <c r="DV3" s="2541"/>
      <c r="DW3" s="2541"/>
      <c r="DX3" s="2541"/>
      <c r="DY3" s="2541"/>
      <c r="DZ3" s="2541"/>
      <c r="EA3" s="2541"/>
      <c r="EB3" s="2541"/>
      <c r="EC3" s="2541"/>
      <c r="ED3" s="2541"/>
      <c r="EE3" s="2541"/>
      <c r="EF3" s="2541"/>
      <c r="EG3" s="2541"/>
      <c r="EH3" s="2541"/>
      <c r="EI3" s="2541"/>
      <c r="EJ3" s="2541"/>
      <c r="EK3" s="2541"/>
      <c r="EL3" s="2541"/>
      <c r="EM3" s="2541"/>
      <c r="EN3" s="2541"/>
      <c r="EO3" s="2541"/>
      <c r="EP3" s="2541"/>
      <c r="EQ3" s="2541"/>
      <c r="ER3" s="2541"/>
      <c r="ES3" s="2541"/>
      <c r="ET3" s="2541"/>
      <c r="EU3" s="2541"/>
      <c r="EV3" s="2541"/>
      <c r="EW3" s="2541"/>
      <c r="EX3" s="2541"/>
      <c r="EY3" s="2541"/>
      <c r="EZ3" s="2541"/>
      <c r="FA3" s="2541"/>
      <c r="FB3" s="2541"/>
      <c r="FC3" s="2541"/>
      <c r="FD3" s="2541"/>
      <c r="FE3" s="2541"/>
      <c r="FF3" s="2541"/>
      <c r="FG3" s="2541"/>
      <c r="FH3" s="2541"/>
      <c r="FI3" s="2541"/>
      <c r="FJ3" s="2541"/>
      <c r="FK3" s="2541"/>
      <c r="FL3" s="2541"/>
      <c r="FM3" s="2541"/>
      <c r="FN3" s="2541"/>
      <c r="FO3" s="2541"/>
      <c r="FP3" s="2541"/>
      <c r="FQ3" s="2541"/>
      <c r="FR3" s="2541"/>
      <c r="FS3" s="2541"/>
      <c r="FT3" s="2541"/>
      <c r="FU3" s="2541"/>
      <c r="FV3" s="2541"/>
      <c r="FW3" s="2541"/>
      <c r="FX3" s="2541"/>
      <c r="FY3" s="2541"/>
      <c r="FZ3" s="2541"/>
      <c r="GA3" s="2541"/>
      <c r="GB3" s="2541"/>
      <c r="GC3" s="2541"/>
      <c r="GD3" s="2541"/>
      <c r="GE3" s="2541"/>
      <c r="GF3" s="2541"/>
      <c r="GG3" s="2541"/>
      <c r="GH3" s="1376"/>
      <c r="GI3" s="1376"/>
      <c r="GJ3" s="1376"/>
      <c r="GK3" s="1376"/>
      <c r="GL3" s="1384"/>
      <c r="GM3" s="1384"/>
      <c r="GN3" s="1384"/>
      <c r="GO3" s="1384"/>
      <c r="GP3" s="1384"/>
      <c r="GQ3" s="1389"/>
      <c r="GR3" s="1389"/>
      <c r="GS3" s="1389"/>
      <c r="GT3" s="1384"/>
      <c r="GU3" s="1384"/>
      <c r="GV3" s="1914"/>
      <c r="GW3" s="1384"/>
      <c r="GX3" s="1376"/>
      <c r="GY3" s="1376"/>
      <c r="GZ3" s="1376"/>
      <c r="HA3" s="1376"/>
      <c r="HB3" s="1376"/>
    </row>
    <row r="4" spans="1:210">
      <c r="A4" s="1383" t="str">
        <f>封面!D7&amp;封面!F7</f>
        <v>被评估企业：</v>
      </c>
      <c r="B4" s="1383"/>
      <c r="C4" s="1383"/>
      <c r="D4" s="1383"/>
      <c r="E4" s="1376"/>
      <c r="F4" s="1383"/>
      <c r="G4" s="1913"/>
      <c r="H4" s="1376"/>
      <c r="I4" s="1376"/>
      <c r="J4" s="1376"/>
      <c r="K4" s="1913"/>
      <c r="L4" s="1391"/>
      <c r="M4" s="1376"/>
      <c r="N4" s="1387"/>
      <c r="O4" s="1392"/>
      <c r="P4" s="1393"/>
      <c r="Q4" s="1376"/>
      <c r="R4" s="1376"/>
      <c r="S4" s="1376"/>
      <c r="T4" s="1376"/>
      <c r="U4" s="1376"/>
      <c r="V4" s="1376"/>
      <c r="W4" s="1376"/>
      <c r="X4" s="1383"/>
      <c r="Y4" s="1383"/>
      <c r="Z4" s="1376"/>
      <c r="AA4" s="1376"/>
      <c r="AB4" s="1376"/>
      <c r="AC4" s="1376"/>
      <c r="AD4" s="1376"/>
      <c r="AE4" s="1376"/>
      <c r="AF4" s="1376"/>
      <c r="AG4" s="1376"/>
      <c r="AH4" s="1376"/>
      <c r="AI4" s="1376"/>
      <c r="AJ4" s="1376"/>
      <c r="AK4" s="1376"/>
      <c r="AL4" s="1376"/>
      <c r="AM4" s="1376"/>
      <c r="AN4" s="1376"/>
      <c r="AO4" s="1376"/>
      <c r="AP4" s="1376"/>
      <c r="AQ4" s="1376"/>
      <c r="AR4" s="1376"/>
      <c r="AS4" s="1376"/>
      <c r="AT4" s="1376"/>
      <c r="AU4" s="1376"/>
      <c r="AV4" s="1376"/>
      <c r="AW4" s="1376"/>
      <c r="AX4" s="1376"/>
      <c r="AY4" s="1376"/>
      <c r="AZ4" s="1377"/>
      <c r="BA4" s="1377"/>
      <c r="BB4" s="2539"/>
      <c r="BC4" s="2539"/>
      <c r="BD4" s="2539"/>
      <c r="BE4" s="2539"/>
      <c r="BF4" s="2539"/>
      <c r="BG4" s="2539"/>
      <c r="BH4" s="2539"/>
      <c r="BI4" s="2539"/>
      <c r="BJ4" s="2539"/>
      <c r="BK4" s="2539"/>
      <c r="BL4" s="2539"/>
      <c r="BM4" s="2539"/>
      <c r="BN4" s="2539"/>
      <c r="BO4" s="2539"/>
      <c r="BP4" s="2539"/>
      <c r="BQ4" s="2539"/>
      <c r="BR4" s="2539"/>
      <c r="BS4" s="2539"/>
      <c r="BT4" s="2539"/>
      <c r="BU4" s="2539"/>
      <c r="BV4" s="2539"/>
      <c r="BW4" s="2539"/>
      <c r="BX4" s="2539"/>
      <c r="BY4" s="2539"/>
      <c r="BZ4" s="2539"/>
      <c r="CA4" s="2540"/>
      <c r="CB4" s="2540"/>
      <c r="CC4" s="2540"/>
      <c r="CD4" s="2540"/>
      <c r="CE4" s="2540"/>
      <c r="CF4" s="2540"/>
      <c r="CG4" s="2540"/>
      <c r="CH4" s="2540"/>
      <c r="CI4" s="2540"/>
      <c r="CJ4" s="2540"/>
      <c r="CK4" s="2540"/>
      <c r="CL4" s="2540"/>
      <c r="CM4" s="2540"/>
      <c r="CN4" s="2540"/>
      <c r="CO4" s="2540"/>
      <c r="CP4" s="2540"/>
      <c r="CQ4" s="2540"/>
      <c r="CR4" s="2540"/>
      <c r="CS4" s="2540"/>
      <c r="CT4" s="2540"/>
      <c r="CU4" s="2540"/>
      <c r="CV4" s="2540"/>
      <c r="CW4" s="2540"/>
      <c r="CX4" s="2540"/>
      <c r="CY4" s="2540"/>
      <c r="CZ4" s="2540"/>
      <c r="DA4" s="2540"/>
      <c r="DB4" s="2540"/>
      <c r="DC4" s="2540"/>
      <c r="DD4" s="2540"/>
      <c r="DE4" s="2540"/>
      <c r="DF4" s="2540"/>
      <c r="DG4" s="2540"/>
      <c r="DH4" s="2540"/>
      <c r="DI4" s="2540"/>
      <c r="DJ4" s="2540"/>
      <c r="DK4" s="2540"/>
      <c r="DL4" s="2540"/>
      <c r="DM4" s="2540"/>
      <c r="DN4" s="2540"/>
      <c r="DO4" s="2540"/>
      <c r="DP4" s="2541"/>
      <c r="DQ4" s="2541"/>
      <c r="DR4" s="2541"/>
      <c r="DS4" s="2541"/>
      <c r="DT4" s="2541"/>
      <c r="DU4" s="2541"/>
      <c r="DV4" s="2541"/>
      <c r="DW4" s="2541"/>
      <c r="DX4" s="2541"/>
      <c r="DY4" s="2541"/>
      <c r="DZ4" s="2541"/>
      <c r="EA4" s="2541"/>
      <c r="EB4" s="2541"/>
      <c r="EC4" s="2541"/>
      <c r="ED4" s="2541"/>
      <c r="EE4" s="2541"/>
      <c r="EF4" s="2541"/>
      <c r="EG4" s="2541"/>
      <c r="EH4" s="2541"/>
      <c r="EI4" s="2541"/>
      <c r="EJ4" s="2541"/>
      <c r="EK4" s="2541"/>
      <c r="EL4" s="2541"/>
      <c r="EM4" s="2541"/>
      <c r="EN4" s="2541"/>
      <c r="EO4" s="2541"/>
      <c r="EP4" s="2541"/>
      <c r="EQ4" s="2541"/>
      <c r="ER4" s="2541"/>
      <c r="ES4" s="2541"/>
      <c r="ET4" s="2541"/>
      <c r="EU4" s="2541"/>
      <c r="EV4" s="2541"/>
      <c r="EW4" s="2541"/>
      <c r="EX4" s="2541"/>
      <c r="EY4" s="2541"/>
      <c r="EZ4" s="2541"/>
      <c r="FA4" s="2541"/>
      <c r="FB4" s="2541"/>
      <c r="FC4" s="2541"/>
      <c r="FD4" s="2541"/>
      <c r="FE4" s="2541"/>
      <c r="FF4" s="2541"/>
      <c r="FG4" s="2541"/>
      <c r="FH4" s="2541"/>
      <c r="FI4" s="2541"/>
      <c r="FJ4" s="2541"/>
      <c r="FK4" s="2541"/>
      <c r="FL4" s="2541"/>
      <c r="FM4" s="2541"/>
      <c r="FN4" s="2541"/>
      <c r="FO4" s="2541"/>
      <c r="FP4" s="2541"/>
      <c r="FQ4" s="2541"/>
      <c r="FR4" s="2541"/>
      <c r="FS4" s="2541"/>
      <c r="FT4" s="2541"/>
      <c r="FU4" s="2541"/>
      <c r="FV4" s="2541"/>
      <c r="FW4" s="2541"/>
      <c r="FX4" s="2541"/>
      <c r="FY4" s="2541"/>
      <c r="FZ4" s="2541"/>
      <c r="GA4" s="2541"/>
      <c r="GB4" s="2541"/>
      <c r="GC4" s="2541"/>
      <c r="GD4" s="2541"/>
      <c r="GE4" s="2541"/>
      <c r="GF4" s="2541"/>
      <c r="GG4" s="2541"/>
      <c r="GH4" s="1376"/>
      <c r="GI4" s="1376"/>
      <c r="GJ4" s="1376"/>
      <c r="GK4" s="1376"/>
      <c r="GL4" s="1376"/>
      <c r="GM4" s="1376"/>
      <c r="GN4" s="1376"/>
      <c r="GO4" s="1376"/>
      <c r="GP4" s="1392"/>
      <c r="GQ4" s="1389"/>
      <c r="GR4" s="1389"/>
      <c r="GS4" s="1389"/>
      <c r="GT4" s="1376"/>
      <c r="GU4" s="1376"/>
      <c r="GV4" s="1394" t="s">
        <v>110</v>
      </c>
      <c r="GW4" s="1392"/>
      <c r="GX4" s="1376"/>
      <c r="GY4" s="1376"/>
      <c r="GZ4" s="1376"/>
      <c r="HA4" s="1376"/>
      <c r="HB4" s="1376"/>
    </row>
    <row r="5" spans="1:210" s="1121" customFormat="1" ht="15.75" customHeight="1">
      <c r="A5" s="2542" t="s">
        <v>172</v>
      </c>
      <c r="B5" s="2545" t="s">
        <v>1875</v>
      </c>
      <c r="C5" s="2545" t="s">
        <v>1876</v>
      </c>
      <c r="D5" s="2548" t="s">
        <v>1877</v>
      </c>
      <c r="E5" s="2551" t="s">
        <v>1878</v>
      </c>
      <c r="F5" s="2548" t="s">
        <v>1879</v>
      </c>
      <c r="G5" s="2561" t="s">
        <v>1880</v>
      </c>
      <c r="H5" s="2562"/>
      <c r="I5" s="2562"/>
      <c r="J5" s="2562"/>
      <c r="K5" s="2562"/>
      <c r="L5" s="2562"/>
      <c r="M5" s="2562"/>
      <c r="N5" s="2563"/>
      <c r="O5" s="2524" t="s">
        <v>563</v>
      </c>
      <c r="P5" s="2517" t="s">
        <v>564</v>
      </c>
      <c r="Q5" s="2520" t="s">
        <v>1881</v>
      </c>
      <c r="R5" s="2467" t="s">
        <v>566</v>
      </c>
      <c r="S5" s="2554" t="s">
        <v>1726</v>
      </c>
      <c r="T5" s="2555"/>
      <c r="U5" s="2556"/>
      <c r="V5" s="2531" t="s">
        <v>1882</v>
      </c>
      <c r="W5" s="2532"/>
      <c r="X5" s="2532"/>
      <c r="Y5" s="2532"/>
      <c r="Z5" s="2532"/>
      <c r="AA5" s="2532"/>
      <c r="AB5" s="2532"/>
      <c r="AC5" s="2532"/>
      <c r="AD5" s="2532"/>
      <c r="AE5" s="2533" t="s">
        <v>1883</v>
      </c>
      <c r="AF5" s="2534"/>
      <c r="AG5" s="2534"/>
      <c r="AH5" s="2534"/>
      <c r="AI5" s="2535"/>
      <c r="AJ5" s="2533" t="s">
        <v>1884</v>
      </c>
      <c r="AK5" s="2534"/>
      <c r="AL5" s="2535"/>
      <c r="AM5" s="2536" t="s">
        <v>1885</v>
      </c>
      <c r="AN5" s="2508" t="s">
        <v>1886</v>
      </c>
      <c r="AO5" s="2509"/>
      <c r="AP5" s="2509"/>
      <c r="AQ5" s="2509"/>
      <c r="AR5" s="2509"/>
      <c r="AS5" s="2509"/>
      <c r="AT5" s="2509"/>
      <c r="AU5" s="2509"/>
      <c r="AV5" s="2509"/>
      <c r="AW5" s="2509"/>
      <c r="AX5" s="2509"/>
      <c r="AY5" s="2510"/>
      <c r="AZ5" s="2526" t="s">
        <v>1887</v>
      </c>
      <c r="BA5" s="2476" t="s">
        <v>1888</v>
      </c>
      <c r="BB5" s="2479" t="s">
        <v>1889</v>
      </c>
      <c r="BC5" s="2479"/>
      <c r="BD5" s="2475" t="s">
        <v>1890</v>
      </c>
      <c r="BE5" s="2475"/>
      <c r="BF5" s="2475"/>
      <c r="BG5" s="2475"/>
      <c r="BH5" s="2475"/>
      <c r="BI5" s="2475"/>
      <c r="BJ5" s="2475"/>
      <c r="BK5" s="2475"/>
      <c r="BL5" s="2475"/>
      <c r="BM5" s="2475"/>
      <c r="BN5" s="2475"/>
      <c r="BO5" s="2475"/>
      <c r="BP5" s="2475"/>
      <c r="BQ5" s="2475"/>
      <c r="BR5" s="2475"/>
      <c r="BS5" s="2475"/>
      <c r="BT5" s="2475"/>
      <c r="BU5" s="2475"/>
      <c r="BV5" s="2475"/>
      <c r="BW5" s="2475"/>
      <c r="BX5" s="2475" t="s">
        <v>1891</v>
      </c>
      <c r="BY5" s="2475"/>
      <c r="BZ5" s="2475"/>
      <c r="CA5" s="2461" t="s">
        <v>1892</v>
      </c>
      <c r="CB5" s="2484"/>
      <c r="CC5" s="2484"/>
      <c r="CD5" s="2484"/>
      <c r="CE5" s="2484"/>
      <c r="CF5" s="2484"/>
      <c r="CG5" s="2484"/>
      <c r="CH5" s="2484"/>
      <c r="CI5" s="2484"/>
      <c r="CJ5" s="2484"/>
      <c r="CK5" s="2484"/>
      <c r="CL5" s="2484"/>
      <c r="CM5" s="2484"/>
      <c r="CN5" s="2484"/>
      <c r="CO5" s="2484"/>
      <c r="CP5" s="2433" t="s">
        <v>1893</v>
      </c>
      <c r="CQ5" s="2434"/>
      <c r="CR5" s="2434"/>
      <c r="CS5" s="2434"/>
      <c r="CT5" s="2434"/>
      <c r="CU5" s="2434"/>
      <c r="CV5" s="2434"/>
      <c r="CW5" s="2434"/>
      <c r="CX5" s="2434"/>
      <c r="CY5" s="2434"/>
      <c r="CZ5" s="2434"/>
      <c r="DA5" s="2434"/>
      <c r="DB5" s="2434"/>
      <c r="DC5" s="2434"/>
      <c r="DD5" s="2434"/>
      <c r="DE5" s="2434"/>
      <c r="DF5" s="2434"/>
      <c r="DG5" s="2434"/>
      <c r="DH5" s="2449" t="s">
        <v>1894</v>
      </c>
      <c r="DI5" s="2449"/>
      <c r="DJ5" s="2449"/>
      <c r="DK5" s="2449" t="s">
        <v>1895</v>
      </c>
      <c r="DL5" s="2449"/>
      <c r="DM5" s="2450"/>
      <c r="DN5" s="2451" t="s">
        <v>1896</v>
      </c>
      <c r="DO5" s="2452"/>
      <c r="DP5" s="2453" t="s">
        <v>1897</v>
      </c>
      <c r="DQ5" s="2453"/>
      <c r="DR5" s="2453"/>
      <c r="DS5" s="2453"/>
      <c r="DT5" s="2453"/>
      <c r="DU5" s="2453"/>
      <c r="DV5" s="2453"/>
      <c r="DW5" s="2453"/>
      <c r="DX5" s="2453"/>
      <c r="DY5" s="2453"/>
      <c r="DZ5" s="2453"/>
      <c r="EA5" s="2453"/>
      <c r="EB5" s="2454"/>
      <c r="EC5" s="2457" t="s">
        <v>1898</v>
      </c>
      <c r="ED5" s="2457"/>
      <c r="EE5" s="2457"/>
      <c r="EF5" s="2457"/>
      <c r="EG5" s="2457"/>
      <c r="EH5" s="2457"/>
      <c r="EI5" s="2457"/>
      <c r="EJ5" s="2457"/>
      <c r="EK5" s="2457"/>
      <c r="EL5" s="2457"/>
      <c r="EM5" s="2457"/>
      <c r="EN5" s="2457"/>
      <c r="EO5" s="2457"/>
      <c r="EP5" s="2457"/>
      <c r="EQ5" s="2457"/>
      <c r="ER5" s="2457"/>
      <c r="ES5" s="2457"/>
      <c r="ET5" s="2457"/>
      <c r="EU5" s="2457"/>
      <c r="EV5" s="2457"/>
      <c r="EW5" s="2457"/>
      <c r="EX5" s="2457"/>
      <c r="EY5" s="2487" t="s">
        <v>1899</v>
      </c>
      <c r="EZ5" s="2488"/>
      <c r="FA5" s="2488"/>
      <c r="FB5" s="2495" t="s">
        <v>1900</v>
      </c>
      <c r="FC5" s="2496"/>
      <c r="FD5" s="2496"/>
      <c r="FE5" s="2496"/>
      <c r="FF5" s="2496"/>
      <c r="FG5" s="2497"/>
      <c r="FH5" s="2501" t="s">
        <v>1901</v>
      </c>
      <c r="FI5" s="2496"/>
      <c r="FJ5" s="2496"/>
      <c r="FK5" s="2496"/>
      <c r="FL5" s="2496"/>
      <c r="FM5" s="2496"/>
      <c r="FN5" s="2496"/>
      <c r="FO5" s="2496"/>
      <c r="FP5" s="2496"/>
      <c r="FQ5" s="2496"/>
      <c r="FR5" s="2496"/>
      <c r="FS5" s="2496"/>
      <c r="FT5" s="2496"/>
      <c r="FU5" s="2496"/>
      <c r="FV5" s="2496"/>
      <c r="FW5" s="2496"/>
      <c r="FX5" s="2496"/>
      <c r="FY5" s="2496"/>
      <c r="FZ5" s="2496"/>
      <c r="GA5" s="2497"/>
      <c r="GB5" s="2439" t="s">
        <v>1902</v>
      </c>
      <c r="GC5" s="2439"/>
      <c r="GD5" s="2439"/>
      <c r="GE5" s="2440"/>
      <c r="GF5" s="2502" t="s">
        <v>932</v>
      </c>
      <c r="GG5" s="2503"/>
      <c r="GH5" s="2505" t="s">
        <v>1895</v>
      </c>
      <c r="GI5" s="2505"/>
      <c r="GJ5" s="2505"/>
      <c r="GK5" s="2506" t="s">
        <v>394</v>
      </c>
      <c r="GL5" s="2507"/>
      <c r="GM5" s="2507"/>
      <c r="GN5" s="2441" t="s">
        <v>318</v>
      </c>
      <c r="GO5" s="2442"/>
      <c r="GP5" s="2441" t="s">
        <v>319</v>
      </c>
      <c r="GQ5" s="2445"/>
      <c r="GR5" s="2442"/>
      <c r="GS5" s="2447" t="s">
        <v>336</v>
      </c>
      <c r="GT5" s="2448" t="s">
        <v>567</v>
      </c>
      <c r="GU5" s="2481" t="s">
        <v>1903</v>
      </c>
      <c r="GV5" s="2447" t="s">
        <v>175</v>
      </c>
      <c r="GW5" s="1914"/>
      <c r="GX5" s="2189" t="s">
        <v>2129</v>
      </c>
      <c r="GY5" s="1914"/>
      <c r="GZ5" s="1914"/>
      <c r="HA5" s="1914"/>
      <c r="HB5" s="1914"/>
    </row>
    <row r="6" spans="1:210" s="792" customFormat="1" ht="15.75" customHeight="1">
      <c r="A6" s="2543"/>
      <c r="B6" s="2546"/>
      <c r="C6" s="2546"/>
      <c r="D6" s="2549"/>
      <c r="E6" s="2552"/>
      <c r="F6" s="2549"/>
      <c r="G6" s="2557" t="s">
        <v>1904</v>
      </c>
      <c r="H6" s="2459" t="s">
        <v>1905</v>
      </c>
      <c r="I6" s="2459"/>
      <c r="J6" s="2459"/>
      <c r="K6" s="2559" t="s">
        <v>1906</v>
      </c>
      <c r="L6" s="2560"/>
      <c r="M6" s="2560"/>
      <c r="N6" s="2560"/>
      <c r="O6" s="2564"/>
      <c r="P6" s="2518"/>
      <c r="Q6" s="2521"/>
      <c r="R6" s="2523"/>
      <c r="S6" s="2459" t="s">
        <v>1907</v>
      </c>
      <c r="T6" s="2459" t="s">
        <v>570</v>
      </c>
      <c r="U6" s="2524" t="s">
        <v>976</v>
      </c>
      <c r="V6" s="2471" t="s">
        <v>601</v>
      </c>
      <c r="W6" s="2471" t="s">
        <v>602</v>
      </c>
      <c r="X6" s="2471" t="s">
        <v>603</v>
      </c>
      <c r="Y6" s="2511" t="s">
        <v>604</v>
      </c>
      <c r="Z6" s="2471" t="s">
        <v>605</v>
      </c>
      <c r="AA6" s="2529" t="s">
        <v>1908</v>
      </c>
      <c r="AB6" s="2471" t="s">
        <v>606</v>
      </c>
      <c r="AC6" s="2471" t="s">
        <v>1909</v>
      </c>
      <c r="AD6" s="2471" t="s">
        <v>608</v>
      </c>
      <c r="AE6" s="2465" t="s">
        <v>1910</v>
      </c>
      <c r="AF6" s="2465" t="s">
        <v>1911</v>
      </c>
      <c r="AG6" s="2473" t="s">
        <v>1912</v>
      </c>
      <c r="AH6" s="2465" t="s">
        <v>1913</v>
      </c>
      <c r="AI6" s="2465" t="s">
        <v>1914</v>
      </c>
      <c r="AJ6" s="2465" t="s">
        <v>1915</v>
      </c>
      <c r="AK6" s="2465" t="s">
        <v>1916</v>
      </c>
      <c r="AL6" s="2465" t="s">
        <v>1917</v>
      </c>
      <c r="AM6" s="2536"/>
      <c r="AN6" s="2467" t="s">
        <v>1918</v>
      </c>
      <c r="AO6" s="2469" t="s">
        <v>1919</v>
      </c>
      <c r="AP6" s="2470" t="s">
        <v>1920</v>
      </c>
      <c r="AQ6" s="2513" t="s">
        <v>1921</v>
      </c>
      <c r="AR6" s="1916" t="s">
        <v>1922</v>
      </c>
      <c r="AS6" s="1916" t="s">
        <v>1727</v>
      </c>
      <c r="AT6" s="2514" t="s">
        <v>1923</v>
      </c>
      <c r="AU6" s="2515"/>
      <c r="AV6" s="2515"/>
      <c r="AW6" s="2515"/>
      <c r="AX6" s="2516"/>
      <c r="AY6" s="2513" t="s">
        <v>1924</v>
      </c>
      <c r="AZ6" s="2527"/>
      <c r="BA6" s="2477"/>
      <c r="BB6" s="2479"/>
      <c r="BC6" s="2480"/>
      <c r="BD6" s="2489" t="s">
        <v>1925</v>
      </c>
      <c r="BE6" s="2490"/>
      <c r="BF6" s="2491"/>
      <c r="BG6" s="2490"/>
      <c r="BH6" s="2490"/>
      <c r="BI6" s="2490"/>
      <c r="BJ6" s="2490"/>
      <c r="BK6" s="2490"/>
      <c r="BL6" s="2490"/>
      <c r="BM6" s="2490"/>
      <c r="BN6" s="2492"/>
      <c r="BO6" s="2493" t="s">
        <v>1926</v>
      </c>
      <c r="BP6" s="2494"/>
      <c r="BQ6" s="2494"/>
      <c r="BR6" s="2494"/>
      <c r="BS6" s="2485" t="s">
        <v>1927</v>
      </c>
      <c r="BT6" s="2485"/>
      <c r="BU6" s="2485"/>
      <c r="BV6" s="2485" t="s">
        <v>1928</v>
      </c>
      <c r="BW6" s="2486"/>
      <c r="BX6" s="2475"/>
      <c r="BY6" s="2475"/>
      <c r="BZ6" s="2475"/>
      <c r="CA6" s="2461" t="s">
        <v>1929</v>
      </c>
      <c r="CB6" s="2461"/>
      <c r="CC6" s="2462"/>
      <c r="CD6" s="2460" t="s">
        <v>1930</v>
      </c>
      <c r="CE6" s="2461"/>
      <c r="CF6" s="2462"/>
      <c r="CG6" s="2460" t="s">
        <v>1931</v>
      </c>
      <c r="CH6" s="2461"/>
      <c r="CI6" s="2462"/>
      <c r="CJ6" s="2460" t="s">
        <v>1932</v>
      </c>
      <c r="CK6" s="2461"/>
      <c r="CL6" s="2462"/>
      <c r="CM6" s="2450" t="s">
        <v>1933</v>
      </c>
      <c r="CN6" s="2463"/>
      <c r="CO6" s="2464"/>
      <c r="CP6" s="2433" t="s">
        <v>1934</v>
      </c>
      <c r="CQ6" s="2434"/>
      <c r="CR6" s="2434"/>
      <c r="CS6" s="2433" t="s">
        <v>1935</v>
      </c>
      <c r="CT6" s="2434"/>
      <c r="CU6" s="2434"/>
      <c r="CV6" s="2433" t="s">
        <v>1936</v>
      </c>
      <c r="CW6" s="2434"/>
      <c r="CX6" s="2434"/>
      <c r="CY6" s="2433" t="s">
        <v>1937</v>
      </c>
      <c r="CZ6" s="2434"/>
      <c r="DA6" s="2434"/>
      <c r="DB6" s="2433" t="s">
        <v>1938</v>
      </c>
      <c r="DC6" s="2434"/>
      <c r="DD6" s="2434"/>
      <c r="DE6" s="2433" t="s">
        <v>1939</v>
      </c>
      <c r="DF6" s="2434"/>
      <c r="DG6" s="2434"/>
      <c r="DH6" s="2449"/>
      <c r="DI6" s="2449"/>
      <c r="DJ6" s="2449"/>
      <c r="DK6" s="2449"/>
      <c r="DL6" s="2449"/>
      <c r="DM6" s="2450"/>
      <c r="DN6" s="2452"/>
      <c r="DO6" s="2452"/>
      <c r="DP6" s="2455"/>
      <c r="DQ6" s="2455"/>
      <c r="DR6" s="2455"/>
      <c r="DS6" s="2455"/>
      <c r="DT6" s="2455"/>
      <c r="DU6" s="2455"/>
      <c r="DV6" s="2455"/>
      <c r="DW6" s="2455"/>
      <c r="DX6" s="2455"/>
      <c r="DY6" s="2455"/>
      <c r="DZ6" s="2455"/>
      <c r="EA6" s="2455"/>
      <c r="EB6" s="2456"/>
      <c r="EC6" s="2457"/>
      <c r="ED6" s="2457"/>
      <c r="EE6" s="2457"/>
      <c r="EF6" s="2457"/>
      <c r="EG6" s="2457"/>
      <c r="EH6" s="2457"/>
      <c r="EI6" s="2457"/>
      <c r="EJ6" s="2457"/>
      <c r="EK6" s="2457"/>
      <c r="EL6" s="2457"/>
      <c r="EM6" s="2457"/>
      <c r="EN6" s="2457"/>
      <c r="EO6" s="2457"/>
      <c r="EP6" s="2457"/>
      <c r="EQ6" s="2457"/>
      <c r="ER6" s="2457"/>
      <c r="ES6" s="2457"/>
      <c r="ET6" s="2457"/>
      <c r="EU6" s="2457"/>
      <c r="EV6" s="2457"/>
      <c r="EW6" s="2457"/>
      <c r="EX6" s="2457"/>
      <c r="EY6" s="2488"/>
      <c r="EZ6" s="2488"/>
      <c r="FA6" s="2488"/>
      <c r="FB6" s="2498"/>
      <c r="FC6" s="2499"/>
      <c r="FD6" s="2499"/>
      <c r="FE6" s="2499"/>
      <c r="FF6" s="2499"/>
      <c r="FG6" s="2500"/>
      <c r="FH6" s="2498"/>
      <c r="FI6" s="2499"/>
      <c r="FJ6" s="2499"/>
      <c r="FK6" s="2499"/>
      <c r="FL6" s="2499"/>
      <c r="FM6" s="2499"/>
      <c r="FN6" s="2499"/>
      <c r="FO6" s="2499"/>
      <c r="FP6" s="2499"/>
      <c r="FQ6" s="2499"/>
      <c r="FR6" s="2499"/>
      <c r="FS6" s="2499"/>
      <c r="FT6" s="2499"/>
      <c r="FU6" s="2499"/>
      <c r="FV6" s="2499"/>
      <c r="FW6" s="2499"/>
      <c r="FX6" s="2499"/>
      <c r="FY6" s="2499"/>
      <c r="FZ6" s="2499"/>
      <c r="GA6" s="2500"/>
      <c r="GB6" s="2435" t="s">
        <v>1940</v>
      </c>
      <c r="GC6" s="2437" t="s">
        <v>1941</v>
      </c>
      <c r="GD6" s="2439" t="s">
        <v>1942</v>
      </c>
      <c r="GE6" s="2440"/>
      <c r="GF6" s="2504"/>
      <c r="GG6" s="2503"/>
      <c r="GH6" s="2505"/>
      <c r="GI6" s="2505"/>
      <c r="GJ6" s="2505"/>
      <c r="GK6" s="2506"/>
      <c r="GL6" s="2507"/>
      <c r="GM6" s="2507"/>
      <c r="GN6" s="2443"/>
      <c r="GO6" s="2444"/>
      <c r="GP6" s="2443"/>
      <c r="GQ6" s="2446"/>
      <c r="GR6" s="2444"/>
      <c r="GS6" s="2447"/>
      <c r="GT6" s="2448"/>
      <c r="GU6" s="2482"/>
      <c r="GV6" s="2447"/>
      <c r="GW6" s="1914"/>
      <c r="GX6" s="2203"/>
      <c r="GY6" s="1914"/>
      <c r="GZ6" s="1914"/>
      <c r="HA6" s="1914"/>
      <c r="HB6" s="1914"/>
    </row>
    <row r="7" spans="1:210" s="792" customFormat="1" ht="15.75" customHeight="1">
      <c r="A7" s="2544"/>
      <c r="B7" s="2547"/>
      <c r="C7" s="2547"/>
      <c r="D7" s="2550"/>
      <c r="E7" s="2553"/>
      <c r="F7" s="2550"/>
      <c r="G7" s="2558"/>
      <c r="H7" s="1903" t="s">
        <v>1943</v>
      </c>
      <c r="I7" s="1906" t="s">
        <v>1944</v>
      </c>
      <c r="J7" s="1906" t="s">
        <v>1945</v>
      </c>
      <c r="K7" s="1399" t="s">
        <v>1946</v>
      </c>
      <c r="L7" s="1400" t="s">
        <v>1947</v>
      </c>
      <c r="M7" s="1401" t="s">
        <v>1948</v>
      </c>
      <c r="N7" s="1402" t="s">
        <v>1949</v>
      </c>
      <c r="O7" s="2525"/>
      <c r="P7" s="2519"/>
      <c r="Q7" s="2522"/>
      <c r="R7" s="2468"/>
      <c r="S7" s="2459"/>
      <c r="T7" s="2459"/>
      <c r="U7" s="2525"/>
      <c r="V7" s="2472"/>
      <c r="W7" s="2472"/>
      <c r="X7" s="2472"/>
      <c r="Y7" s="2512"/>
      <c r="Z7" s="2472"/>
      <c r="AA7" s="2530"/>
      <c r="AB7" s="2472"/>
      <c r="AC7" s="2472"/>
      <c r="AD7" s="2472"/>
      <c r="AE7" s="2466"/>
      <c r="AF7" s="2466"/>
      <c r="AG7" s="2474"/>
      <c r="AH7" s="2466"/>
      <c r="AI7" s="2466"/>
      <c r="AJ7" s="2466"/>
      <c r="AK7" s="2466"/>
      <c r="AL7" s="2466"/>
      <c r="AM7" s="2537"/>
      <c r="AN7" s="2468"/>
      <c r="AO7" s="2470"/>
      <c r="AP7" s="2470"/>
      <c r="AQ7" s="2513"/>
      <c r="AR7" s="1908" t="s">
        <v>1950</v>
      </c>
      <c r="AS7" s="1904" t="s">
        <v>1951</v>
      </c>
      <c r="AT7" s="1405" t="s">
        <v>1925</v>
      </c>
      <c r="AU7" s="1406" t="s">
        <v>1927</v>
      </c>
      <c r="AV7" s="1406" t="s">
        <v>1952</v>
      </c>
      <c r="AW7" s="1407" t="s">
        <v>1953</v>
      </c>
      <c r="AX7" s="1408" t="s">
        <v>1954</v>
      </c>
      <c r="AY7" s="2513"/>
      <c r="AZ7" s="2528"/>
      <c r="BA7" s="2478"/>
      <c r="BB7" s="1409" t="s">
        <v>1955</v>
      </c>
      <c r="BC7" s="1410" t="s">
        <v>1956</v>
      </c>
      <c r="BD7" s="1411" t="s">
        <v>1957</v>
      </c>
      <c r="BE7" s="1412" t="s">
        <v>1958</v>
      </c>
      <c r="BF7" s="1413" t="s">
        <v>1959</v>
      </c>
      <c r="BG7" s="1414" t="s">
        <v>1960</v>
      </c>
      <c r="BH7" s="1415" t="s">
        <v>1961</v>
      </c>
      <c r="BI7" s="1415" t="s">
        <v>1962</v>
      </c>
      <c r="BJ7" s="1416" t="s">
        <v>1963</v>
      </c>
      <c r="BK7" s="1415" t="s">
        <v>1964</v>
      </c>
      <c r="BL7" s="1417" t="s">
        <v>1965</v>
      </c>
      <c r="BM7" s="1418" t="s">
        <v>1966</v>
      </c>
      <c r="BN7" s="1418" t="s">
        <v>1967</v>
      </c>
      <c r="BO7" s="1418" t="s">
        <v>1968</v>
      </c>
      <c r="BP7" s="1418" t="s">
        <v>1969</v>
      </c>
      <c r="BQ7" s="1418" t="s">
        <v>1970</v>
      </c>
      <c r="BR7" s="1418" t="s">
        <v>2068</v>
      </c>
      <c r="BS7" s="1418" t="s">
        <v>1971</v>
      </c>
      <c r="BT7" s="1418" t="s">
        <v>1972</v>
      </c>
      <c r="BU7" s="1418" t="s">
        <v>145</v>
      </c>
      <c r="BV7" s="1418" t="s">
        <v>1973</v>
      </c>
      <c r="BW7" s="1418" t="s">
        <v>1781</v>
      </c>
      <c r="BX7" s="1419" t="s">
        <v>1974</v>
      </c>
      <c r="BY7" s="1420" t="s">
        <v>1975</v>
      </c>
      <c r="BZ7" s="1420" t="s">
        <v>1976</v>
      </c>
      <c r="CA7" s="1905" t="s">
        <v>1977</v>
      </c>
      <c r="CB7" s="1911" t="s">
        <v>1978</v>
      </c>
      <c r="CC7" s="1911" t="s">
        <v>1979</v>
      </c>
      <c r="CD7" s="1911" t="s">
        <v>1980</v>
      </c>
      <c r="CE7" s="1911" t="s">
        <v>1978</v>
      </c>
      <c r="CF7" s="1911" t="s">
        <v>1979</v>
      </c>
      <c r="CG7" s="1911" t="s">
        <v>1980</v>
      </c>
      <c r="CH7" s="1911" t="s">
        <v>1978</v>
      </c>
      <c r="CI7" s="1911" t="s">
        <v>1979</v>
      </c>
      <c r="CJ7" s="1911" t="s">
        <v>1980</v>
      </c>
      <c r="CK7" s="1911" t="s">
        <v>1978</v>
      </c>
      <c r="CL7" s="1911" t="s">
        <v>1979</v>
      </c>
      <c r="CM7" s="1915" t="s">
        <v>1980</v>
      </c>
      <c r="CN7" s="1915" t="s">
        <v>1978</v>
      </c>
      <c r="CO7" s="1915" t="s">
        <v>1979</v>
      </c>
      <c r="CP7" s="1911" t="s">
        <v>1980</v>
      </c>
      <c r="CQ7" s="1911" t="s">
        <v>1978</v>
      </c>
      <c r="CR7" s="1911" t="s">
        <v>1979</v>
      </c>
      <c r="CS7" s="1911" t="s">
        <v>1980</v>
      </c>
      <c r="CT7" s="1911" t="s">
        <v>1978</v>
      </c>
      <c r="CU7" s="1911" t="s">
        <v>1979</v>
      </c>
      <c r="CV7" s="1911" t="s">
        <v>1980</v>
      </c>
      <c r="CW7" s="1911" t="s">
        <v>1978</v>
      </c>
      <c r="CX7" s="1911" t="s">
        <v>1979</v>
      </c>
      <c r="CY7" s="1911" t="s">
        <v>1980</v>
      </c>
      <c r="CZ7" s="1911" t="s">
        <v>1978</v>
      </c>
      <c r="DA7" s="1911" t="s">
        <v>1979</v>
      </c>
      <c r="DB7" s="1911" t="s">
        <v>1980</v>
      </c>
      <c r="DC7" s="1911" t="s">
        <v>1978</v>
      </c>
      <c r="DD7" s="1911" t="s">
        <v>1979</v>
      </c>
      <c r="DE7" s="1911" t="s">
        <v>1980</v>
      </c>
      <c r="DF7" s="1911" t="s">
        <v>1978</v>
      </c>
      <c r="DG7" s="1911" t="s">
        <v>1979</v>
      </c>
      <c r="DH7" s="1915" t="s">
        <v>1980</v>
      </c>
      <c r="DI7" s="1915" t="s">
        <v>1978</v>
      </c>
      <c r="DJ7" s="1915" t="s">
        <v>1979</v>
      </c>
      <c r="DK7" s="1915" t="s">
        <v>1980</v>
      </c>
      <c r="DL7" s="1915" t="s">
        <v>1978</v>
      </c>
      <c r="DM7" s="1912" t="s">
        <v>1979</v>
      </c>
      <c r="DN7" s="1425" t="s">
        <v>1981</v>
      </c>
      <c r="DO7" s="1426" t="s">
        <v>1982</v>
      </c>
      <c r="DP7" s="1427" t="s">
        <v>1983</v>
      </c>
      <c r="DQ7" s="1427" t="s">
        <v>1984</v>
      </c>
      <c r="DR7" s="1427" t="s">
        <v>1985</v>
      </c>
      <c r="DS7" s="1427" t="s">
        <v>1986</v>
      </c>
      <c r="DT7" s="1427" t="s">
        <v>1987</v>
      </c>
      <c r="DU7" s="1427" t="s">
        <v>1988</v>
      </c>
      <c r="DV7" s="1427" t="s">
        <v>1989</v>
      </c>
      <c r="DW7" s="1427" t="s">
        <v>1990</v>
      </c>
      <c r="DX7" s="1427" t="s">
        <v>1991</v>
      </c>
      <c r="DY7" s="1428" t="s">
        <v>1992</v>
      </c>
      <c r="DZ7" s="1428" t="s">
        <v>1993</v>
      </c>
      <c r="EA7" s="1428" t="s">
        <v>1994</v>
      </c>
      <c r="EB7" s="1428" t="s">
        <v>1995</v>
      </c>
      <c r="EC7" s="1427" t="s">
        <v>1996</v>
      </c>
      <c r="ED7" s="1427" t="s">
        <v>1997</v>
      </c>
      <c r="EE7" s="1429">
        <v>1</v>
      </c>
      <c r="EF7" s="1429">
        <v>2</v>
      </c>
      <c r="EG7" s="1429">
        <v>3</v>
      </c>
      <c r="EH7" s="1429">
        <v>4</v>
      </c>
      <c r="EI7" s="1429">
        <v>5</v>
      </c>
      <c r="EJ7" s="1429">
        <v>6</v>
      </c>
      <c r="EK7" s="1429">
        <v>7</v>
      </c>
      <c r="EL7" s="1429">
        <v>8</v>
      </c>
      <c r="EM7" s="1429">
        <v>9</v>
      </c>
      <c r="EN7" s="1429">
        <v>10</v>
      </c>
      <c r="EO7" s="1429">
        <v>11</v>
      </c>
      <c r="EP7" s="1429">
        <v>12</v>
      </c>
      <c r="EQ7" s="1429">
        <v>13</v>
      </c>
      <c r="ER7" s="1429">
        <v>14</v>
      </c>
      <c r="ES7" s="1429">
        <v>15</v>
      </c>
      <c r="ET7" s="1429">
        <v>16</v>
      </c>
      <c r="EU7" s="1429">
        <v>17</v>
      </c>
      <c r="EV7" s="1429">
        <v>18</v>
      </c>
      <c r="EW7" s="1429">
        <v>19</v>
      </c>
      <c r="EX7" s="1429">
        <v>20</v>
      </c>
      <c r="EY7" s="1427" t="s">
        <v>1998</v>
      </c>
      <c r="EZ7" s="1427" t="s">
        <v>1999</v>
      </c>
      <c r="FA7" s="1427" t="s">
        <v>2000</v>
      </c>
      <c r="FB7" s="1427" t="s">
        <v>2001</v>
      </c>
      <c r="FC7" s="1427" t="s">
        <v>2002</v>
      </c>
      <c r="FD7" s="1427" t="s">
        <v>2003</v>
      </c>
      <c r="FE7" s="1427" t="s">
        <v>2004</v>
      </c>
      <c r="FF7" s="1427" t="s">
        <v>2005</v>
      </c>
      <c r="FG7" s="1427" t="s">
        <v>2006</v>
      </c>
      <c r="FH7" s="1429">
        <v>1</v>
      </c>
      <c r="FI7" s="1429">
        <v>2</v>
      </c>
      <c r="FJ7" s="1429">
        <v>3</v>
      </c>
      <c r="FK7" s="1429">
        <v>4</v>
      </c>
      <c r="FL7" s="1429">
        <v>5</v>
      </c>
      <c r="FM7" s="1429">
        <v>6</v>
      </c>
      <c r="FN7" s="1429">
        <v>7</v>
      </c>
      <c r="FO7" s="1429">
        <v>8</v>
      </c>
      <c r="FP7" s="1429">
        <v>9</v>
      </c>
      <c r="FQ7" s="1429">
        <v>10</v>
      </c>
      <c r="FR7" s="1429">
        <v>11</v>
      </c>
      <c r="FS7" s="1429">
        <v>12</v>
      </c>
      <c r="FT7" s="1429">
        <v>13</v>
      </c>
      <c r="FU7" s="1429">
        <v>14</v>
      </c>
      <c r="FV7" s="1429">
        <v>15</v>
      </c>
      <c r="FW7" s="1429">
        <v>16</v>
      </c>
      <c r="FX7" s="1429">
        <v>17</v>
      </c>
      <c r="FY7" s="1429">
        <v>18</v>
      </c>
      <c r="FZ7" s="1429">
        <v>19</v>
      </c>
      <c r="GA7" s="1429">
        <v>20</v>
      </c>
      <c r="GB7" s="2436"/>
      <c r="GC7" s="2438"/>
      <c r="GD7" s="1430" t="s">
        <v>2007</v>
      </c>
      <c r="GE7" s="1430" t="s">
        <v>2008</v>
      </c>
      <c r="GF7" s="1431" t="s">
        <v>2009</v>
      </c>
      <c r="GG7" s="1432" t="s">
        <v>2010</v>
      </c>
      <c r="GH7" s="1433" t="s">
        <v>2011</v>
      </c>
      <c r="GI7" s="1433" t="s">
        <v>2012</v>
      </c>
      <c r="GJ7" s="1433" t="s">
        <v>2013</v>
      </c>
      <c r="GK7" s="1434" t="s">
        <v>1907</v>
      </c>
      <c r="GL7" s="1435" t="s">
        <v>570</v>
      </c>
      <c r="GM7" s="1909" t="s">
        <v>976</v>
      </c>
      <c r="GN7" s="1910" t="s">
        <v>569</v>
      </c>
      <c r="GO7" s="1910" t="s">
        <v>570</v>
      </c>
      <c r="GP7" s="1910" t="s">
        <v>569</v>
      </c>
      <c r="GQ7" s="1910" t="s">
        <v>503</v>
      </c>
      <c r="GR7" s="1910" t="s">
        <v>570</v>
      </c>
      <c r="GS7" s="2447"/>
      <c r="GT7" s="2448"/>
      <c r="GU7" s="2483"/>
      <c r="GV7" s="2447"/>
      <c r="GW7" s="1914"/>
      <c r="GX7" s="2190"/>
      <c r="GY7" s="1914"/>
      <c r="GZ7" s="1914"/>
      <c r="HA7" s="1914"/>
      <c r="HB7" s="1914"/>
    </row>
    <row r="8" spans="1:210" s="792" customFormat="1" ht="15.75" customHeight="1">
      <c r="A8" s="1438"/>
      <c r="B8" s="1439"/>
      <c r="C8" s="1440"/>
      <c r="D8" s="1441"/>
      <c r="E8" s="1442"/>
      <c r="F8" s="1441"/>
      <c r="G8" s="1442"/>
      <c r="H8" s="1443"/>
      <c r="I8" s="1441"/>
      <c r="J8" s="1441"/>
      <c r="K8" s="1444"/>
      <c r="L8" s="1445"/>
      <c r="M8" s="1440"/>
      <c r="N8" s="1446"/>
      <c r="O8" s="1907"/>
      <c r="P8" s="1448"/>
      <c r="Q8" s="1907"/>
      <c r="R8" s="1449" t="str">
        <f>IF(Q8=0,"",S8/Q8)</f>
        <v/>
      </c>
      <c r="S8" s="1450"/>
      <c r="T8" s="1450"/>
      <c r="U8" s="1450"/>
      <c r="V8" s="1451"/>
      <c r="W8" s="1451"/>
      <c r="X8" s="1451"/>
      <c r="Y8" s="1452"/>
      <c r="Z8" s="1451"/>
      <c r="AA8" s="1451"/>
      <c r="AB8" s="1451"/>
      <c r="AC8" s="1451"/>
      <c r="AD8" s="1453"/>
      <c r="AE8" s="1454"/>
      <c r="AF8" s="1455"/>
      <c r="AG8" s="1455"/>
      <c r="AH8" s="1455"/>
      <c r="AI8" s="1455"/>
      <c r="AJ8" s="1456"/>
      <c r="AK8" s="1455"/>
      <c r="AL8" s="1455"/>
      <c r="AM8" s="1890"/>
      <c r="AN8" s="1458"/>
      <c r="AO8" s="1458"/>
      <c r="AP8" s="1458"/>
      <c r="AQ8" s="1908"/>
      <c r="AR8" s="1459"/>
      <c r="AS8" s="1460"/>
      <c r="AT8" s="1461"/>
      <c r="AU8" s="1461"/>
      <c r="AV8" s="1461"/>
      <c r="AW8" s="1461"/>
      <c r="AX8" s="1461"/>
      <c r="AY8" s="1462"/>
      <c r="AZ8" s="1463" t="str">
        <f>IF(A8="","",INDEX(基准日费率!$B$13:$C$24,MATCH(O8,基准日费率!$A$13:$A$24,0),IF(OR(E8="生产"),1,2))+IF(AND(O8="轻钢结构",Q8&lt;1000,Q8&gt;0),-10,0))</f>
        <v/>
      </c>
      <c r="BA8" s="1463" t="str">
        <f>IF(A8="","",(INT(封面!F$9&amp;"/"&amp;封面!H$9&amp;"/"&amp;封面!J$9)-P8)/365)</f>
        <v/>
      </c>
      <c r="BB8" s="1410" t="str">
        <f>IF(A8="","",ROUND(AZ8-BA8,0))</f>
        <v/>
      </c>
      <c r="BC8" s="1410" t="str">
        <f>IF(AZ8="","",ROUND(BB8/(BB8+BA8)*100,0))</f>
        <v/>
      </c>
      <c r="BD8" s="1464"/>
      <c r="BE8" s="1464"/>
      <c r="BF8" s="1464"/>
      <c r="BG8" s="1464"/>
      <c r="BH8" s="1464"/>
      <c r="BI8" s="1464"/>
      <c r="BJ8" s="1464"/>
      <c r="BK8" s="1464"/>
      <c r="BL8" s="1464"/>
      <c r="BM8" s="1465">
        <f>ROUND(IF(Q8=0,0,(1+SUM(BE8:BL8)/100)*BD8),0)</f>
        <v>0</v>
      </c>
      <c r="BN8" s="1465">
        <f>ROUND(IF(A8="",0,BM8*Q8),0)</f>
        <v>0</v>
      </c>
      <c r="BO8" s="1466"/>
      <c r="BP8" s="1466"/>
      <c r="BQ8" s="1467"/>
      <c r="BR8" s="1468">
        <f>ROUND(IF(A8="",0,BN8*BO8+Q8*BQ8),0)</f>
        <v>0</v>
      </c>
      <c r="BS8" s="1467"/>
      <c r="BT8" s="1469"/>
      <c r="BU8" s="1470">
        <f>ROUND(IF(A8="",0,(BN8+BR8)*BS8*BT8/2),0)</f>
        <v>0</v>
      </c>
      <c r="BV8" s="1471"/>
      <c r="BW8" s="1470">
        <f>ROUND(IF(A8="",0,(BN8+BR8)*BV8),0)</f>
        <v>0</v>
      </c>
      <c r="BX8" s="1472">
        <f>ROUND(IF(A8="",0,BN8/(1+基准日费率!$C$4)*基准日费率!$C$4+BN8*(BO8-BP8)),0)</f>
        <v>0</v>
      </c>
      <c r="BY8" s="1472">
        <f>IF(A8="",0,ROUND(BN8+BR8+BU8+BW8-BX8,0))</f>
        <v>0</v>
      </c>
      <c r="BZ8" s="1473">
        <f>IF(BY8=0,0,ROUND(BY8*BC8/100,0))</f>
        <v>0</v>
      </c>
      <c r="CA8" s="1474"/>
      <c r="CB8" s="1475"/>
      <c r="CC8" s="1475"/>
      <c r="CD8" s="1475"/>
      <c r="CE8" s="1475"/>
      <c r="CF8" s="1475"/>
      <c r="CG8" s="1476"/>
      <c r="CH8" s="1476"/>
      <c r="CI8" s="1476"/>
      <c r="CJ8" s="1475"/>
      <c r="CK8" s="1475"/>
      <c r="CL8" s="1475"/>
      <c r="CM8" s="1475"/>
      <c r="CN8" s="1475"/>
      <c r="CO8" s="1475"/>
      <c r="CP8" s="1477" t="str">
        <f>IF($CM8="","",100%)</f>
        <v/>
      </c>
      <c r="CQ8" s="1477" t="str">
        <f>IF($CN8="","",100%)</f>
        <v/>
      </c>
      <c r="CR8" s="1477" t="str">
        <f>IF($CO8="","",100%)</f>
        <v/>
      </c>
      <c r="CS8" s="1477" t="str">
        <f>IF($CM8="","",100%)</f>
        <v/>
      </c>
      <c r="CT8" s="1477" t="str">
        <f>IF($CN8="","",100%)</f>
        <v/>
      </c>
      <c r="CU8" s="1477" t="str">
        <f>IF($CO8="","",100%)</f>
        <v/>
      </c>
      <c r="CV8" s="1477" t="str">
        <f>IF($CM8="","",100%)</f>
        <v/>
      </c>
      <c r="CW8" s="1477" t="str">
        <f>IF($CN8="","",100%)</f>
        <v/>
      </c>
      <c r="CX8" s="1477" t="str">
        <f>IF($CO8="","",100%)</f>
        <v/>
      </c>
      <c r="CY8" s="1477" t="str">
        <f>IF($CM8="","",100%)</f>
        <v/>
      </c>
      <c r="CZ8" s="1477" t="str">
        <f>IF($CN8="","",100%)</f>
        <v/>
      </c>
      <c r="DA8" s="1477" t="str">
        <f>IF($CO8="","",100%)</f>
        <v/>
      </c>
      <c r="DB8" s="1477" t="str">
        <f>IF($CM8="","",100%)</f>
        <v/>
      </c>
      <c r="DC8" s="1477" t="str">
        <f>IF($CN8="","",100%)</f>
        <v/>
      </c>
      <c r="DD8" s="1477" t="str">
        <f>IF($CO8="","",100%)</f>
        <v/>
      </c>
      <c r="DE8" s="1477" t="str">
        <f>IF($CM8="","",100%)</f>
        <v/>
      </c>
      <c r="DF8" s="1477" t="str">
        <f>IF($CN8="","",100%)</f>
        <v/>
      </c>
      <c r="DG8" s="1477" t="str">
        <f>IF($CO8="","",100%)</f>
        <v/>
      </c>
      <c r="DH8" s="1478">
        <f t="shared" ref="DH8:DJ25" si="0">IF(CM8="",0,CM8*CP8*CS8*CV8*CY8*DB8*DE8)</f>
        <v>0</v>
      </c>
      <c r="DI8" s="1478">
        <f t="shared" si="0"/>
        <v>0</v>
      </c>
      <c r="DJ8" s="1478">
        <f t="shared" si="0"/>
        <v>0</v>
      </c>
      <c r="DK8" s="1478">
        <f t="shared" ref="DK8:DM23" si="1">IF($A8="",0,1/3)</f>
        <v>0</v>
      </c>
      <c r="DL8" s="1478">
        <f t="shared" si="1"/>
        <v>0</v>
      </c>
      <c r="DM8" s="1478">
        <f t="shared" si="1"/>
        <v>0</v>
      </c>
      <c r="DN8" s="1479">
        <f>ROUND(IF(CM8="",0,DH8*DK8+DI8*DL8+DJ8*DM8),0)</f>
        <v>0</v>
      </c>
      <c r="DO8" s="1479">
        <f>IF(DN8="",0,ROUND(DN8*Q8,0))</f>
        <v>0</v>
      </c>
      <c r="DP8" s="1480"/>
      <c r="DQ8" s="1481">
        <f t="shared" ref="DQ8:DQ25" si="2">Q8</f>
        <v>0</v>
      </c>
      <c r="DR8" s="1482"/>
      <c r="DS8" s="1480"/>
      <c r="DT8" s="1480"/>
      <c r="DU8" s="1480"/>
      <c r="DV8" s="1480"/>
      <c r="DW8" s="1480"/>
      <c r="DX8" s="1480"/>
      <c r="DY8" s="1480"/>
      <c r="DZ8" s="1480"/>
      <c r="EA8" s="1480"/>
      <c r="EB8" s="1483"/>
      <c r="EC8" s="1484"/>
      <c r="ED8" s="1485" t="str">
        <f>IF(EC8="","",(EC8-INT(封面!$F$9&amp;"/"&amp;封面!$H$9&amp;"/"&amp;封面!$J$9))/365.25)</f>
        <v/>
      </c>
      <c r="EE8" s="1486"/>
      <c r="EF8" s="1486"/>
      <c r="EG8" s="1486"/>
      <c r="EH8" s="1486"/>
      <c r="EI8" s="1486"/>
      <c r="EJ8" s="1486"/>
      <c r="EK8" s="1486"/>
      <c r="EL8" s="1486"/>
      <c r="EM8" s="1486"/>
      <c r="EN8" s="1486"/>
      <c r="EO8" s="1486"/>
      <c r="EP8" s="1486"/>
      <c r="EQ8" s="1486"/>
      <c r="ER8" s="1486"/>
      <c r="ES8" s="1486"/>
      <c r="ET8" s="1486"/>
      <c r="EU8" s="1486"/>
      <c r="EV8" s="1486"/>
      <c r="EW8" s="1486"/>
      <c r="EX8" s="1486"/>
      <c r="EY8" s="1482"/>
      <c r="EZ8" s="1482"/>
      <c r="FA8" s="1482"/>
      <c r="FB8" s="1485" t="str">
        <f>IF(A8="","",(N8-INT(封面!$F$9&amp;"/"&amp;封面!$H$9&amp;"/"&amp;封面!$J$9))/365.25)</f>
        <v/>
      </c>
      <c r="FC8" s="1485">
        <f>MIN(FB8,BB8)</f>
        <v>0</v>
      </c>
      <c r="FD8" s="1487" t="str">
        <f>IF(A8="","",IF(AZ8-(N8-P8)/365.25&lt;0,0,AZ8-(N8-P8)/365.25))</f>
        <v/>
      </c>
      <c r="FE8" s="1487" t="str">
        <f>IF(A8="","",IF(FD8&lt;0,0,DR8*DQ8*(FD8/AZ8)))</f>
        <v/>
      </c>
      <c r="FF8" s="1487" t="str">
        <f>IF(A8="","",IF(AZ8-(INT(封面!$F$9&amp;"/"&amp;封面!$H$9&amp;"/"&amp;封面!$J$9)-P8)/365.25-FB8&gt;0,0,FB8-(AZ8-(INT(封面!$F$9&amp;"/"&amp;封面!$H$9&amp;"/"&amp;封面!$J$9)-P8)/365.25)))</f>
        <v/>
      </c>
      <c r="FG8" s="1488"/>
      <c r="FH8" s="1487" t="str">
        <f>IF($EC8="","",IF($FH$7&gt;($ED8+1),0,IF(INT($ED8)=0,(EE8-(EE8*($DT8-$DU8*(1+$DW8)-$DV8)-$DR8*$DQ8*$DS8-$DR8*$DQ8*$DX8)*($ED8-INT($ED8)))/(1+$DY8)^$ED8,(IF((EE8*(1-$DT8-$DU8*(1+$DW8)-$DV8)-$DR8*$DQ8*$DS8-$DR8*$DQ8*$DX8)/(1+$DY8)^$FH$7&lt;0,0,EE8*(1-$DT8-$DU8*(1+$DW8)-$DV8)-$DR8*$DQ8*$DS8-$DR8*$DQ8*$DX8)/(1+$DY8)^$FH$7))))</f>
        <v/>
      </c>
      <c r="FI8" s="1487" t="str">
        <f>IF($EC8="","",IF($FI$7&gt;($ED8+1),0,IF(INT($ED8)-$FH$7=0,(EF8-EF8*($DT8+$DU8*(1+$DW8)+$DV8)-($DR8*$DQ8*$DS8+$DR8*$DQ8*$DX8)*($ED8-INT($ED8)))/(1+$DY8)^$ED8,(IF((EF8*(1-$DT8-$DU8*(1+$DW8)-$DV8)-$DR8*$DQ8*$DS8-$DR8*$DQ8*$DX8)/(1+$DY8)^$FI$7&lt;0,0,EF8*(1-$DT8-$DU8*(1+$DW8)-$DV8)-$DR8*$DQ8*$DS8-$DR8*$DQ8*$DX8)/(1+$DY8)^$FI$7))))</f>
        <v/>
      </c>
      <c r="FJ8" s="1487" t="str">
        <f>IF($EC8="","",IF($FJ$7&gt;($ED8+1),0,IF(INT($ED8)-$FI$7=0,(EG8-EG8*($DT8+$DU8*(1+$DW8)+$DV8)-($DR8*$DQ8*$DS8+$DR8*$DQ8*$DX8)*($ED8-INT($ED8)))/(1+$DY8)^$ED8,(IF((EG8*(1-$DT8-$DU8*(1+$DW8)-$DV8)-$DR8*$DQ8*$DS8-$DR8*$DQ8*$DX8)/(1+$DY8)^$FJ$7&lt;0,0,EG8*(1-$DT8-$DU8*(1+$DW8)-$DV8)-$DR8*$DQ8*$DS8-$DR8*$DQ8*$DX8)/(1+$DY8)^$FJ$7))))</f>
        <v/>
      </c>
      <c r="FK8" s="1487" t="str">
        <f>IF($EC8="","",IF($FK$7&gt;($ED8+1),0,IF(INT($ED8)-$FJ$7=0,(EH8-EH8*($DT8+$DU8*(1+$DW8)+$DV8)-($DR8*$DQ8*$DS8+$DR8*$DQ8*$DX8)*($ED8-INT($ED8)))/(1+$DY8)^$ED8,(IF((EH8*(1-$DT8-$DU8*(1+$DW8)-$DV8)-$DR8*$DQ8*$DS8-$DR8*$DQ8*$DX8)/(1+$DY8)^$FK$7&lt;0,0,EH8*(1-$DT8-$DU8*(1+$DW8)-$DV8)-$DR8*$DQ8*$DS8-$DR8*$DQ8*$DX8)/(1+$DY8)^$FK$7))))</f>
        <v/>
      </c>
      <c r="FL8" s="1487" t="str">
        <f>IF($EC8="","",IF($FL$7&gt;($ED8+1),0,IF(INT($ED8)-$FK$7=0,(EI8-EI8*($DT8+$DU8*(1+$DW8)+$DV8)-($DR8*$DQ8*$DS8+$DR8*$DQ8*$DX8)*($ED8-INT($ED8)))/(1+$DY8)^$ED8,(IF((EI8*(1-$DT8-$DU8*(1+$DW8)-$DV8)-$DR8*$DQ8*$DS8-$DR8*$DQ8*$DX8)/(1+$DY8)^$FL$7&lt;0,0,EI8*(1-$DT8-$DU8*(1+$DW8)-$DV8)-$DR8*$DQ8*$DS8-$DR8*$DQ8*$DX8)/(1+$DY8)^$FL$7))))</f>
        <v/>
      </c>
      <c r="FM8" s="1487" t="str">
        <f>IF($EC8="","",IF($FM$7&gt;($ED8+1),0,IF(INT($ED8)-$FL$7=0,(EJ8-EJ8*($DT8+$DU8*(1+$DW8)+$DV8)-($DR8*$DQ8*$DS8+$DR8*$DQ8*$DX8)*($ED8-INT($ED8)))/(1+$DY8)^$ED8,(IF((EJ8*(1-$DT8-$DU8*(1+$DW8)-$DV8)-$DR8*$DQ8*$DS8-$DR8*$DQ8*$DX8)/(1+$DY8)^$FM$7&lt;0,0,EJ8*(1-$DT8-$DU8*(1+$DW8)-$DV8)-$DR8*$DQ8*$DS8-$DR8*$DQ8*$DX8)/(1+$DY8)^$FM$7))))</f>
        <v/>
      </c>
      <c r="FN8" s="1487" t="str">
        <f>IF($EC8="","",IF($FN$7&gt;($ED8+1),0,IF(INT($ED8)-$FM$7=0,(EK8-EK8*($DT8+$DU8*(1+$DW8)+$DV8)-($DR8*$DQ8*$DS8+$DR8*$DQ8*$DX8)*($ED8-INT($ED8)))/(1+$DY8)^$ED8,(IF((EK8*(1-$DT8-$DU8*(1+$DW8)-$DV8)-$DR8*$DQ8*$DS8-$DR8*$DQ8*$DX8)/(1+$DY8)^$FN$7&lt;0,0,EK8*(1-$DT8-$DU8*(1+$DW8)-$DV8)-$DR8*$DQ8*$DS8-$DR8*$DQ8*$DX8)/(1+$DY8)^$FN$7))))</f>
        <v/>
      </c>
      <c r="FO8" s="1487" t="str">
        <f>IF($EC8="","",IF($FO$7&gt;($ED8+1),0,IF(INT($ED8)-$FN$7=0,(EL8-EL8*($DT8+$DU8*(1+$DW8)+$DV8)-($DR8*$DQ8*$DS8+$DR8*$DQ8*$DX8)*($ED8-INT($ED8)))/(1+$DY8)^$ED8,(IF((EL8*(1-$DT8-$DU8*(1+$DW8)-$DV8)-$DR8*$DQ8*$DS8-$DR8*$DQ8*$DX8)/(1+$DY8)^$FO$7&lt;0,0,EL8*(1-$DT8-$DU8*(1+$DW8)-$DV8)-$DR8*$DQ8*$DS8-$DR8*$DQ8*$DX8)/(1+$DY8)^$FO$7))))</f>
        <v/>
      </c>
      <c r="FP8" s="1487" t="str">
        <f>IF($EC8="","",IF($FP$7&gt;($ED8+1),0,IF(INT($ED8)-$FO$7=0,(EM8-EM8*($DT8+$DU8*(1+$DW8)+$DV8)-($DR8*$DQ8*$DS8+$DR8*$DQ8*$DX8)*($ED8-INT($ED8)))/(1+$DY8)^$ED8,(IF((EM8*(1-$DT8-$DU8*(1+$DW8)-$DV8)-$DR8*$DQ8*$DS8-$DR8*$DQ8*$DX8)/(1+$DY8)^$FP$7&lt;0,0,EM8*(1-$DT8-$DU8*(1+$DW8)-$DV8)-$DR8*$DQ8*$DS8-$DR8*$DQ8*$DX8)/(1+$DY8)^$FP$7))))</f>
        <v/>
      </c>
      <c r="FQ8" s="1487" t="str">
        <f>IF($EC8="","",IF($FQ$7&gt;($ED8+1),0,IF(INT($ED8)-$FP$7=0,(EN8-EN8*($DT8+$DU8*(1+$DW8)+$DV8)-($DR8*$DQ8*$DS8+$DR8*$DQ8*$DX8)*($ED8-INT($ED8)))/(1+$DY8)^$ED8,(IF((EN8*(1-$DT8-$DU8*(1+$DW8)-$DV8)-$DR8*$DQ8*$DS8-$DR8*$DQ8*$DX8)/(1+$DY8)^$FQ$7&lt;0,0,EN8*(1-$DT8-$DU8*(1+$DW8)-$DV8)-$DR8*$DQ8*$DS8-$DR8*$DQ8*$DX8)/(1+$DY8)^$FQ$7))))</f>
        <v/>
      </c>
      <c r="FR8" s="1487" t="str">
        <f>IF($EC8="","",IF($FR$7&gt;($ED8+1),0,IF(INT($ED8)-$FQ$7=0,(EO8-EO8*($DT8+$DU8*(1+$DW8)+$DV8)-($DR8*$DQ8*$DS8+$DR8*$DQ8*$DX8)*($ED8-INT($ED8)))/(1+$DY8)^$ED8,(IF((EO8*(1-$DT8-$DU8*(1+$DW8)-$DV8)-$DR8*$DQ8*$DS8-$DR8*$DQ8*$DX8)/(1+$DY8)^$FR$7&lt;0,0,EO8*(1-$DT8-$DU8*(1+$DW8)-$DV8)-$DR8*$DQ8*$DS8-$DR8*$DQ8*$DX8)/(1+$DY8)^$FR$7))))</f>
        <v/>
      </c>
      <c r="FS8" s="1487" t="str">
        <f>IF($EC8="","",IF($FS$7&gt;($ED8+1),0,IF(INT($ED8)-$FR$7=0,(EP8-EP8*($DT8+$DU8*(1+$DW8)+$DV8)-($DR8*$DQ8*$DS8+$DR8*$DQ8*$DX8)*($ED8-INT($ED8)))/(1+$DY8)^$ED8,(IF((EP8*(1-$DT8-$DU8*(1+$DW8)-$DV8)-$DR8*$DQ8*$DS8-$DR8*$DQ8*$DX8)/(1+$DY8)^$FS$7&lt;0,0,EP8*(1-$DT8-$DU8*(1+$DW8)-$DV8)-$DR8*$DQ8*$DS8-$DR8*$DQ8*$DX8)/(1+$DY8)^$FS$7))))</f>
        <v/>
      </c>
      <c r="FT8" s="1487" t="str">
        <f>IF($EC8="","",IF($FT$7&gt;($ED8+1),0,IF(INT($ED8)-$FS$7=0,(EQ8-EQ8*($DT8+$DU8*(1+$DW8)+$DV8)-($DR8*$DQ8*$DS8+$DR8*$DQ8*$DX8)*($ED8-INT($ED8)))/(1+$DY8)^$ED8,(IF((EQ8*(1-$DT8-$DU8*(1+$DW8)-$DV8)-$DR8*$DQ8*$DS8-$DR8*$DQ8*$DX8)/(1+$DY8)^$FT$7&lt;0,0,EQ8*(1-$DT8-$DU8*(1+$DW8)-$DV8)-$DR8*$DQ8*$DS8-$DR8*$DQ8*$DX8)/(1+$DY8)^$FT$7))))</f>
        <v/>
      </c>
      <c r="FU8" s="1487" t="str">
        <f>IF($EC8="","",IF($FU$7&gt;($ED8+1),0,IF(INT($ED8)-$FT$7=0,(ER8-ER8*($DT8+$DU8*(1+$DW8)+$DV8)-($DR8*$DQ8*$DS8+$DR8*$DQ8*$DX8)*($ED8-INT($ED8)))/(1+$DY8)^$ED8,(IF((ER8*(1-$DT8-$DU8*(1+$DW8)-$DV8)-$DR8*$DQ8*$DS8-$DR8*$DQ8*$DX8)/(1+$DY8)^$FU$7&lt;0,0,ER8*(1-$DT8-$DU8*(1+$DW8)-$DV8)-$DR8*$DQ8*$DS8-$DR8*$DQ8*$DX8)/(1+$DY8)^$FU$7))))</f>
        <v/>
      </c>
      <c r="FV8" s="1487" t="str">
        <f>IF($EC8="","",IF($FV$7&gt;($ED8+1),0,IF(INT($ED8)-$FU$7=0,(ES8-ES8*($DT8+$DU8*(1+$DW8)+$DV8)-($DR8*$DQ8*$DS8+$DR8*$DQ8*$DX8)*($ED8-INT($ED8)))/(1+$DY8)^$ED8,(IF((ES8*(1-$DT8-$DU8*(1+$DW8)-$DV8)-$DR8*$DQ8*$DS8-$DR8*$DQ8*$DX8)/(1+$DY8)^$FV$7&lt;0,0,ES8*(1-$DT8-$DU8*(1+$DW8)-$DV8)-$DR8*$DQ8*$DS8-$DR8*$DQ8*$DX8)/(1+$DY8)^$FV$7))))</f>
        <v/>
      </c>
      <c r="FW8" s="1487" t="str">
        <f>IF($EC8="","",IF($FW$7&gt;($ED8+1),0,IF(INT($ED8)-$FV$7=0,(ET8-ET8*($DT8+$DU8*(1+$DW8)+$DV8)-($DR8*$DQ8*$DS8+$DR8*$DQ8*$DX8)*($ED8-INT($ED8)))/(1+$DY8)^$ED8,(IF((ET8*(1-$DT8-$DU8*(1+$DW8)-$DV8)-$DR8*$DQ8*$DS8-$DR8*$DQ8*$DX8)/(1+$DY8)^$FW$7&lt;0,0,ET8*(1-$DT8-$DU8*(1+$DW8)-$DV8)-$DR8*$DQ8*$DS8-$DR8*$DQ8*$DX8)/(1+$DY8)^$FW$7))))</f>
        <v/>
      </c>
      <c r="FX8" s="1487" t="str">
        <f>IF($EC8="","",IF($FX$7&gt;($ED8+1),0,IF(INT($ED8)-$FW$7=0,(EU8-EU8*($DT8+$DU8*(1+$DW8)+$DV8)-($DR8*$DQ8*$DS8+$DR8*$DQ8*$DX8)*($ED8-INT($ED8)))/(1+$DY8)^$ED8,(IF((EU8*(1-$DT8-$DU8*(1+$DW8)-$DV8)-$DR8*$DQ8*$DS8-$DR8*$DQ8*$DX8)/(1+$DY8)^$FX$7&lt;0,0,EU8*(1-$DT8-$DU8*(1+$DW8)-$DV8)-$DR8*$DQ8*$DS8-$DR8*$DQ8*$DX8)/(1+$DY8)^$FX$7))))</f>
        <v/>
      </c>
      <c r="FY8" s="1487" t="str">
        <f>IF($EC8="","",IF($FY$7&gt;($ED8+1),0,IF(INT($ED8)-$FX$7=0,(EV8-EV8*($DT8+$DU8*(1+$DW8)+$DV8)-($DR8*$DQ8*$DS8+$DR8*$DQ8*$DX8)*($ED8-INT($ED8)))/(1+$DY8)^$ED8,(IF((EV8*(1-$DT8-$DU8*(1+$DW8)-$DV8)-$DR8*$DQ8*$DS8-$DR8*$DQ8*$DX8)/(1+$DY8)^$FY$7&lt;0,0,EV8*(1-$DT8-$DU8*(1+$DW8)-$DV8)-$DR8*$DQ8*$DS8-$DR8*$DQ8*$DX8)/(1+$DY8)^$FY$7))))</f>
        <v/>
      </c>
      <c r="FZ8" s="1487" t="str">
        <f>IF($EC8="","",IF($FZ$7&gt;($ED8+1),0,IF(INT($ED8)-$FY$7=0,(EW8-EW8*($DT8+$DU8*(1+$DW8)+$DV8)-($DR8*$DQ8*$DS8+$DR8*$DQ8*$DX8)*($ED8-INT($ED8)))/(1+$DY8)^$ED8,(IF((EW8*(1-$DT8-$DU8*(1+$DW8)-$DV8)-$DR8*$DQ8*$DS8-$DR8*$DQ8*$DX8)/(1+$DY8)^$FZ$7&lt;0,0,EW8*(1-$DT8-$DU8*(1+$DW8)-$DV8)-$DR8*$DQ8*$DS8-$DR8*$DQ8*$DX8)/(1+$DY8)^$FZ$7))))</f>
        <v/>
      </c>
      <c r="GA8" s="1487" t="str">
        <f>IF($EC8="","",IF($GA$7&gt;($ED8+1),0,IF(INT($ED8)-$FZ$7=0,(EX8-EX8*($DT8+$DU8*(1+$DW8)+$DV8)-($DR8*$DQ8*$DS8+$DR8*$DQ8*$DX8)*($ED8-INT($ED8)))/(1+$DY8)^$ED8,(IF((EX8*(1-$DT8-$DU8*(1+$DW8)-$DV8)-$DR8*$DQ8*$DS8-$DR8*$DQ8*$DX8)/(1+$DY8)^$GA$7&lt;0,0,EX8*(1-$DT8-$DU8*(1+$DW8)-$DV8)-$DR8*$DQ8*$DS8-$DR8*$DQ8*$DX8)/(1+$DY8)^$GA$7))))</f>
        <v/>
      </c>
      <c r="GB8" s="1489">
        <f>SUM(FH8:GA8)</f>
        <v>0</v>
      </c>
      <c r="GC8" s="1490" t="str">
        <f>IF(DZ8="","",((EY8*DQ8*12+EZ8+FA8)*(1-DP8)*(1-DT8-DU8*(1+DW8)-DV8)-DQ8*DR8*(DX8+DS8))/(DZ8-EB8)*(1-((1+EB8)/(1+DZ8))^(FC8-ED8))/(1+DZ8)^(ED8))</f>
        <v/>
      </c>
      <c r="GD8" s="1491">
        <f>IF(EA8="",0,FE8/(1+EA8)^FC8)</f>
        <v>0</v>
      </c>
      <c r="GE8" s="1491">
        <f>FG8</f>
        <v>0</v>
      </c>
      <c r="GF8" s="1491">
        <f>IF(DZ8=0,0,ROUND(GB8+GC8+GD8+GE8,0))</f>
        <v>0</v>
      </c>
      <c r="GG8" s="1491" t="str">
        <f>IF(GF8=0,"",ROUND(GF8/Q8,0))</f>
        <v/>
      </c>
      <c r="GH8" s="1492"/>
      <c r="GI8" s="1492"/>
      <c r="GJ8" s="1492"/>
      <c r="GK8" s="1493"/>
      <c r="GL8" s="1494"/>
      <c r="GM8" s="1494"/>
      <c r="GN8" s="1494">
        <f t="shared" ref="GN8:GO25" si="3">S8+GK8</f>
        <v>0</v>
      </c>
      <c r="GO8" s="1494">
        <f t="shared" si="3"/>
        <v>0</v>
      </c>
      <c r="GP8" s="1495" t="str">
        <f>IF(A8="","",COUNTIF(AQ8,"*成本法*")*BY8*GH8+COUNTIF(AQ8,"*市场法*")*DO8*GI8+COUNTIF(AQ8,"*收益法*")*GF8*GJ8)</f>
        <v/>
      </c>
      <c r="GQ8" s="1496" t="str">
        <f t="shared" ref="GQ8:GQ25" si="4">IF(A8="","",IF(GH8=100%,BC8,""))</f>
        <v/>
      </c>
      <c r="GR8" s="1494" t="str">
        <f>IF(GP8="","",IF(GH8=100%,ROUND(GP8*GQ8/100,0),GP8))</f>
        <v/>
      </c>
      <c r="GS8" s="1494" t="str">
        <f t="shared" ref="GS8:GS25" si="5">IF(GO8=0,"",(GR8-GO8)/GO8*100)</f>
        <v/>
      </c>
      <c r="GT8" s="1497" t="str">
        <f t="shared" ref="GT8:GT25" si="6">IF(Q8="","",GP8/Q8)</f>
        <v/>
      </c>
      <c r="GU8" s="1498" t="str">
        <f t="shared" ref="GU8:GU25" si="7">IF(AQ8="","",IF(AQ8="成本法","仅房屋建筑物","含土地价值"))</f>
        <v/>
      </c>
      <c r="GV8" s="1499"/>
      <c r="GW8" s="1376"/>
      <c r="GX8" s="551"/>
      <c r="GY8" s="1376"/>
      <c r="GZ8" s="1376"/>
      <c r="HA8" s="1376"/>
      <c r="HB8" s="1500"/>
    </row>
    <row r="9" spans="1:210" s="792" customFormat="1" ht="15.75" customHeight="1">
      <c r="A9" s="1438"/>
      <c r="B9" s="1439"/>
      <c r="C9" s="1440"/>
      <c r="D9" s="1441"/>
      <c r="E9" s="1442"/>
      <c r="F9" s="1441"/>
      <c r="G9" s="1442"/>
      <c r="H9" s="1443"/>
      <c r="I9" s="1441"/>
      <c r="J9" s="1441"/>
      <c r="K9" s="1444"/>
      <c r="L9" s="1445"/>
      <c r="M9" s="1440"/>
      <c r="N9" s="1446"/>
      <c r="O9" s="1907"/>
      <c r="P9" s="1501"/>
      <c r="Q9" s="1142"/>
      <c r="R9" s="1449" t="str">
        <f t="shared" ref="R9:R25" si="8">IF(Q9=0,"",S9/Q9)</f>
        <v/>
      </c>
      <c r="S9" s="1450"/>
      <c r="T9" s="1450"/>
      <c r="U9" s="1450"/>
      <c r="V9" s="1451"/>
      <c r="W9" s="1451"/>
      <c r="X9" s="1451"/>
      <c r="Y9" s="1452"/>
      <c r="Z9" s="1451"/>
      <c r="AA9" s="1451"/>
      <c r="AB9" s="1451"/>
      <c r="AC9" s="1451"/>
      <c r="AD9" s="1453"/>
      <c r="AE9" s="1502"/>
      <c r="AF9" s="1455"/>
      <c r="AG9" s="1455"/>
      <c r="AH9" s="1455"/>
      <c r="AI9" s="1455"/>
      <c r="AJ9" s="1456"/>
      <c r="AK9" s="1455"/>
      <c r="AL9" s="1455"/>
      <c r="AM9" s="1829"/>
      <c r="AN9" s="1458"/>
      <c r="AO9" s="1458"/>
      <c r="AP9" s="1458"/>
      <c r="AQ9" s="1908"/>
      <c r="AR9" s="1459"/>
      <c r="AS9" s="1460"/>
      <c r="AT9" s="1461"/>
      <c r="AU9" s="1461"/>
      <c r="AV9" s="1461"/>
      <c r="AW9" s="1461"/>
      <c r="AX9" s="1461"/>
      <c r="AY9" s="1462"/>
      <c r="AZ9" s="1463" t="str">
        <f>IF(A9="","",INDEX(基准日费率!$B$13:$C$24,MATCH(O9,基准日费率!$A$13:$A$24,0),IF(OR(E9="生产"),1,2))+IF(AND(O9="轻钢结构",Q9&lt;1000,Q9&gt;0),-10,0))</f>
        <v/>
      </c>
      <c r="BA9" s="1463" t="str">
        <f>IF(A9="","",(INT(封面!F$9&amp;"/"&amp;封面!H$9&amp;"/"&amp;封面!J$9)-P9)/365)</f>
        <v/>
      </c>
      <c r="BB9" s="1410" t="str">
        <f t="shared" ref="BB9:BB25" si="9">IF(A9="","",ROUND(AZ9-BA9,0))</f>
        <v/>
      </c>
      <c r="BC9" s="1410" t="str">
        <f t="shared" ref="BC9:BC25" si="10">IF(AZ9="","",ROUND(BB9/(BB9+BA9)*100,0))</f>
        <v/>
      </c>
      <c r="BD9" s="1464"/>
      <c r="BE9" s="1464"/>
      <c r="BF9" s="1464"/>
      <c r="BG9" s="1464"/>
      <c r="BH9" s="1464"/>
      <c r="BI9" s="1464"/>
      <c r="BJ9" s="1464"/>
      <c r="BK9" s="1464"/>
      <c r="BL9" s="1464"/>
      <c r="BM9" s="1465">
        <f t="shared" ref="BM9:BM25" si="11">ROUND(IF(Q9=0,0,(1+SUM(BE9:BL9)/100)*BD9),0)</f>
        <v>0</v>
      </c>
      <c r="BN9" s="1465">
        <f t="shared" ref="BN9:BN25" si="12">ROUND(IF(A9="",0,BM9*Q9),0)</f>
        <v>0</v>
      </c>
      <c r="BO9" s="1466"/>
      <c r="BP9" s="1466"/>
      <c r="BQ9" s="1467"/>
      <c r="BR9" s="1468">
        <f t="shared" ref="BR9:BR25" si="13">ROUND(IF(A9="",0,BN9*BO9+Q9*BQ9),0)</f>
        <v>0</v>
      </c>
      <c r="BS9" s="1467"/>
      <c r="BT9" s="1469"/>
      <c r="BU9" s="1470">
        <f>ROUND(IF(A9="",0,(BN9+BN9*BO9+Q9*BQ9)*BS9*BT9/2),0)</f>
        <v>0</v>
      </c>
      <c r="BV9" s="1471"/>
      <c r="BW9" s="1470">
        <f t="shared" ref="BW9:BW25" si="14">ROUND(IF(A9="",0,(BN9+BN9*BO9+Q9*BQ9)*BV9),0)</f>
        <v>0</v>
      </c>
      <c r="BX9" s="1472">
        <f>ROUND(IF(A9="",0,BN9/(1+基准日费率!$C$4)*基准日费率!$C$4+BN9*(BO9-BP9)),0)</f>
        <v>0</v>
      </c>
      <c r="BY9" s="1472">
        <f t="shared" ref="BY9:BY25" si="15">IF(A9="",0,ROUND(BN9+BR9+BU9+BW9-BX9,0))</f>
        <v>0</v>
      </c>
      <c r="BZ9" s="1473">
        <f t="shared" ref="BZ9:BZ25" si="16">IF(BY9=0,0,ROUND(BY9*BC9/100,0))</f>
        <v>0</v>
      </c>
      <c r="CA9" s="1503"/>
      <c r="CB9" s="1475"/>
      <c r="CC9" s="1475"/>
      <c r="CD9" s="1475"/>
      <c r="CE9" s="1475"/>
      <c r="CF9" s="1475"/>
      <c r="CG9" s="1476"/>
      <c r="CH9" s="1476"/>
      <c r="CI9" s="1476"/>
      <c r="CJ9" s="1475"/>
      <c r="CK9" s="1475"/>
      <c r="CL9" s="1475"/>
      <c r="CM9" s="1478"/>
      <c r="CN9" s="1478"/>
      <c r="CO9" s="1478"/>
      <c r="CP9" s="1477" t="str">
        <f t="shared" ref="CP9:CP25" si="17">IF($CM9="","",100%)</f>
        <v/>
      </c>
      <c r="CQ9" s="1477" t="str">
        <f t="shared" ref="CQ9:CQ25" si="18">IF($CN9="","",100%)</f>
        <v/>
      </c>
      <c r="CR9" s="1477" t="str">
        <f t="shared" ref="CR9:CR25" si="19">IF($CO9="","",100%)</f>
        <v/>
      </c>
      <c r="CS9" s="1477" t="str">
        <f t="shared" ref="CS9:CS25" si="20">IF($CM9="","",100%)</f>
        <v/>
      </c>
      <c r="CT9" s="1477" t="str">
        <f t="shared" ref="CT9:CT25" si="21">IF($CN9="","",100%)</f>
        <v/>
      </c>
      <c r="CU9" s="1477" t="str">
        <f t="shared" ref="CU9:CU25" si="22">IF($CO9="","",100%)</f>
        <v/>
      </c>
      <c r="CV9" s="1477" t="str">
        <f t="shared" ref="CV9:CV25" si="23">IF($CM9="","",100%)</f>
        <v/>
      </c>
      <c r="CW9" s="1477" t="str">
        <f t="shared" ref="CW9:CW25" si="24">IF($CN9="","",100%)</f>
        <v/>
      </c>
      <c r="CX9" s="1477" t="str">
        <f t="shared" ref="CX9:CX25" si="25">IF($CO9="","",100%)</f>
        <v/>
      </c>
      <c r="CY9" s="1477" t="str">
        <f t="shared" ref="CY9:CY25" si="26">IF($CM9="","",100%)</f>
        <v/>
      </c>
      <c r="CZ9" s="1477" t="str">
        <f t="shared" ref="CZ9:CZ25" si="27">IF($CN9="","",100%)</f>
        <v/>
      </c>
      <c r="DA9" s="1477" t="str">
        <f t="shared" ref="DA9:DA25" si="28">IF($CO9="","",100%)</f>
        <v/>
      </c>
      <c r="DB9" s="1477" t="str">
        <f t="shared" ref="DB9:DB25" si="29">IF($CM9="","",100%)</f>
        <v/>
      </c>
      <c r="DC9" s="1477" t="str">
        <f t="shared" ref="DC9:DC25" si="30">IF($CN9="","",100%)</f>
        <v/>
      </c>
      <c r="DD9" s="1477" t="str">
        <f t="shared" ref="DD9:DD25" si="31">IF($CO9="","",100%)</f>
        <v/>
      </c>
      <c r="DE9" s="1477" t="str">
        <f t="shared" ref="DE9:DE25" si="32">IF($CM9="","",100%)</f>
        <v/>
      </c>
      <c r="DF9" s="1477" t="str">
        <f t="shared" ref="DF9:DF25" si="33">IF($CN9="","",100%)</f>
        <v/>
      </c>
      <c r="DG9" s="1477" t="str">
        <f t="shared" ref="DG9:DG25" si="34">IF($CO9="","",100%)</f>
        <v/>
      </c>
      <c r="DH9" s="1478">
        <f t="shared" si="0"/>
        <v>0</v>
      </c>
      <c r="DI9" s="1478">
        <f t="shared" si="0"/>
        <v>0</v>
      </c>
      <c r="DJ9" s="1478">
        <f t="shared" si="0"/>
        <v>0</v>
      </c>
      <c r="DK9" s="1478">
        <f t="shared" si="1"/>
        <v>0</v>
      </c>
      <c r="DL9" s="1478">
        <f t="shared" si="1"/>
        <v>0</v>
      </c>
      <c r="DM9" s="1478">
        <f t="shared" si="1"/>
        <v>0</v>
      </c>
      <c r="DN9" s="1479">
        <f t="shared" ref="DN9:DN25" si="35">ROUND(IF(CM9="",0,DH9*DK9+DI9*DL9+DJ9*DM9),0)</f>
        <v>0</v>
      </c>
      <c r="DO9" s="1479">
        <f t="shared" ref="DO9:DO25" si="36">IF(DN9="",0,ROUND(DN9*Q9,0))</f>
        <v>0</v>
      </c>
      <c r="DP9" s="1480"/>
      <c r="DQ9" s="1481">
        <f t="shared" si="2"/>
        <v>0</v>
      </c>
      <c r="DR9" s="1482"/>
      <c r="DS9" s="1480"/>
      <c r="DT9" s="1480"/>
      <c r="DU9" s="1480"/>
      <c r="DV9" s="1480"/>
      <c r="DW9" s="1480"/>
      <c r="DX9" s="1480"/>
      <c r="DY9" s="1480"/>
      <c r="DZ9" s="1480"/>
      <c r="EA9" s="1480"/>
      <c r="EB9" s="1480"/>
      <c r="EC9" s="1504"/>
      <c r="ED9" s="1485" t="str">
        <f>IF(EC9="","",(EC9-INT(封面!$F$9&amp;"/"&amp;封面!$H$9&amp;"/"&amp;封面!$J$9))/365.25)</f>
        <v/>
      </c>
      <c r="EE9" s="1504"/>
      <c r="EF9" s="1504"/>
      <c r="EG9" s="1504"/>
      <c r="EH9" s="1504"/>
      <c r="EI9" s="1504"/>
      <c r="EJ9" s="1504"/>
      <c r="EK9" s="1504"/>
      <c r="EL9" s="1504"/>
      <c r="EM9" s="1504"/>
      <c r="EN9" s="1504"/>
      <c r="EO9" s="1504"/>
      <c r="EP9" s="1504"/>
      <c r="EQ9" s="1504"/>
      <c r="ER9" s="1504"/>
      <c r="ES9" s="1504"/>
      <c r="ET9" s="1504"/>
      <c r="EU9" s="1504"/>
      <c r="EV9" s="1504"/>
      <c r="EW9" s="1504"/>
      <c r="EX9" s="1504"/>
      <c r="EY9" s="1482"/>
      <c r="EZ9" s="1482"/>
      <c r="FA9" s="1482"/>
      <c r="FB9" s="1485" t="str">
        <f>IF(A9="","",(N9-INT(封面!$F$9&amp;"/"&amp;封面!$H$9&amp;"/"&amp;封面!$J$9))/365.25)</f>
        <v/>
      </c>
      <c r="FC9" s="1485">
        <f t="shared" ref="FC9:FC25" si="37">MIN(FB9,BB9)</f>
        <v>0</v>
      </c>
      <c r="FD9" s="1487" t="str">
        <f t="shared" ref="FD9:FD25" si="38">IF(A9="","",IF(AZ9-(N9-P9)/365.25&lt;0,0,AZ9-(N9-P9)/365.25))</f>
        <v/>
      </c>
      <c r="FE9" s="1487" t="str">
        <f t="shared" ref="FE9:FE25" si="39">IF(A9="","",IF(FD9&lt;0,0,DR9*DQ9*(FD9/AZ9)))</f>
        <v/>
      </c>
      <c r="FF9" s="1487" t="str">
        <f>IF(A9="","",IF(AZ9-(INT(封面!$F$9&amp;"/"&amp;封面!$H$9&amp;"/"&amp;封面!$J$9)-P9)/365.25-FB9&gt;0,0,FB9-(AZ9-(INT(封面!$F$9&amp;"/"&amp;封面!$H$9&amp;"/"&amp;封面!$J$9)-P9)/365.25)))</f>
        <v/>
      </c>
      <c r="FG9" s="1488"/>
      <c r="FH9" s="1487" t="str">
        <f t="shared" ref="FH9:FH25" si="40">IF($EC9="","",IF($FH$7&gt;($ED9+1),0,IF(INT($ED9)=0,(EE9-(EE9*($DT9-$DU9*(1+$DW9)-$DV9)-$DR9*$DQ9*$DS9-$DR9*$DQ9*$DX9)*($ED9-INT($ED9)))/(1+$DY9)^$ED9,(IF((EE9*(1-$DT9-$DU9*(1+$DW9)-$DV9)-$DR9*$DQ9*$DS9-$DR9*$DQ9*$DX9)/(1+$DY9)^$FH$7&lt;0,0,EE9*(1-$DT9-$DU9*(1+$DW9)-$DV9)-$DR9*$DQ9*$DS9-$DR9*$DQ9*$DX9)/(1+$DY9)^$FH$7))))</f>
        <v/>
      </c>
      <c r="FI9" s="1487" t="str">
        <f t="shared" ref="FI9:FI25" si="41">IF($EC9="","",IF($FI$7&gt;($ED9+1),0,IF(INT($ED9)-$FH$7=0,(EF9-EF9*($DT9+$DU9*(1+$DW9)+$DV9)-($DR9*$DQ9*$DS9+$DR9*$DQ9*$DX9)*($ED9-INT($ED9)))/(1+$DY9)^$ED9,(IF((EF9*(1-$DT9-$DU9*(1+$DW9)-$DV9)-$DR9*$DQ9*$DS9-$DR9*$DQ9*$DX9)/(1+$DY9)^$FI$7&lt;0,0,EF9*(1-$DT9-$DU9*(1+$DW9)-$DV9)-$DR9*$DQ9*$DS9-$DR9*$DQ9*$DX9)/(1+$DY9)^$FI$7))))</f>
        <v/>
      </c>
      <c r="FJ9" s="1487" t="str">
        <f t="shared" ref="FJ9:FJ25" si="42">IF($EC9="","",IF($FJ$7&gt;($ED9+1),0,IF(INT($ED9)-$FI$7=0,(EG9-EG9*($DT9+$DU9*(1+$DW9)+$DV9)-($DR9*$DQ9*$DS9+$DR9*$DQ9*$DX9)*($ED9-INT($ED9)))/(1+$DY9)^$ED9,(IF((EG9*(1-$DT9-$DU9*(1+$DW9)-$DV9)-$DR9*$DQ9*$DS9-$DR9*$DQ9*$DX9)/(1+$DY9)^$FJ$7&lt;0,0,EG9*(1-$DT9-$DU9*(1+$DW9)-$DV9)-$DR9*$DQ9*$DS9-$DR9*$DQ9*$DX9)/(1+$DY9)^$FJ$7))))</f>
        <v/>
      </c>
      <c r="FK9" s="1487" t="str">
        <f t="shared" ref="FK9:FK25" si="43">IF($EC9="","",IF($FK$7&gt;($ED9+1),0,IF(INT($ED9)-$FJ$7=0,(EH9-EH9*($DT9+$DU9*(1+$DW9)+$DV9)-($DR9*$DQ9*$DS9+$DR9*$DQ9*$DX9)*($ED9-INT($ED9)))/(1+$DY9)^$ED9,(IF((EH9*(1-$DT9-$DU9*(1+$DW9)-$DV9)-$DR9*$DQ9*$DS9-$DR9*$DQ9*$DX9)/(1+$DY9)^$FK$7&lt;0,0,EH9*(1-$DT9-$DU9*(1+$DW9)-$DV9)-$DR9*$DQ9*$DS9-$DR9*$DQ9*$DX9)/(1+$DY9)^$FK$7))))</f>
        <v/>
      </c>
      <c r="FL9" s="1487" t="str">
        <f t="shared" ref="FL9:FL25" si="44">IF($EC9="","",IF($FL$7&gt;($ED9+1),0,IF(INT($ED9)-$FK$7=0,(EI9-EI9*($DT9+$DU9*(1+$DW9)+$DV9)-($DR9*$DQ9*$DS9+$DR9*$DQ9*$DX9)*($ED9-INT($ED9)))/(1+$DY9)^$ED9,(IF((EI9*(1-$DT9-$DU9*(1+$DW9)-$DV9)-$DR9*$DQ9*$DS9-$DR9*$DQ9*$DX9)/(1+$DY9)^$FL$7&lt;0,0,EI9*(1-$DT9-$DU9*(1+$DW9)-$DV9)-$DR9*$DQ9*$DS9-$DR9*$DQ9*$DX9)/(1+$DY9)^$FL$7))))</f>
        <v/>
      </c>
      <c r="FM9" s="1487" t="str">
        <f t="shared" ref="FM9:FM25" si="45">IF($EC9="","",IF($FM$7&gt;($ED9+1),0,IF(INT($ED9)-$FL$7=0,(EJ9-EJ9*($DT9+$DU9*(1+$DW9)+$DV9)-($DR9*$DQ9*$DS9+$DR9*$DQ9*$DX9)*($ED9-INT($ED9)))/(1+$DY9)^$ED9,(IF((EJ9*(1-$DT9-$DU9*(1+$DW9)-$DV9)-$DR9*$DQ9*$DS9-$DR9*$DQ9*$DX9)/(1+$DY9)^$FM$7&lt;0,0,EJ9*(1-$DT9-$DU9*(1+$DW9)-$DV9)-$DR9*$DQ9*$DS9-$DR9*$DQ9*$DX9)/(1+$DY9)^$FM$7))))</f>
        <v/>
      </c>
      <c r="FN9" s="1487" t="str">
        <f t="shared" ref="FN9:FN25" si="46">IF($EC9="","",IF($FN$7&gt;($ED9+1),0,IF(INT($ED9)-$FM$7=0,(EK9-EK9*($DT9+$DU9*(1+$DW9)+$DV9)-($DR9*$DQ9*$DS9+$DR9*$DQ9*$DX9)*($ED9-INT($ED9)))/(1+$DY9)^$ED9,(IF((EK9*(1-$DT9-$DU9*(1+$DW9)-$DV9)-$DR9*$DQ9*$DS9-$DR9*$DQ9*$DX9)/(1+$DY9)^$FN$7&lt;0,0,EK9*(1-$DT9-$DU9*(1+$DW9)-$DV9)-$DR9*$DQ9*$DS9-$DR9*$DQ9*$DX9)/(1+$DY9)^$FN$7))))</f>
        <v/>
      </c>
      <c r="FO9" s="1487" t="str">
        <f t="shared" ref="FO9:FO25" si="47">IF($EC9="","",IF($FO$7&gt;($ED9+1),0,IF(INT($ED9)-$FN$7=0,(EL9-EL9*($DT9+$DU9*(1+$DW9)+$DV9)-($DR9*$DQ9*$DS9+$DR9*$DQ9*$DX9)*($ED9-INT($ED9)))/(1+$DY9)^$ED9,(IF((EL9*(1-$DT9-$DU9*(1+$DW9)-$DV9)-$DR9*$DQ9*$DS9-$DR9*$DQ9*$DX9)/(1+$DY9)^$FO$7&lt;0,0,EL9*(1-$DT9-$DU9*(1+$DW9)-$DV9)-$DR9*$DQ9*$DS9-$DR9*$DQ9*$DX9)/(1+$DY9)^$FO$7))))</f>
        <v/>
      </c>
      <c r="FP9" s="1487" t="str">
        <f t="shared" ref="FP9:FP25" si="48">IF($EC9="","",IF($FP$7&gt;($ED9+1),0,IF(INT($ED9)-$FO$7=0,(EM9-EM9*($DT9+$DU9*(1+$DW9)+$DV9)-($DR9*$DQ9*$DS9+$DR9*$DQ9*$DX9)*($ED9-INT($ED9)))/(1+$DY9)^$ED9,(IF((EM9*(1-$DT9-$DU9*(1+$DW9)-$DV9)-$DR9*$DQ9*$DS9-$DR9*$DQ9*$DX9)/(1+$DY9)^$FP$7&lt;0,0,EM9*(1-$DT9-$DU9*(1+$DW9)-$DV9)-$DR9*$DQ9*$DS9-$DR9*$DQ9*$DX9)/(1+$DY9)^$FP$7))))</f>
        <v/>
      </c>
      <c r="FQ9" s="1487" t="str">
        <f t="shared" ref="FQ9:FQ25" si="49">IF($EC9="","",IF($FQ$7&gt;($ED9+1),0,IF(INT($ED9)-$FP$7=0,(EN9-EN9*($DT9+$DU9*(1+$DW9)+$DV9)-($DR9*$DQ9*$DS9+$DR9*$DQ9*$DX9)*($ED9-INT($ED9)))/(1+$DY9)^$ED9,(IF((EN9*(1-$DT9-$DU9*(1+$DW9)-$DV9)-$DR9*$DQ9*$DS9-$DR9*$DQ9*$DX9)/(1+$DY9)^$FQ$7&lt;0,0,EN9*(1-$DT9-$DU9*(1+$DW9)-$DV9)-$DR9*$DQ9*$DS9-$DR9*$DQ9*$DX9)/(1+$DY9)^$FQ$7))))</f>
        <v/>
      </c>
      <c r="FR9" s="1487" t="str">
        <f t="shared" ref="FR9:FR25" si="50">IF($EC9="","",IF($FR$7&gt;($ED9+1),0,IF(INT($ED9)-$FQ$7=0,(EO9-EO9*($DT9+$DU9*(1+$DW9)+$DV9)-($DR9*$DQ9*$DS9+$DR9*$DQ9*$DX9)*($ED9-INT($ED9)))/(1+$DY9)^$ED9,(IF((EO9*(1-$DT9-$DU9*(1+$DW9)-$DV9)-$DR9*$DQ9*$DS9-$DR9*$DQ9*$DX9)/(1+$DY9)^$FR$7&lt;0,0,EO9*(1-$DT9-$DU9*(1+$DW9)-$DV9)-$DR9*$DQ9*$DS9-$DR9*$DQ9*$DX9)/(1+$DY9)^$FR$7))))</f>
        <v/>
      </c>
      <c r="FS9" s="1487" t="str">
        <f t="shared" ref="FS9:FS25" si="51">IF($EC9="","",IF($FS$7&gt;($ED9+1),0,IF(INT($ED9)-$FR$7=0,(EP9-EP9*($DT9+$DU9*(1+$DW9)+$DV9)-($DR9*$DQ9*$DS9+$DR9*$DQ9*$DX9)*($ED9-INT($ED9)))/(1+$DY9)^$ED9,(IF((EP9*(1-$DT9-$DU9*(1+$DW9)-$DV9)-$DR9*$DQ9*$DS9-$DR9*$DQ9*$DX9)/(1+$DY9)^$FS$7&lt;0,0,EP9*(1-$DT9-$DU9*(1+$DW9)-$DV9)-$DR9*$DQ9*$DS9-$DR9*$DQ9*$DX9)/(1+$DY9)^$FS$7))))</f>
        <v/>
      </c>
      <c r="FT9" s="1487" t="str">
        <f t="shared" ref="FT9:FT25" si="52">IF($EC9="","",IF($FT$7&gt;($ED9+1),0,IF(INT($ED9)-$FS$7=0,(EQ9-EQ9*($DT9+$DU9*(1+$DW9)+$DV9)-($DR9*$DQ9*$DS9+$DR9*$DQ9*$DX9)*($ED9-INT($ED9)))/(1+$DY9)^$ED9,(IF((EQ9*(1-$DT9-$DU9*(1+$DW9)-$DV9)-$DR9*$DQ9*$DS9-$DR9*$DQ9*$DX9)/(1+$DY9)^$FT$7&lt;0,0,EQ9*(1-$DT9-$DU9*(1+$DW9)-$DV9)-$DR9*$DQ9*$DS9-$DR9*$DQ9*$DX9)/(1+$DY9)^$FT$7))))</f>
        <v/>
      </c>
      <c r="FU9" s="1487" t="str">
        <f t="shared" ref="FU9:FU25" si="53">IF($EC9="","",IF($FU$7&gt;($ED9+1),0,IF(INT($ED9)-$FT$7=0,(ER9-ER9*($DT9+$DU9*(1+$DW9)+$DV9)-($DR9*$DQ9*$DS9+$DR9*$DQ9*$DX9)*($ED9-INT($ED9)))/(1+$DY9)^$ED9,(IF((ER9*(1-$DT9-$DU9*(1+$DW9)-$DV9)-$DR9*$DQ9*$DS9-$DR9*$DQ9*$DX9)/(1+$DY9)^$FU$7&lt;0,0,ER9*(1-$DT9-$DU9*(1+$DW9)-$DV9)-$DR9*$DQ9*$DS9-$DR9*$DQ9*$DX9)/(1+$DY9)^$FU$7))))</f>
        <v/>
      </c>
      <c r="FV9" s="1487" t="str">
        <f t="shared" ref="FV9:FV25" si="54">IF($EC9="","",IF($FV$7&gt;($ED9+1),0,IF(INT($ED9)-$FU$7=0,(ES9-ES9*($DT9+$DU9*(1+$DW9)+$DV9)-($DR9*$DQ9*$DS9+$DR9*$DQ9*$DX9)*($ED9-INT($ED9)))/(1+$DY9)^$ED9,(IF((ES9*(1-$DT9-$DU9*(1+$DW9)-$DV9)-$DR9*$DQ9*$DS9-$DR9*$DQ9*$DX9)/(1+$DY9)^$FV$7&lt;0,0,ES9*(1-$DT9-$DU9*(1+$DW9)-$DV9)-$DR9*$DQ9*$DS9-$DR9*$DQ9*$DX9)/(1+$DY9)^$FV$7))))</f>
        <v/>
      </c>
      <c r="FW9" s="1487" t="str">
        <f t="shared" ref="FW9:FW25" si="55">IF($EC9="","",IF($FW$7&gt;($ED9+1),0,IF(INT($ED9)-$FV$7=0,(ET9-ET9*($DT9+$DU9*(1+$DW9)+$DV9)-($DR9*$DQ9*$DS9+$DR9*$DQ9*$DX9)*($ED9-INT($ED9)))/(1+$DY9)^$ED9,(IF((ET9*(1-$DT9-$DU9*(1+$DW9)-$DV9)-$DR9*$DQ9*$DS9-$DR9*$DQ9*$DX9)/(1+$DY9)^$FW$7&lt;0,0,ET9*(1-$DT9-$DU9*(1+$DW9)-$DV9)-$DR9*$DQ9*$DS9-$DR9*$DQ9*$DX9)/(1+$DY9)^$FW$7))))</f>
        <v/>
      </c>
      <c r="FX9" s="1487" t="str">
        <f t="shared" ref="FX9:FX25" si="56">IF($EC9="","",IF($FX$7&gt;($ED9+1),0,IF(INT($ED9)-$FW$7=0,(EU9-EU9*($DT9+$DU9*(1+$DW9)+$DV9)-($DR9*$DQ9*$DS9+$DR9*$DQ9*$DX9)*($ED9-INT($ED9)))/(1+$DY9)^$ED9,(IF((EU9*(1-$DT9-$DU9*(1+$DW9)-$DV9)-$DR9*$DQ9*$DS9-$DR9*$DQ9*$DX9)/(1+$DY9)^$FX$7&lt;0,0,EU9*(1-$DT9-$DU9*(1+$DW9)-$DV9)-$DR9*$DQ9*$DS9-$DR9*$DQ9*$DX9)/(1+$DY9)^$FX$7))))</f>
        <v/>
      </c>
      <c r="FY9" s="1487" t="str">
        <f t="shared" ref="FY9:FY25" si="57">IF($EC9="","",IF($FY$7&gt;($ED9+1),0,IF(INT($ED9)-$FX$7=0,(EV9-EV9*($DT9+$DU9*(1+$DW9)+$DV9)-($DR9*$DQ9*$DS9+$DR9*$DQ9*$DX9)*($ED9-INT($ED9)))/(1+$DY9)^$ED9,(IF((EV9*(1-$DT9-$DU9*(1+$DW9)-$DV9)-$DR9*$DQ9*$DS9-$DR9*$DQ9*$DX9)/(1+$DY9)^$FY$7&lt;0,0,EV9*(1-$DT9-$DU9*(1+$DW9)-$DV9)-$DR9*$DQ9*$DS9-$DR9*$DQ9*$DX9)/(1+$DY9)^$FY$7))))</f>
        <v/>
      </c>
      <c r="FZ9" s="1487" t="str">
        <f t="shared" ref="FZ9:FZ25" si="58">IF($EC9="","",IF($FZ$7&gt;($ED9+1),0,IF(INT($ED9)-$FY$7=0,(EW9-EW9*($DT9+$DU9*(1+$DW9)+$DV9)-($DR9*$DQ9*$DS9+$DR9*$DQ9*$DX9)*($ED9-INT($ED9)))/(1+$DY9)^$ED9,(IF((EW9*(1-$DT9-$DU9*(1+$DW9)-$DV9)-$DR9*$DQ9*$DS9-$DR9*$DQ9*$DX9)/(1+$DY9)^$FZ$7&lt;0,0,EW9*(1-$DT9-$DU9*(1+$DW9)-$DV9)-$DR9*$DQ9*$DS9-$DR9*$DQ9*$DX9)/(1+$DY9)^$FZ$7))))</f>
        <v/>
      </c>
      <c r="GA9" s="1487" t="str">
        <f t="shared" ref="GA9:GA25" si="59">IF($EC9="","",IF($GA$7&gt;($ED9+1),0,IF(INT($ED9)-$FZ$7=0,(EX9-EX9*($DT9+$DU9*(1+$DW9)+$DV9)-($DR9*$DQ9*$DS9+$DR9*$DQ9*$DX9)*($ED9-INT($ED9)))/(1+$DY9)^$ED9,(IF((EX9*(1-$DT9-$DU9*(1+$DW9)-$DV9)-$DR9*$DQ9*$DS9-$DR9*$DQ9*$DX9)/(1+$DY9)^$GA$7&lt;0,0,EX9*(1-$DT9-$DU9*(1+$DW9)-$DV9)-$DR9*$DQ9*$DS9-$DR9*$DQ9*$DX9)/(1+$DY9)^$GA$7))))</f>
        <v/>
      </c>
      <c r="GB9" s="1489">
        <f t="shared" ref="GB9:GB25" si="60">SUM(FH9:GA9)</f>
        <v>0</v>
      </c>
      <c r="GC9" s="1490" t="str">
        <f t="shared" ref="GC9:GC25" si="61">IF(DZ9="","",((EY9*DQ9*12+EZ9+FA9)*(1-DP9)*(1-DT9-DU9*(1+DW9)-DV9)-DQ9*DR9*(DX9+DS9))/(DZ9-EB9)*(1-((1+EB9)/(1+DZ9))^(FC9-ED9))/(1+DZ9)^(ED9))</f>
        <v/>
      </c>
      <c r="GD9" s="1491">
        <f t="shared" ref="GD9:GD25" si="62">IF(EA9="",0,FE9/(1+EA9)^FC9)</f>
        <v>0</v>
      </c>
      <c r="GE9" s="1491">
        <f t="shared" ref="GE9:GE25" si="63">FG9</f>
        <v>0</v>
      </c>
      <c r="GF9" s="1491">
        <f t="shared" ref="GF9:GF25" si="64">IF(DZ9=0,0,ROUND(GB9+GC9+GD9+GE9,0))</f>
        <v>0</v>
      </c>
      <c r="GG9" s="1491" t="str">
        <f t="shared" ref="GG9:GG25" si="65">IF(GF9=0,"",ROUND(GF9/Q9,0))</f>
        <v/>
      </c>
      <c r="GH9" s="1492"/>
      <c r="GI9" s="1492"/>
      <c r="GJ9" s="1492"/>
      <c r="GK9" s="1493"/>
      <c r="GL9" s="1494"/>
      <c r="GM9" s="1494"/>
      <c r="GN9" s="1494">
        <f t="shared" si="3"/>
        <v>0</v>
      </c>
      <c r="GO9" s="1494">
        <f t="shared" si="3"/>
        <v>0</v>
      </c>
      <c r="GP9" s="1495" t="str">
        <f t="shared" ref="GP9:GP25" si="66">IF(A9="","",COUNTIF(AQ9,"*成本法*")*BY9*GH9+COUNTIF(AQ9,"*市场法*")*DO9*GI9+COUNTIF(AQ9,"*收益法*")*GF9*GJ9)</f>
        <v/>
      </c>
      <c r="GQ9" s="1496" t="str">
        <f t="shared" si="4"/>
        <v/>
      </c>
      <c r="GR9" s="1494" t="str">
        <f>IF(GP9="","",IF(GH9=100%,ROUND(GP9*GQ9/100,0),GP9))</f>
        <v/>
      </c>
      <c r="GS9" s="1494" t="str">
        <f t="shared" si="5"/>
        <v/>
      </c>
      <c r="GT9" s="1497" t="str">
        <f t="shared" si="6"/>
        <v/>
      </c>
      <c r="GU9" s="1498" t="str">
        <f t="shared" si="7"/>
        <v/>
      </c>
      <c r="GV9" s="1499"/>
      <c r="GW9" s="1376"/>
      <c r="GX9" s="551"/>
      <c r="GY9" s="1376"/>
      <c r="GZ9" s="1376"/>
      <c r="HA9" s="1376"/>
      <c r="HB9" s="1500"/>
    </row>
    <row r="10" spans="1:210" s="792" customFormat="1" ht="15.75" customHeight="1">
      <c r="A10" s="1438"/>
      <c r="B10" s="1439"/>
      <c r="C10" s="1440"/>
      <c r="D10" s="1441"/>
      <c r="E10" s="1442"/>
      <c r="F10" s="1441"/>
      <c r="G10" s="1442"/>
      <c r="H10" s="1443"/>
      <c r="I10" s="1441"/>
      <c r="J10" s="1441"/>
      <c r="K10" s="1444"/>
      <c r="L10" s="1445"/>
      <c r="M10" s="1440"/>
      <c r="N10" s="1446"/>
      <c r="O10" s="1907"/>
      <c r="P10" s="1501"/>
      <c r="Q10" s="1142"/>
      <c r="R10" s="1449" t="str">
        <f t="shared" si="8"/>
        <v/>
      </c>
      <c r="S10" s="1450"/>
      <c r="T10" s="1450"/>
      <c r="U10" s="1450"/>
      <c r="V10" s="1451"/>
      <c r="W10" s="1451"/>
      <c r="X10" s="1451"/>
      <c r="Y10" s="1452"/>
      <c r="Z10" s="1451"/>
      <c r="AA10" s="1451"/>
      <c r="AB10" s="1451"/>
      <c r="AC10" s="1451"/>
      <c r="AD10" s="1453"/>
      <c r="AE10" s="1502"/>
      <c r="AF10" s="1455"/>
      <c r="AG10" s="1455"/>
      <c r="AH10" s="1455"/>
      <c r="AI10" s="1455"/>
      <c r="AJ10" s="1456"/>
      <c r="AK10" s="1455"/>
      <c r="AL10" s="1455"/>
      <c r="AM10" s="1829"/>
      <c r="AN10" s="1458"/>
      <c r="AO10" s="1458"/>
      <c r="AP10" s="1458"/>
      <c r="AQ10" s="1908"/>
      <c r="AR10" s="1459"/>
      <c r="AS10" s="1460"/>
      <c r="AT10" s="1461"/>
      <c r="AU10" s="1461"/>
      <c r="AV10" s="1461"/>
      <c r="AW10" s="1461"/>
      <c r="AX10" s="1461"/>
      <c r="AY10" s="1462"/>
      <c r="AZ10" s="1463" t="str">
        <f>IF(A10="","",INDEX(基准日费率!$B$13:$C$24,MATCH(O10,基准日费率!$A$13:$A$24,0),IF(OR(E10="生产"),1,2))+IF(AND(O10="轻钢结构",Q10&lt;1000,Q10&gt;0),-10,0))</f>
        <v/>
      </c>
      <c r="BA10" s="1463" t="str">
        <f>IF(A10="","",(INT(封面!F$9&amp;"/"&amp;封面!H$9&amp;"/"&amp;封面!J$9)-P10)/365)</f>
        <v/>
      </c>
      <c r="BB10" s="1410" t="str">
        <f t="shared" si="9"/>
        <v/>
      </c>
      <c r="BC10" s="1410" t="str">
        <f t="shared" si="10"/>
        <v/>
      </c>
      <c r="BD10" s="1464"/>
      <c r="BE10" s="1464"/>
      <c r="BF10" s="1464"/>
      <c r="BG10" s="1464"/>
      <c r="BH10" s="1464"/>
      <c r="BI10" s="1464"/>
      <c r="BJ10" s="1464"/>
      <c r="BK10" s="1464"/>
      <c r="BL10" s="1464"/>
      <c r="BM10" s="1465">
        <f t="shared" si="11"/>
        <v>0</v>
      </c>
      <c r="BN10" s="1465">
        <f>ROUND(IF(A10="",0,BM10*Q10),0)</f>
        <v>0</v>
      </c>
      <c r="BO10" s="1466"/>
      <c r="BP10" s="1466"/>
      <c r="BQ10" s="1467"/>
      <c r="BR10" s="1468">
        <f t="shared" si="13"/>
        <v>0</v>
      </c>
      <c r="BS10" s="1467"/>
      <c r="BT10" s="1469"/>
      <c r="BU10" s="1470">
        <f t="shared" ref="BU10:BU25" si="67">ROUND(IF(A10="",0,(BN10+BN10*BO10+Q10*BQ10)*BS10*BT10/2),0)</f>
        <v>0</v>
      </c>
      <c r="BV10" s="1471"/>
      <c r="BW10" s="1470">
        <f t="shared" si="14"/>
        <v>0</v>
      </c>
      <c r="BX10" s="1472">
        <f>ROUND(IF(A10="",0,BN10/(1+基准日费率!$C$4)*基准日费率!$C$4+BN10*(BO10-BP10)),0)</f>
        <v>0</v>
      </c>
      <c r="BY10" s="1472">
        <f t="shared" si="15"/>
        <v>0</v>
      </c>
      <c r="BZ10" s="1473">
        <f t="shared" si="16"/>
        <v>0</v>
      </c>
      <c r="CA10" s="1503"/>
      <c r="CB10" s="1475"/>
      <c r="CC10" s="1475"/>
      <c r="CD10" s="1475"/>
      <c r="CE10" s="1475"/>
      <c r="CF10" s="1475"/>
      <c r="CG10" s="1476"/>
      <c r="CH10" s="1476"/>
      <c r="CI10" s="1476"/>
      <c r="CJ10" s="1475"/>
      <c r="CK10" s="1475"/>
      <c r="CL10" s="1475"/>
      <c r="CM10" s="1478"/>
      <c r="CN10" s="1478"/>
      <c r="CO10" s="1478"/>
      <c r="CP10" s="1477" t="str">
        <f t="shared" si="17"/>
        <v/>
      </c>
      <c r="CQ10" s="1477" t="str">
        <f t="shared" si="18"/>
        <v/>
      </c>
      <c r="CR10" s="1477" t="str">
        <f t="shared" si="19"/>
        <v/>
      </c>
      <c r="CS10" s="1477" t="str">
        <f t="shared" si="20"/>
        <v/>
      </c>
      <c r="CT10" s="1477" t="str">
        <f t="shared" si="21"/>
        <v/>
      </c>
      <c r="CU10" s="1477" t="str">
        <f t="shared" si="22"/>
        <v/>
      </c>
      <c r="CV10" s="1477" t="str">
        <f t="shared" si="23"/>
        <v/>
      </c>
      <c r="CW10" s="1477" t="str">
        <f t="shared" si="24"/>
        <v/>
      </c>
      <c r="CX10" s="1477" t="str">
        <f t="shared" si="25"/>
        <v/>
      </c>
      <c r="CY10" s="1477" t="str">
        <f t="shared" si="26"/>
        <v/>
      </c>
      <c r="CZ10" s="1477" t="str">
        <f t="shared" si="27"/>
        <v/>
      </c>
      <c r="DA10" s="1477" t="str">
        <f t="shared" si="28"/>
        <v/>
      </c>
      <c r="DB10" s="1477" t="str">
        <f t="shared" si="29"/>
        <v/>
      </c>
      <c r="DC10" s="1477" t="str">
        <f t="shared" si="30"/>
        <v/>
      </c>
      <c r="DD10" s="1477" t="str">
        <f t="shared" si="31"/>
        <v/>
      </c>
      <c r="DE10" s="1477" t="str">
        <f t="shared" si="32"/>
        <v/>
      </c>
      <c r="DF10" s="1477" t="str">
        <f t="shared" si="33"/>
        <v/>
      </c>
      <c r="DG10" s="1477" t="str">
        <f t="shared" si="34"/>
        <v/>
      </c>
      <c r="DH10" s="1478">
        <f t="shared" si="0"/>
        <v>0</v>
      </c>
      <c r="DI10" s="1478">
        <f t="shared" si="0"/>
        <v>0</v>
      </c>
      <c r="DJ10" s="1478">
        <f t="shared" si="0"/>
        <v>0</v>
      </c>
      <c r="DK10" s="1478">
        <f t="shared" si="1"/>
        <v>0</v>
      </c>
      <c r="DL10" s="1478">
        <f t="shared" si="1"/>
        <v>0</v>
      </c>
      <c r="DM10" s="1478">
        <f t="shared" si="1"/>
        <v>0</v>
      </c>
      <c r="DN10" s="1479">
        <f t="shared" si="35"/>
        <v>0</v>
      </c>
      <c r="DO10" s="1479">
        <f t="shared" si="36"/>
        <v>0</v>
      </c>
      <c r="DP10" s="1480"/>
      <c r="DQ10" s="1481">
        <f t="shared" si="2"/>
        <v>0</v>
      </c>
      <c r="DR10" s="1482"/>
      <c r="DS10" s="1480"/>
      <c r="DT10" s="1480"/>
      <c r="DU10" s="1480"/>
      <c r="DV10" s="1480"/>
      <c r="DW10" s="1480"/>
      <c r="DX10" s="1480"/>
      <c r="DY10" s="1480"/>
      <c r="DZ10" s="1480"/>
      <c r="EA10" s="1480"/>
      <c r="EB10" s="1480"/>
      <c r="EC10" s="1504"/>
      <c r="ED10" s="1485" t="str">
        <f>IF(EC10="","",(EC10-INT(封面!$F$9&amp;"/"&amp;封面!$H$9&amp;"/"&amp;封面!$J$9))/365.25)</f>
        <v/>
      </c>
      <c r="EE10" s="1504"/>
      <c r="EF10" s="1504"/>
      <c r="EG10" s="1504"/>
      <c r="EH10" s="1504"/>
      <c r="EI10" s="1504"/>
      <c r="EJ10" s="1504"/>
      <c r="EK10" s="1504"/>
      <c r="EL10" s="1504"/>
      <c r="EM10" s="1504"/>
      <c r="EN10" s="1504"/>
      <c r="EO10" s="1504"/>
      <c r="EP10" s="1504"/>
      <c r="EQ10" s="1504"/>
      <c r="ER10" s="1504"/>
      <c r="ES10" s="1504"/>
      <c r="ET10" s="1504"/>
      <c r="EU10" s="1504"/>
      <c r="EV10" s="1504"/>
      <c r="EW10" s="1504"/>
      <c r="EX10" s="1504"/>
      <c r="EY10" s="1482"/>
      <c r="EZ10" s="1482"/>
      <c r="FA10" s="1482"/>
      <c r="FB10" s="1485" t="str">
        <f>IF(A10="","",(N10-INT(封面!$F$9&amp;"/"&amp;封面!$H$9&amp;"/"&amp;封面!$J$9))/365.25)</f>
        <v/>
      </c>
      <c r="FC10" s="1485">
        <f t="shared" si="37"/>
        <v>0</v>
      </c>
      <c r="FD10" s="1487" t="str">
        <f t="shared" si="38"/>
        <v/>
      </c>
      <c r="FE10" s="1487" t="str">
        <f t="shared" si="39"/>
        <v/>
      </c>
      <c r="FF10" s="1487" t="str">
        <f>IF(A10="","",IF(AZ10-(INT(封面!$F$9&amp;"/"&amp;封面!$H$9&amp;"/"&amp;封面!$J$9)-P10)/365.25-FB10&gt;0,0,FB10-(AZ10-(INT(封面!$F$9&amp;"/"&amp;封面!$H$9&amp;"/"&amp;封面!$J$9)-P10)/365.25)))</f>
        <v/>
      </c>
      <c r="FG10" s="1488"/>
      <c r="FH10" s="1487" t="str">
        <f t="shared" si="40"/>
        <v/>
      </c>
      <c r="FI10" s="1487" t="str">
        <f t="shared" si="41"/>
        <v/>
      </c>
      <c r="FJ10" s="1487" t="str">
        <f t="shared" si="42"/>
        <v/>
      </c>
      <c r="FK10" s="1487" t="str">
        <f t="shared" si="43"/>
        <v/>
      </c>
      <c r="FL10" s="1487" t="str">
        <f t="shared" si="44"/>
        <v/>
      </c>
      <c r="FM10" s="1487" t="str">
        <f t="shared" si="45"/>
        <v/>
      </c>
      <c r="FN10" s="1487" t="str">
        <f t="shared" si="46"/>
        <v/>
      </c>
      <c r="FO10" s="1487" t="str">
        <f t="shared" si="47"/>
        <v/>
      </c>
      <c r="FP10" s="1487" t="str">
        <f t="shared" si="48"/>
        <v/>
      </c>
      <c r="FQ10" s="1487" t="str">
        <f t="shared" si="49"/>
        <v/>
      </c>
      <c r="FR10" s="1487" t="str">
        <f t="shared" si="50"/>
        <v/>
      </c>
      <c r="FS10" s="1487" t="str">
        <f t="shared" si="51"/>
        <v/>
      </c>
      <c r="FT10" s="1487" t="str">
        <f t="shared" si="52"/>
        <v/>
      </c>
      <c r="FU10" s="1487" t="str">
        <f t="shared" si="53"/>
        <v/>
      </c>
      <c r="FV10" s="1487" t="str">
        <f t="shared" si="54"/>
        <v/>
      </c>
      <c r="FW10" s="1487" t="str">
        <f t="shared" si="55"/>
        <v/>
      </c>
      <c r="FX10" s="1487" t="str">
        <f t="shared" si="56"/>
        <v/>
      </c>
      <c r="FY10" s="1487" t="str">
        <f t="shared" si="57"/>
        <v/>
      </c>
      <c r="FZ10" s="1487" t="str">
        <f t="shared" si="58"/>
        <v/>
      </c>
      <c r="GA10" s="1487" t="str">
        <f t="shared" si="59"/>
        <v/>
      </c>
      <c r="GB10" s="1489">
        <f t="shared" si="60"/>
        <v>0</v>
      </c>
      <c r="GC10" s="1490" t="str">
        <f t="shared" si="61"/>
        <v/>
      </c>
      <c r="GD10" s="1491">
        <f t="shared" si="62"/>
        <v>0</v>
      </c>
      <c r="GE10" s="1491">
        <f t="shared" si="63"/>
        <v>0</v>
      </c>
      <c r="GF10" s="1491">
        <f t="shared" si="64"/>
        <v>0</v>
      </c>
      <c r="GG10" s="1491" t="str">
        <f t="shared" si="65"/>
        <v/>
      </c>
      <c r="GH10" s="1492"/>
      <c r="GI10" s="1492"/>
      <c r="GJ10" s="1492"/>
      <c r="GK10" s="1493"/>
      <c r="GL10" s="1494"/>
      <c r="GM10" s="1494"/>
      <c r="GN10" s="1494">
        <f t="shared" si="3"/>
        <v>0</v>
      </c>
      <c r="GO10" s="1494">
        <f t="shared" si="3"/>
        <v>0</v>
      </c>
      <c r="GP10" s="1495" t="str">
        <f t="shared" si="66"/>
        <v/>
      </c>
      <c r="GQ10" s="1496" t="str">
        <f t="shared" si="4"/>
        <v/>
      </c>
      <c r="GR10" s="1494" t="str">
        <f t="shared" ref="GR10:GR25" si="68">IF(GP10="","",IF(GH10=100%,ROUND(GP10*GQ10/100,0),GP10))</f>
        <v/>
      </c>
      <c r="GS10" s="1494" t="str">
        <f t="shared" si="5"/>
        <v/>
      </c>
      <c r="GT10" s="1497" t="str">
        <f t="shared" si="6"/>
        <v/>
      </c>
      <c r="GU10" s="1498" t="str">
        <f t="shared" si="7"/>
        <v/>
      </c>
      <c r="GV10" s="1499"/>
      <c r="GW10" s="1376"/>
      <c r="GX10" s="892"/>
      <c r="GY10" s="1376"/>
      <c r="GZ10" s="1376"/>
      <c r="HA10" s="1376"/>
      <c r="HB10" s="1376"/>
    </row>
    <row r="11" spans="1:210" s="792" customFormat="1" ht="15.75" customHeight="1">
      <c r="A11" s="1438"/>
      <c r="B11" s="1439"/>
      <c r="C11" s="1440"/>
      <c r="D11" s="1441"/>
      <c r="E11" s="1442"/>
      <c r="F11" s="1441"/>
      <c r="G11" s="1442"/>
      <c r="H11" s="1443"/>
      <c r="I11" s="1441"/>
      <c r="J11" s="1441"/>
      <c r="K11" s="1444"/>
      <c r="L11" s="1445"/>
      <c r="M11" s="1440"/>
      <c r="N11" s="1446"/>
      <c r="O11" s="1907"/>
      <c r="P11" s="1501"/>
      <c r="Q11" s="1142"/>
      <c r="R11" s="1449" t="str">
        <f t="shared" si="8"/>
        <v/>
      </c>
      <c r="S11" s="1450"/>
      <c r="T11" s="1450"/>
      <c r="U11" s="1450"/>
      <c r="V11" s="1451"/>
      <c r="W11" s="1451"/>
      <c r="X11" s="1451"/>
      <c r="Y11" s="1452"/>
      <c r="Z11" s="1451"/>
      <c r="AA11" s="1451"/>
      <c r="AB11" s="1451"/>
      <c r="AC11" s="1451"/>
      <c r="AD11" s="1453"/>
      <c r="AE11" s="1502"/>
      <c r="AF11" s="1455"/>
      <c r="AG11" s="1455"/>
      <c r="AH11" s="1455"/>
      <c r="AI11" s="1455"/>
      <c r="AJ11" s="1456"/>
      <c r="AK11" s="1455"/>
      <c r="AL11" s="1455"/>
      <c r="AM11" s="1829"/>
      <c r="AN11" s="1458"/>
      <c r="AO11" s="1458"/>
      <c r="AP11" s="1458"/>
      <c r="AQ11" s="1908"/>
      <c r="AR11" s="1459"/>
      <c r="AS11" s="1460"/>
      <c r="AT11" s="1461"/>
      <c r="AU11" s="1461"/>
      <c r="AV11" s="1461"/>
      <c r="AW11" s="1461"/>
      <c r="AX11" s="1461"/>
      <c r="AY11" s="1462"/>
      <c r="AZ11" s="1463" t="str">
        <f>IF(A11="","",INDEX(基准日费率!$B$13:$C$24,MATCH(O11,基准日费率!$A$13:$A$24,0),IF(OR(E11="生产"),1,2))+IF(AND(O11="轻钢结构",Q11&lt;1000,Q11&gt;0),-10,0))</f>
        <v/>
      </c>
      <c r="BA11" s="1463" t="str">
        <f>IF(A11="","",(INT(封面!F$9&amp;"/"&amp;封面!H$9&amp;"/"&amp;封面!J$9)-P11)/365)</f>
        <v/>
      </c>
      <c r="BB11" s="1410" t="str">
        <f t="shared" si="9"/>
        <v/>
      </c>
      <c r="BC11" s="1410" t="str">
        <f t="shared" si="10"/>
        <v/>
      </c>
      <c r="BD11" s="1464"/>
      <c r="BE11" s="1464"/>
      <c r="BF11" s="1464"/>
      <c r="BG11" s="1464"/>
      <c r="BH11" s="1464"/>
      <c r="BI11" s="1464"/>
      <c r="BJ11" s="1464"/>
      <c r="BK11" s="1464"/>
      <c r="BL11" s="1464"/>
      <c r="BM11" s="1465">
        <f t="shared" si="11"/>
        <v>0</v>
      </c>
      <c r="BN11" s="1465">
        <f t="shared" si="12"/>
        <v>0</v>
      </c>
      <c r="BO11" s="1466"/>
      <c r="BP11" s="1466"/>
      <c r="BQ11" s="1467"/>
      <c r="BR11" s="1468">
        <f t="shared" si="13"/>
        <v>0</v>
      </c>
      <c r="BS11" s="1467"/>
      <c r="BT11" s="1469"/>
      <c r="BU11" s="1470">
        <f t="shared" si="67"/>
        <v>0</v>
      </c>
      <c r="BV11" s="1471"/>
      <c r="BW11" s="1470">
        <f t="shared" si="14"/>
        <v>0</v>
      </c>
      <c r="BX11" s="1472">
        <f>ROUND(IF(A11="",0,BN11/(1+基准日费率!$C$4)*基准日费率!$C$4+BN11*(BO11-BP11)),0)</f>
        <v>0</v>
      </c>
      <c r="BY11" s="1472">
        <f t="shared" si="15"/>
        <v>0</v>
      </c>
      <c r="BZ11" s="1473">
        <f t="shared" si="16"/>
        <v>0</v>
      </c>
      <c r="CA11" s="1503"/>
      <c r="CB11" s="1475"/>
      <c r="CC11" s="1475"/>
      <c r="CD11" s="1475"/>
      <c r="CE11" s="1475"/>
      <c r="CF11" s="1475"/>
      <c r="CG11" s="1476"/>
      <c r="CH11" s="1476"/>
      <c r="CI11" s="1476"/>
      <c r="CJ11" s="1475"/>
      <c r="CK11" s="1475"/>
      <c r="CL11" s="1475"/>
      <c r="CM11" s="1478"/>
      <c r="CN11" s="1478"/>
      <c r="CO11" s="1478"/>
      <c r="CP11" s="1477" t="str">
        <f t="shared" si="17"/>
        <v/>
      </c>
      <c r="CQ11" s="1477" t="str">
        <f t="shared" si="18"/>
        <v/>
      </c>
      <c r="CR11" s="1477" t="str">
        <f t="shared" si="19"/>
        <v/>
      </c>
      <c r="CS11" s="1477" t="str">
        <f t="shared" si="20"/>
        <v/>
      </c>
      <c r="CT11" s="1477" t="str">
        <f t="shared" si="21"/>
        <v/>
      </c>
      <c r="CU11" s="1477" t="str">
        <f t="shared" si="22"/>
        <v/>
      </c>
      <c r="CV11" s="1477" t="str">
        <f t="shared" si="23"/>
        <v/>
      </c>
      <c r="CW11" s="1477" t="str">
        <f t="shared" si="24"/>
        <v/>
      </c>
      <c r="CX11" s="1477" t="str">
        <f t="shared" si="25"/>
        <v/>
      </c>
      <c r="CY11" s="1477" t="str">
        <f t="shared" si="26"/>
        <v/>
      </c>
      <c r="CZ11" s="1477" t="str">
        <f t="shared" si="27"/>
        <v/>
      </c>
      <c r="DA11" s="1477" t="str">
        <f t="shared" si="28"/>
        <v/>
      </c>
      <c r="DB11" s="1477" t="str">
        <f t="shared" si="29"/>
        <v/>
      </c>
      <c r="DC11" s="1477" t="str">
        <f t="shared" si="30"/>
        <v/>
      </c>
      <c r="DD11" s="1477" t="str">
        <f t="shared" si="31"/>
        <v/>
      </c>
      <c r="DE11" s="1477" t="str">
        <f t="shared" si="32"/>
        <v/>
      </c>
      <c r="DF11" s="1477" t="str">
        <f t="shared" si="33"/>
        <v/>
      </c>
      <c r="DG11" s="1477" t="str">
        <f t="shared" si="34"/>
        <v/>
      </c>
      <c r="DH11" s="1478">
        <f t="shared" si="0"/>
        <v>0</v>
      </c>
      <c r="DI11" s="1478">
        <f t="shared" si="0"/>
        <v>0</v>
      </c>
      <c r="DJ11" s="1478">
        <f t="shared" si="0"/>
        <v>0</v>
      </c>
      <c r="DK11" s="1478">
        <f t="shared" si="1"/>
        <v>0</v>
      </c>
      <c r="DL11" s="1478">
        <f t="shared" si="1"/>
        <v>0</v>
      </c>
      <c r="DM11" s="1478">
        <f t="shared" si="1"/>
        <v>0</v>
      </c>
      <c r="DN11" s="1479">
        <f t="shared" si="35"/>
        <v>0</v>
      </c>
      <c r="DO11" s="1479">
        <f t="shared" si="36"/>
        <v>0</v>
      </c>
      <c r="DP11" s="1480"/>
      <c r="DQ11" s="1481">
        <f t="shared" si="2"/>
        <v>0</v>
      </c>
      <c r="DR11" s="1482"/>
      <c r="DS11" s="1480"/>
      <c r="DT11" s="1480"/>
      <c r="DU11" s="1480"/>
      <c r="DV11" s="1480"/>
      <c r="DW11" s="1480"/>
      <c r="DX11" s="1480"/>
      <c r="DY11" s="1480"/>
      <c r="DZ11" s="1480"/>
      <c r="EA11" s="1480"/>
      <c r="EB11" s="1480"/>
      <c r="EC11" s="1504"/>
      <c r="ED11" s="1485" t="str">
        <f>IF(EC11="","",(EC11-INT(封面!$F$9&amp;"/"&amp;封面!$H$9&amp;"/"&amp;封面!$J$9))/365.25)</f>
        <v/>
      </c>
      <c r="EE11" s="1504"/>
      <c r="EF11" s="1504"/>
      <c r="EG11" s="1504"/>
      <c r="EH11" s="1504"/>
      <c r="EI11" s="1504"/>
      <c r="EJ11" s="1504"/>
      <c r="EK11" s="1504"/>
      <c r="EL11" s="1504"/>
      <c r="EM11" s="1504"/>
      <c r="EN11" s="1504"/>
      <c r="EO11" s="1504"/>
      <c r="EP11" s="1504"/>
      <c r="EQ11" s="1504"/>
      <c r="ER11" s="1504"/>
      <c r="ES11" s="1504"/>
      <c r="ET11" s="1504"/>
      <c r="EU11" s="1504"/>
      <c r="EV11" s="1504"/>
      <c r="EW11" s="1504"/>
      <c r="EX11" s="1504"/>
      <c r="EY11" s="1482"/>
      <c r="EZ11" s="1482"/>
      <c r="FA11" s="1482"/>
      <c r="FB11" s="1485" t="str">
        <f>IF(A11="","",(N11-INT(封面!$F$9&amp;"/"&amp;封面!$H$9&amp;"/"&amp;封面!$J$9))/365.25)</f>
        <v/>
      </c>
      <c r="FC11" s="1485">
        <f t="shared" si="37"/>
        <v>0</v>
      </c>
      <c r="FD11" s="1487" t="str">
        <f t="shared" si="38"/>
        <v/>
      </c>
      <c r="FE11" s="1487" t="str">
        <f t="shared" si="39"/>
        <v/>
      </c>
      <c r="FF11" s="1487" t="str">
        <f>IF(A11="","",IF(AZ11-(INT(封面!$F$9&amp;"/"&amp;封面!$H$9&amp;"/"&amp;封面!$J$9)-P11)/365.25-FB11&gt;0,0,FB11-(AZ11-(INT(封面!$F$9&amp;"/"&amp;封面!$H$9&amp;"/"&amp;封面!$J$9)-P11)/365.25)))</f>
        <v/>
      </c>
      <c r="FG11" s="1488"/>
      <c r="FH11" s="1487" t="str">
        <f t="shared" si="40"/>
        <v/>
      </c>
      <c r="FI11" s="1487" t="str">
        <f t="shared" si="41"/>
        <v/>
      </c>
      <c r="FJ11" s="1487" t="str">
        <f t="shared" si="42"/>
        <v/>
      </c>
      <c r="FK11" s="1487" t="str">
        <f t="shared" si="43"/>
        <v/>
      </c>
      <c r="FL11" s="1487" t="str">
        <f t="shared" si="44"/>
        <v/>
      </c>
      <c r="FM11" s="1487" t="str">
        <f t="shared" si="45"/>
        <v/>
      </c>
      <c r="FN11" s="1487" t="str">
        <f t="shared" si="46"/>
        <v/>
      </c>
      <c r="FO11" s="1487" t="str">
        <f t="shared" si="47"/>
        <v/>
      </c>
      <c r="FP11" s="1487" t="str">
        <f t="shared" si="48"/>
        <v/>
      </c>
      <c r="FQ11" s="1487" t="str">
        <f t="shared" si="49"/>
        <v/>
      </c>
      <c r="FR11" s="1487" t="str">
        <f t="shared" si="50"/>
        <v/>
      </c>
      <c r="FS11" s="1487" t="str">
        <f t="shared" si="51"/>
        <v/>
      </c>
      <c r="FT11" s="1487" t="str">
        <f t="shared" si="52"/>
        <v/>
      </c>
      <c r="FU11" s="1487" t="str">
        <f t="shared" si="53"/>
        <v/>
      </c>
      <c r="FV11" s="1487" t="str">
        <f t="shared" si="54"/>
        <v/>
      </c>
      <c r="FW11" s="1487" t="str">
        <f t="shared" si="55"/>
        <v/>
      </c>
      <c r="FX11" s="1487" t="str">
        <f t="shared" si="56"/>
        <v/>
      </c>
      <c r="FY11" s="1487" t="str">
        <f t="shared" si="57"/>
        <v/>
      </c>
      <c r="FZ11" s="1487" t="str">
        <f t="shared" si="58"/>
        <v/>
      </c>
      <c r="GA11" s="1487" t="str">
        <f t="shared" si="59"/>
        <v/>
      </c>
      <c r="GB11" s="1489">
        <f t="shared" si="60"/>
        <v>0</v>
      </c>
      <c r="GC11" s="1490" t="str">
        <f t="shared" si="61"/>
        <v/>
      </c>
      <c r="GD11" s="1491">
        <f t="shared" si="62"/>
        <v>0</v>
      </c>
      <c r="GE11" s="1491">
        <f t="shared" si="63"/>
        <v>0</v>
      </c>
      <c r="GF11" s="1491">
        <f t="shared" si="64"/>
        <v>0</v>
      </c>
      <c r="GG11" s="1491" t="str">
        <f t="shared" si="65"/>
        <v/>
      </c>
      <c r="GH11" s="1492"/>
      <c r="GI11" s="1505"/>
      <c r="GJ11" s="1505"/>
      <c r="GK11" s="1494"/>
      <c r="GL11" s="1494"/>
      <c r="GM11" s="1494"/>
      <c r="GN11" s="1494">
        <f t="shared" si="3"/>
        <v>0</v>
      </c>
      <c r="GO11" s="1494">
        <f t="shared" si="3"/>
        <v>0</v>
      </c>
      <c r="GP11" s="1495" t="str">
        <f t="shared" si="66"/>
        <v/>
      </c>
      <c r="GQ11" s="1496" t="str">
        <f t="shared" si="4"/>
        <v/>
      </c>
      <c r="GR11" s="1494" t="str">
        <f t="shared" si="68"/>
        <v/>
      </c>
      <c r="GS11" s="1494" t="str">
        <f t="shared" si="5"/>
        <v/>
      </c>
      <c r="GT11" s="1497" t="str">
        <f t="shared" si="6"/>
        <v/>
      </c>
      <c r="GU11" s="1498" t="str">
        <f t="shared" si="7"/>
        <v/>
      </c>
      <c r="GV11" s="1499"/>
      <c r="GW11" s="1376"/>
      <c r="GX11" s="892"/>
      <c r="GY11" s="1376"/>
      <c r="GZ11" s="1376"/>
      <c r="HA11" s="1376"/>
      <c r="HB11" s="1376"/>
    </row>
    <row r="12" spans="1:210" s="792" customFormat="1" ht="15.75" customHeight="1">
      <c r="A12" s="1438"/>
      <c r="B12" s="1439"/>
      <c r="C12" s="1440"/>
      <c r="D12" s="1441"/>
      <c r="E12" s="1442"/>
      <c r="F12" s="1441"/>
      <c r="G12" s="1442"/>
      <c r="H12" s="1443"/>
      <c r="I12" s="1441"/>
      <c r="J12" s="1441"/>
      <c r="K12" s="1444"/>
      <c r="L12" s="1445"/>
      <c r="M12" s="1440"/>
      <c r="N12" s="1446"/>
      <c r="O12" s="1907"/>
      <c r="P12" s="1501"/>
      <c r="Q12" s="1506"/>
      <c r="R12" s="1449" t="str">
        <f t="shared" si="8"/>
        <v/>
      </c>
      <c r="S12" s="1450"/>
      <c r="T12" s="1450"/>
      <c r="U12" s="1450"/>
      <c r="V12" s="1451"/>
      <c r="W12" s="1451"/>
      <c r="X12" s="1451"/>
      <c r="Y12" s="1452"/>
      <c r="Z12" s="1451"/>
      <c r="AA12" s="1451"/>
      <c r="AB12" s="1451"/>
      <c r="AC12" s="1451"/>
      <c r="AD12" s="1453"/>
      <c r="AE12" s="1502"/>
      <c r="AF12" s="1455"/>
      <c r="AG12" s="1455"/>
      <c r="AH12" s="1455"/>
      <c r="AI12" s="1455"/>
      <c r="AJ12" s="1456"/>
      <c r="AK12" s="1455"/>
      <c r="AL12" s="1455"/>
      <c r="AM12" s="1829"/>
      <c r="AN12" s="1458"/>
      <c r="AO12" s="1458"/>
      <c r="AP12" s="1458"/>
      <c r="AQ12" s="1908"/>
      <c r="AR12" s="1459"/>
      <c r="AS12" s="1460"/>
      <c r="AT12" s="1461"/>
      <c r="AU12" s="1461"/>
      <c r="AV12" s="1461"/>
      <c r="AW12" s="1461"/>
      <c r="AX12" s="1461"/>
      <c r="AY12" s="1462"/>
      <c r="AZ12" s="1463" t="str">
        <f>IF(A12="","",INDEX(基准日费率!$B$13:$C$24,MATCH(O12,基准日费率!$A$13:$A$24,0),IF(OR(E12="生产"),1,2))+IF(AND(O12="轻钢结构",Q12&lt;1000,Q12&gt;0),-10,0))</f>
        <v/>
      </c>
      <c r="BA12" s="1463" t="str">
        <f>IF(A12="","",(INT(封面!F$9&amp;"/"&amp;封面!H$9&amp;"/"&amp;封面!J$9)-P12)/365)</f>
        <v/>
      </c>
      <c r="BB12" s="1410" t="str">
        <f t="shared" si="9"/>
        <v/>
      </c>
      <c r="BC12" s="1410" t="str">
        <f t="shared" si="10"/>
        <v/>
      </c>
      <c r="BD12" s="1464"/>
      <c r="BE12" s="1464"/>
      <c r="BF12" s="1464"/>
      <c r="BG12" s="1464"/>
      <c r="BH12" s="1464"/>
      <c r="BI12" s="1464"/>
      <c r="BJ12" s="1464"/>
      <c r="BK12" s="1464"/>
      <c r="BL12" s="1464"/>
      <c r="BM12" s="1465">
        <f t="shared" si="11"/>
        <v>0</v>
      </c>
      <c r="BN12" s="1465">
        <f t="shared" si="12"/>
        <v>0</v>
      </c>
      <c r="BO12" s="1466"/>
      <c r="BP12" s="1466"/>
      <c r="BQ12" s="1467"/>
      <c r="BR12" s="1468">
        <f t="shared" si="13"/>
        <v>0</v>
      </c>
      <c r="BS12" s="1467"/>
      <c r="BT12" s="1469"/>
      <c r="BU12" s="1470">
        <f t="shared" si="67"/>
        <v>0</v>
      </c>
      <c r="BV12" s="1471"/>
      <c r="BW12" s="1470">
        <f t="shared" si="14"/>
        <v>0</v>
      </c>
      <c r="BX12" s="1472">
        <f>ROUND(IF(A12="",0,BN12/(1+基准日费率!$C$4)*基准日费率!$C$4+BN12*(BO12-BP12)),0)</f>
        <v>0</v>
      </c>
      <c r="BY12" s="1472">
        <f t="shared" si="15"/>
        <v>0</v>
      </c>
      <c r="BZ12" s="1473">
        <f t="shared" si="16"/>
        <v>0</v>
      </c>
      <c r="CA12" s="1503"/>
      <c r="CB12" s="1475"/>
      <c r="CC12" s="1475"/>
      <c r="CD12" s="1475"/>
      <c r="CE12" s="1475"/>
      <c r="CF12" s="1475"/>
      <c r="CG12" s="1476"/>
      <c r="CH12" s="1476"/>
      <c r="CI12" s="1476"/>
      <c r="CJ12" s="1475"/>
      <c r="CK12" s="1475"/>
      <c r="CL12" s="1475"/>
      <c r="CM12" s="1478"/>
      <c r="CN12" s="1478"/>
      <c r="CO12" s="1478"/>
      <c r="CP12" s="1477" t="str">
        <f t="shared" si="17"/>
        <v/>
      </c>
      <c r="CQ12" s="1477" t="str">
        <f t="shared" si="18"/>
        <v/>
      </c>
      <c r="CR12" s="1477" t="str">
        <f t="shared" si="19"/>
        <v/>
      </c>
      <c r="CS12" s="1477" t="str">
        <f t="shared" si="20"/>
        <v/>
      </c>
      <c r="CT12" s="1477" t="str">
        <f t="shared" si="21"/>
        <v/>
      </c>
      <c r="CU12" s="1477" t="str">
        <f t="shared" si="22"/>
        <v/>
      </c>
      <c r="CV12" s="1477" t="str">
        <f t="shared" si="23"/>
        <v/>
      </c>
      <c r="CW12" s="1477" t="str">
        <f t="shared" si="24"/>
        <v/>
      </c>
      <c r="CX12" s="1477" t="str">
        <f t="shared" si="25"/>
        <v/>
      </c>
      <c r="CY12" s="1477" t="str">
        <f t="shared" si="26"/>
        <v/>
      </c>
      <c r="CZ12" s="1477" t="str">
        <f t="shared" si="27"/>
        <v/>
      </c>
      <c r="DA12" s="1477" t="str">
        <f t="shared" si="28"/>
        <v/>
      </c>
      <c r="DB12" s="1477" t="str">
        <f t="shared" si="29"/>
        <v/>
      </c>
      <c r="DC12" s="1477" t="str">
        <f t="shared" si="30"/>
        <v/>
      </c>
      <c r="DD12" s="1477" t="str">
        <f t="shared" si="31"/>
        <v/>
      </c>
      <c r="DE12" s="1477" t="str">
        <f t="shared" si="32"/>
        <v/>
      </c>
      <c r="DF12" s="1477" t="str">
        <f t="shared" si="33"/>
        <v/>
      </c>
      <c r="DG12" s="1477" t="str">
        <f t="shared" si="34"/>
        <v/>
      </c>
      <c r="DH12" s="1478">
        <f t="shared" si="0"/>
        <v>0</v>
      </c>
      <c r="DI12" s="1478">
        <f t="shared" si="0"/>
        <v>0</v>
      </c>
      <c r="DJ12" s="1478">
        <f t="shared" si="0"/>
        <v>0</v>
      </c>
      <c r="DK12" s="1478">
        <f t="shared" si="1"/>
        <v>0</v>
      </c>
      <c r="DL12" s="1478">
        <f t="shared" si="1"/>
        <v>0</v>
      </c>
      <c r="DM12" s="1478">
        <f t="shared" si="1"/>
        <v>0</v>
      </c>
      <c r="DN12" s="1479">
        <f t="shared" si="35"/>
        <v>0</v>
      </c>
      <c r="DO12" s="1479">
        <f t="shared" si="36"/>
        <v>0</v>
      </c>
      <c r="DP12" s="1480"/>
      <c r="DQ12" s="1481">
        <f t="shared" si="2"/>
        <v>0</v>
      </c>
      <c r="DR12" s="1482"/>
      <c r="DS12" s="1480"/>
      <c r="DT12" s="1480"/>
      <c r="DU12" s="1480"/>
      <c r="DV12" s="1480"/>
      <c r="DW12" s="1480"/>
      <c r="DX12" s="1480"/>
      <c r="DY12" s="1480"/>
      <c r="DZ12" s="1480"/>
      <c r="EA12" s="1480"/>
      <c r="EB12" s="1480"/>
      <c r="EC12" s="1504"/>
      <c r="ED12" s="1485" t="str">
        <f>IF(EC12="","",(EC12-INT(封面!$F$9&amp;"/"&amp;封面!$H$9&amp;"/"&amp;封面!$J$9))/365.25)</f>
        <v/>
      </c>
      <c r="EE12" s="1504"/>
      <c r="EF12" s="1504"/>
      <c r="EG12" s="1504"/>
      <c r="EH12" s="1504"/>
      <c r="EI12" s="1504"/>
      <c r="EJ12" s="1504"/>
      <c r="EK12" s="1504"/>
      <c r="EL12" s="1504"/>
      <c r="EM12" s="1504"/>
      <c r="EN12" s="1504"/>
      <c r="EO12" s="1504"/>
      <c r="EP12" s="1504"/>
      <c r="EQ12" s="1504"/>
      <c r="ER12" s="1504"/>
      <c r="ES12" s="1504"/>
      <c r="ET12" s="1504"/>
      <c r="EU12" s="1504"/>
      <c r="EV12" s="1504"/>
      <c r="EW12" s="1504"/>
      <c r="EX12" s="1504"/>
      <c r="EY12" s="1482"/>
      <c r="EZ12" s="1482"/>
      <c r="FA12" s="1482"/>
      <c r="FB12" s="1485" t="str">
        <f>IF(A12="","",(N12-INT(封面!$F$9&amp;"/"&amp;封面!$H$9&amp;"/"&amp;封面!$J$9))/365.25)</f>
        <v/>
      </c>
      <c r="FC12" s="1485">
        <f t="shared" si="37"/>
        <v>0</v>
      </c>
      <c r="FD12" s="1487" t="str">
        <f t="shared" si="38"/>
        <v/>
      </c>
      <c r="FE12" s="1487" t="str">
        <f t="shared" si="39"/>
        <v/>
      </c>
      <c r="FF12" s="1487" t="str">
        <f>IF(A12="","",IF(AZ12-(INT(封面!$F$9&amp;"/"&amp;封面!$H$9&amp;"/"&amp;封面!$J$9)-P12)/365.25-FB12&gt;0,0,FB12-(AZ12-(INT(封面!$F$9&amp;"/"&amp;封面!$H$9&amp;"/"&amp;封面!$J$9)-P12)/365.25)))</f>
        <v/>
      </c>
      <c r="FG12" s="1488"/>
      <c r="FH12" s="1487" t="str">
        <f t="shared" si="40"/>
        <v/>
      </c>
      <c r="FI12" s="1487" t="str">
        <f t="shared" si="41"/>
        <v/>
      </c>
      <c r="FJ12" s="1487" t="str">
        <f t="shared" si="42"/>
        <v/>
      </c>
      <c r="FK12" s="1487" t="str">
        <f t="shared" si="43"/>
        <v/>
      </c>
      <c r="FL12" s="1487" t="str">
        <f t="shared" si="44"/>
        <v/>
      </c>
      <c r="FM12" s="1487" t="str">
        <f t="shared" si="45"/>
        <v/>
      </c>
      <c r="FN12" s="1487" t="str">
        <f t="shared" si="46"/>
        <v/>
      </c>
      <c r="FO12" s="1487" t="str">
        <f t="shared" si="47"/>
        <v/>
      </c>
      <c r="FP12" s="1487" t="str">
        <f t="shared" si="48"/>
        <v/>
      </c>
      <c r="FQ12" s="1487" t="str">
        <f t="shared" si="49"/>
        <v/>
      </c>
      <c r="FR12" s="1487" t="str">
        <f t="shared" si="50"/>
        <v/>
      </c>
      <c r="FS12" s="1487" t="str">
        <f t="shared" si="51"/>
        <v/>
      </c>
      <c r="FT12" s="1487" t="str">
        <f t="shared" si="52"/>
        <v/>
      </c>
      <c r="FU12" s="1487" t="str">
        <f t="shared" si="53"/>
        <v/>
      </c>
      <c r="FV12" s="1487" t="str">
        <f t="shared" si="54"/>
        <v/>
      </c>
      <c r="FW12" s="1487" t="str">
        <f t="shared" si="55"/>
        <v/>
      </c>
      <c r="FX12" s="1487" t="str">
        <f t="shared" si="56"/>
        <v/>
      </c>
      <c r="FY12" s="1487" t="str">
        <f t="shared" si="57"/>
        <v/>
      </c>
      <c r="FZ12" s="1487" t="str">
        <f t="shared" si="58"/>
        <v/>
      </c>
      <c r="GA12" s="1487" t="str">
        <f t="shared" si="59"/>
        <v/>
      </c>
      <c r="GB12" s="1489">
        <f t="shared" si="60"/>
        <v>0</v>
      </c>
      <c r="GC12" s="1490" t="str">
        <f t="shared" si="61"/>
        <v/>
      </c>
      <c r="GD12" s="1491">
        <f t="shared" si="62"/>
        <v>0</v>
      </c>
      <c r="GE12" s="1491">
        <f t="shared" si="63"/>
        <v>0</v>
      </c>
      <c r="GF12" s="1491">
        <f t="shared" si="64"/>
        <v>0</v>
      </c>
      <c r="GG12" s="1491" t="str">
        <f t="shared" si="65"/>
        <v/>
      </c>
      <c r="GH12" s="1492"/>
      <c r="GI12" s="1505"/>
      <c r="GJ12" s="1505"/>
      <c r="GK12" s="1494"/>
      <c r="GL12" s="1494"/>
      <c r="GM12" s="1494"/>
      <c r="GN12" s="1494">
        <f t="shared" si="3"/>
        <v>0</v>
      </c>
      <c r="GO12" s="1494">
        <f t="shared" si="3"/>
        <v>0</v>
      </c>
      <c r="GP12" s="1495" t="str">
        <f t="shared" si="66"/>
        <v/>
      </c>
      <c r="GQ12" s="1496" t="str">
        <f t="shared" si="4"/>
        <v/>
      </c>
      <c r="GR12" s="1494" t="str">
        <f t="shared" si="68"/>
        <v/>
      </c>
      <c r="GS12" s="1494" t="str">
        <f t="shared" si="5"/>
        <v/>
      </c>
      <c r="GT12" s="1497" t="str">
        <f t="shared" si="6"/>
        <v/>
      </c>
      <c r="GU12" s="1498" t="str">
        <f t="shared" si="7"/>
        <v/>
      </c>
      <c r="GV12" s="1499"/>
      <c r="GW12" s="1376"/>
      <c r="GX12" s="892"/>
      <c r="GY12" s="1376"/>
      <c r="GZ12" s="1376"/>
      <c r="HA12" s="1376"/>
      <c r="HB12" s="1376"/>
    </row>
    <row r="13" spans="1:210" s="792" customFormat="1" ht="15.75" customHeight="1">
      <c r="A13" s="1438"/>
      <c r="B13" s="1439"/>
      <c r="C13" s="1440"/>
      <c r="D13" s="1441"/>
      <c r="E13" s="1442"/>
      <c r="F13" s="1441"/>
      <c r="G13" s="1442"/>
      <c r="H13" s="1443"/>
      <c r="I13" s="1441"/>
      <c r="J13" s="1441"/>
      <c r="K13" s="1444"/>
      <c r="L13" s="1445"/>
      <c r="M13" s="1440"/>
      <c r="N13" s="1446"/>
      <c r="O13" s="1907"/>
      <c r="P13" s="1501"/>
      <c r="Q13" s="1142"/>
      <c r="R13" s="1449" t="str">
        <f t="shared" si="8"/>
        <v/>
      </c>
      <c r="S13" s="1450"/>
      <c r="T13" s="1450"/>
      <c r="U13" s="1450"/>
      <c r="V13" s="1451"/>
      <c r="W13" s="1451"/>
      <c r="X13" s="1451"/>
      <c r="Y13" s="1452"/>
      <c r="Z13" s="1451"/>
      <c r="AA13" s="1451"/>
      <c r="AB13" s="1451"/>
      <c r="AC13" s="1451"/>
      <c r="AD13" s="1453"/>
      <c r="AE13" s="1502"/>
      <c r="AF13" s="1455"/>
      <c r="AG13" s="1455"/>
      <c r="AH13" s="1455"/>
      <c r="AI13" s="1455"/>
      <c r="AJ13" s="1456"/>
      <c r="AK13" s="1455"/>
      <c r="AL13" s="1455"/>
      <c r="AM13" s="1829"/>
      <c r="AN13" s="1458"/>
      <c r="AO13" s="1458"/>
      <c r="AP13" s="1458"/>
      <c r="AQ13" s="1908"/>
      <c r="AR13" s="1459"/>
      <c r="AS13" s="1460"/>
      <c r="AT13" s="1461"/>
      <c r="AU13" s="1461"/>
      <c r="AV13" s="1461"/>
      <c r="AW13" s="1461"/>
      <c r="AX13" s="1461"/>
      <c r="AY13" s="1462"/>
      <c r="AZ13" s="1463" t="str">
        <f>IF(A13="","",INDEX(基准日费率!$B$13:$C$24,MATCH(O13,基准日费率!$A$13:$A$24,0),IF(OR(E13="生产"),1,2))+IF(AND(O13="轻钢结构",Q13&lt;1000,Q13&gt;0),-10,0))</f>
        <v/>
      </c>
      <c r="BA13" s="1463" t="str">
        <f>IF(A13="","",(INT(封面!F$9&amp;"/"&amp;封面!H$9&amp;"/"&amp;封面!J$9)-P13)/365)</f>
        <v/>
      </c>
      <c r="BB13" s="1410" t="str">
        <f t="shared" si="9"/>
        <v/>
      </c>
      <c r="BC13" s="1410" t="str">
        <f t="shared" si="10"/>
        <v/>
      </c>
      <c r="BD13" s="1464"/>
      <c r="BE13" s="1464"/>
      <c r="BF13" s="1464"/>
      <c r="BG13" s="1464"/>
      <c r="BH13" s="1464"/>
      <c r="BI13" s="1464"/>
      <c r="BJ13" s="1464"/>
      <c r="BK13" s="1464"/>
      <c r="BL13" s="1464"/>
      <c r="BM13" s="1465">
        <f t="shared" si="11"/>
        <v>0</v>
      </c>
      <c r="BN13" s="1465">
        <f t="shared" si="12"/>
        <v>0</v>
      </c>
      <c r="BO13" s="1466"/>
      <c r="BP13" s="1466"/>
      <c r="BQ13" s="1467"/>
      <c r="BR13" s="1468">
        <f t="shared" si="13"/>
        <v>0</v>
      </c>
      <c r="BS13" s="1467"/>
      <c r="BT13" s="1469"/>
      <c r="BU13" s="1470">
        <f t="shared" si="67"/>
        <v>0</v>
      </c>
      <c r="BV13" s="1471"/>
      <c r="BW13" s="1470">
        <f t="shared" si="14"/>
        <v>0</v>
      </c>
      <c r="BX13" s="1472">
        <f>ROUND(IF(A13="",0,BN13/(1+基准日费率!$C$4)*基准日费率!$C$4+BN13*(BO13-BP13)),0)</f>
        <v>0</v>
      </c>
      <c r="BY13" s="1472">
        <f t="shared" si="15"/>
        <v>0</v>
      </c>
      <c r="BZ13" s="1473">
        <f t="shared" si="16"/>
        <v>0</v>
      </c>
      <c r="CA13" s="1503"/>
      <c r="CB13" s="1475"/>
      <c r="CC13" s="1475"/>
      <c r="CD13" s="1475"/>
      <c r="CE13" s="1475"/>
      <c r="CF13" s="1475"/>
      <c r="CG13" s="1476"/>
      <c r="CH13" s="1476"/>
      <c r="CI13" s="1476"/>
      <c r="CJ13" s="1475"/>
      <c r="CK13" s="1475"/>
      <c r="CL13" s="1475"/>
      <c r="CM13" s="1478"/>
      <c r="CN13" s="1478"/>
      <c r="CO13" s="1478"/>
      <c r="CP13" s="1477" t="str">
        <f t="shared" si="17"/>
        <v/>
      </c>
      <c r="CQ13" s="1477" t="str">
        <f t="shared" si="18"/>
        <v/>
      </c>
      <c r="CR13" s="1477" t="str">
        <f t="shared" si="19"/>
        <v/>
      </c>
      <c r="CS13" s="1477" t="str">
        <f t="shared" si="20"/>
        <v/>
      </c>
      <c r="CT13" s="1477" t="str">
        <f t="shared" si="21"/>
        <v/>
      </c>
      <c r="CU13" s="1477" t="str">
        <f t="shared" si="22"/>
        <v/>
      </c>
      <c r="CV13" s="1477" t="str">
        <f t="shared" si="23"/>
        <v/>
      </c>
      <c r="CW13" s="1477" t="str">
        <f t="shared" si="24"/>
        <v/>
      </c>
      <c r="CX13" s="1477" t="str">
        <f t="shared" si="25"/>
        <v/>
      </c>
      <c r="CY13" s="1477" t="str">
        <f t="shared" si="26"/>
        <v/>
      </c>
      <c r="CZ13" s="1477" t="str">
        <f t="shared" si="27"/>
        <v/>
      </c>
      <c r="DA13" s="1477" t="str">
        <f t="shared" si="28"/>
        <v/>
      </c>
      <c r="DB13" s="1477" t="str">
        <f t="shared" si="29"/>
        <v/>
      </c>
      <c r="DC13" s="1477" t="str">
        <f t="shared" si="30"/>
        <v/>
      </c>
      <c r="DD13" s="1477" t="str">
        <f t="shared" si="31"/>
        <v/>
      </c>
      <c r="DE13" s="1477" t="str">
        <f t="shared" si="32"/>
        <v/>
      </c>
      <c r="DF13" s="1477" t="str">
        <f t="shared" si="33"/>
        <v/>
      </c>
      <c r="DG13" s="1477" t="str">
        <f t="shared" si="34"/>
        <v/>
      </c>
      <c r="DH13" s="1478">
        <f t="shared" si="0"/>
        <v>0</v>
      </c>
      <c r="DI13" s="1478">
        <f t="shared" si="0"/>
        <v>0</v>
      </c>
      <c r="DJ13" s="1478">
        <f t="shared" si="0"/>
        <v>0</v>
      </c>
      <c r="DK13" s="1478">
        <f t="shared" si="1"/>
        <v>0</v>
      </c>
      <c r="DL13" s="1478">
        <f t="shared" si="1"/>
        <v>0</v>
      </c>
      <c r="DM13" s="1478">
        <f t="shared" si="1"/>
        <v>0</v>
      </c>
      <c r="DN13" s="1479">
        <f t="shared" si="35"/>
        <v>0</v>
      </c>
      <c r="DO13" s="1479">
        <f t="shared" si="36"/>
        <v>0</v>
      </c>
      <c r="DP13" s="1480"/>
      <c r="DQ13" s="1481">
        <f t="shared" si="2"/>
        <v>0</v>
      </c>
      <c r="DR13" s="1482"/>
      <c r="DS13" s="1480"/>
      <c r="DT13" s="1480"/>
      <c r="DU13" s="1480"/>
      <c r="DV13" s="1480"/>
      <c r="DW13" s="1480"/>
      <c r="DX13" s="1480"/>
      <c r="DY13" s="1480"/>
      <c r="DZ13" s="1480"/>
      <c r="EA13" s="1480"/>
      <c r="EB13" s="1480"/>
      <c r="EC13" s="1504"/>
      <c r="ED13" s="1485" t="str">
        <f>IF(EC13="","",(EC13-INT(封面!$F$9&amp;"/"&amp;封面!$H$9&amp;"/"&amp;封面!$J$9))/365.25)</f>
        <v/>
      </c>
      <c r="EE13" s="1504"/>
      <c r="EF13" s="1504"/>
      <c r="EG13" s="1504"/>
      <c r="EH13" s="1504"/>
      <c r="EI13" s="1504"/>
      <c r="EJ13" s="1504"/>
      <c r="EK13" s="1504"/>
      <c r="EL13" s="1504"/>
      <c r="EM13" s="1504"/>
      <c r="EN13" s="1504"/>
      <c r="EO13" s="1504"/>
      <c r="EP13" s="1504"/>
      <c r="EQ13" s="1504"/>
      <c r="ER13" s="1504"/>
      <c r="ES13" s="1504"/>
      <c r="ET13" s="1504"/>
      <c r="EU13" s="1504"/>
      <c r="EV13" s="1504"/>
      <c r="EW13" s="1504"/>
      <c r="EX13" s="1504"/>
      <c r="EY13" s="1482"/>
      <c r="EZ13" s="1482"/>
      <c r="FA13" s="1482"/>
      <c r="FB13" s="1485" t="str">
        <f>IF(A13="","",(N13-INT(封面!$F$9&amp;"/"&amp;封面!$H$9&amp;"/"&amp;封面!$J$9))/365.25)</f>
        <v/>
      </c>
      <c r="FC13" s="1485">
        <f t="shared" si="37"/>
        <v>0</v>
      </c>
      <c r="FD13" s="1487" t="str">
        <f t="shared" si="38"/>
        <v/>
      </c>
      <c r="FE13" s="1487" t="str">
        <f t="shared" si="39"/>
        <v/>
      </c>
      <c r="FF13" s="1487" t="str">
        <f>IF(A13="","",IF(AZ13-(INT(封面!$F$9&amp;"/"&amp;封面!$H$9&amp;"/"&amp;封面!$J$9)-P13)/365.25-FB13&gt;0,0,FB13-(AZ13-(INT(封面!$F$9&amp;"/"&amp;封面!$H$9&amp;"/"&amp;封面!$J$9)-P13)/365.25)))</f>
        <v/>
      </c>
      <c r="FG13" s="1488"/>
      <c r="FH13" s="1487" t="str">
        <f t="shared" si="40"/>
        <v/>
      </c>
      <c r="FI13" s="1487" t="str">
        <f t="shared" si="41"/>
        <v/>
      </c>
      <c r="FJ13" s="1487" t="str">
        <f t="shared" si="42"/>
        <v/>
      </c>
      <c r="FK13" s="1487" t="str">
        <f t="shared" si="43"/>
        <v/>
      </c>
      <c r="FL13" s="1487" t="str">
        <f t="shared" si="44"/>
        <v/>
      </c>
      <c r="FM13" s="1487" t="str">
        <f t="shared" si="45"/>
        <v/>
      </c>
      <c r="FN13" s="1487" t="str">
        <f t="shared" si="46"/>
        <v/>
      </c>
      <c r="FO13" s="1487" t="str">
        <f t="shared" si="47"/>
        <v/>
      </c>
      <c r="FP13" s="1487" t="str">
        <f t="shared" si="48"/>
        <v/>
      </c>
      <c r="FQ13" s="1487" t="str">
        <f t="shared" si="49"/>
        <v/>
      </c>
      <c r="FR13" s="1487" t="str">
        <f t="shared" si="50"/>
        <v/>
      </c>
      <c r="FS13" s="1487" t="str">
        <f t="shared" si="51"/>
        <v/>
      </c>
      <c r="FT13" s="1487" t="str">
        <f t="shared" si="52"/>
        <v/>
      </c>
      <c r="FU13" s="1487" t="str">
        <f t="shared" si="53"/>
        <v/>
      </c>
      <c r="FV13" s="1487" t="str">
        <f t="shared" si="54"/>
        <v/>
      </c>
      <c r="FW13" s="1487" t="str">
        <f t="shared" si="55"/>
        <v/>
      </c>
      <c r="FX13" s="1487" t="str">
        <f t="shared" si="56"/>
        <v/>
      </c>
      <c r="FY13" s="1487" t="str">
        <f t="shared" si="57"/>
        <v/>
      </c>
      <c r="FZ13" s="1487" t="str">
        <f t="shared" si="58"/>
        <v/>
      </c>
      <c r="GA13" s="1487" t="str">
        <f t="shared" si="59"/>
        <v/>
      </c>
      <c r="GB13" s="1489">
        <f t="shared" si="60"/>
        <v>0</v>
      </c>
      <c r="GC13" s="1490" t="str">
        <f t="shared" si="61"/>
        <v/>
      </c>
      <c r="GD13" s="1491">
        <f t="shared" si="62"/>
        <v>0</v>
      </c>
      <c r="GE13" s="1491">
        <f t="shared" si="63"/>
        <v>0</v>
      </c>
      <c r="GF13" s="1491">
        <f t="shared" si="64"/>
        <v>0</v>
      </c>
      <c r="GG13" s="1491" t="str">
        <f t="shared" si="65"/>
        <v/>
      </c>
      <c r="GH13" s="1492"/>
      <c r="GI13" s="1505"/>
      <c r="GJ13" s="1505"/>
      <c r="GK13" s="1494"/>
      <c r="GL13" s="1494"/>
      <c r="GM13" s="1494"/>
      <c r="GN13" s="1494">
        <f t="shared" si="3"/>
        <v>0</v>
      </c>
      <c r="GO13" s="1494">
        <f t="shared" si="3"/>
        <v>0</v>
      </c>
      <c r="GP13" s="1495" t="str">
        <f t="shared" si="66"/>
        <v/>
      </c>
      <c r="GQ13" s="1496" t="str">
        <f t="shared" si="4"/>
        <v/>
      </c>
      <c r="GR13" s="1494" t="str">
        <f t="shared" si="68"/>
        <v/>
      </c>
      <c r="GS13" s="1494" t="str">
        <f t="shared" si="5"/>
        <v/>
      </c>
      <c r="GT13" s="1497" t="str">
        <f t="shared" si="6"/>
        <v/>
      </c>
      <c r="GU13" s="1498" t="str">
        <f t="shared" si="7"/>
        <v/>
      </c>
      <c r="GV13" s="1499"/>
      <c r="GW13" s="1376"/>
      <c r="GX13" s="551"/>
      <c r="GY13" s="1376"/>
      <c r="GZ13" s="1376"/>
      <c r="HA13" s="1376"/>
      <c r="HB13" s="1376"/>
    </row>
    <row r="14" spans="1:210" s="792" customFormat="1" ht="15.75" customHeight="1">
      <c r="A14" s="1438"/>
      <c r="B14" s="1439"/>
      <c r="C14" s="1440"/>
      <c r="D14" s="1441"/>
      <c r="E14" s="1442"/>
      <c r="F14" s="1441"/>
      <c r="G14" s="1442"/>
      <c r="H14" s="1443"/>
      <c r="I14" s="1441"/>
      <c r="J14" s="1441"/>
      <c r="K14" s="1444"/>
      <c r="L14" s="1445"/>
      <c r="M14" s="1440"/>
      <c r="N14" s="1446"/>
      <c r="O14" s="1907"/>
      <c r="P14" s="1501"/>
      <c r="Q14" s="1142"/>
      <c r="R14" s="1449" t="str">
        <f t="shared" si="8"/>
        <v/>
      </c>
      <c r="S14" s="1450"/>
      <c r="T14" s="1450"/>
      <c r="U14" s="1450"/>
      <c r="V14" s="1451"/>
      <c r="W14" s="1451"/>
      <c r="X14" s="1451"/>
      <c r="Y14" s="1452"/>
      <c r="Z14" s="1451"/>
      <c r="AA14" s="1451"/>
      <c r="AB14" s="1451"/>
      <c r="AC14" s="1451"/>
      <c r="AD14" s="1453"/>
      <c r="AE14" s="1502"/>
      <c r="AF14" s="1455"/>
      <c r="AG14" s="1455"/>
      <c r="AH14" s="1455"/>
      <c r="AI14" s="1455"/>
      <c r="AJ14" s="1456"/>
      <c r="AK14" s="1455"/>
      <c r="AL14" s="1455"/>
      <c r="AM14" s="1829"/>
      <c r="AN14" s="1458"/>
      <c r="AO14" s="1458"/>
      <c r="AP14" s="1458"/>
      <c r="AQ14" s="1908"/>
      <c r="AR14" s="1459"/>
      <c r="AS14" s="1460"/>
      <c r="AT14" s="1461"/>
      <c r="AU14" s="1461"/>
      <c r="AV14" s="1461"/>
      <c r="AW14" s="1461"/>
      <c r="AX14" s="1461"/>
      <c r="AY14" s="1462"/>
      <c r="AZ14" s="1463" t="str">
        <f>IF(A14="","",INDEX(基准日费率!$B$13:$C$24,MATCH(O14,基准日费率!$A$13:$A$24,0),IF(OR(E14="生产"),1,2))+IF(AND(O14="轻钢结构",Q14&lt;1000,Q14&gt;0),-10,0))</f>
        <v/>
      </c>
      <c r="BA14" s="1463" t="str">
        <f>IF(A14="","",(INT(封面!F$9&amp;"/"&amp;封面!H$9&amp;"/"&amp;封面!J$9)-P14)/365)</f>
        <v/>
      </c>
      <c r="BB14" s="1410" t="str">
        <f t="shared" si="9"/>
        <v/>
      </c>
      <c r="BC14" s="1410" t="str">
        <f t="shared" si="10"/>
        <v/>
      </c>
      <c r="BD14" s="1464"/>
      <c r="BE14" s="1464"/>
      <c r="BF14" s="1464"/>
      <c r="BG14" s="1464"/>
      <c r="BH14" s="1464"/>
      <c r="BI14" s="1464"/>
      <c r="BJ14" s="1464"/>
      <c r="BK14" s="1464"/>
      <c r="BL14" s="1464"/>
      <c r="BM14" s="1465">
        <f t="shared" si="11"/>
        <v>0</v>
      </c>
      <c r="BN14" s="1465">
        <f t="shared" si="12"/>
        <v>0</v>
      </c>
      <c r="BO14" s="1466"/>
      <c r="BP14" s="1466"/>
      <c r="BQ14" s="1467"/>
      <c r="BR14" s="1468">
        <f t="shared" si="13"/>
        <v>0</v>
      </c>
      <c r="BS14" s="1467"/>
      <c r="BT14" s="1469"/>
      <c r="BU14" s="1470">
        <f t="shared" si="67"/>
        <v>0</v>
      </c>
      <c r="BV14" s="1471"/>
      <c r="BW14" s="1470">
        <f t="shared" si="14"/>
        <v>0</v>
      </c>
      <c r="BX14" s="1472">
        <f>ROUND(IF(A14="",0,BN14/(1+基准日费率!$C$4)*基准日费率!$C$4+BN14*(BO14-BP14)),0)</f>
        <v>0</v>
      </c>
      <c r="BY14" s="1472">
        <f t="shared" si="15"/>
        <v>0</v>
      </c>
      <c r="BZ14" s="1473">
        <f t="shared" si="16"/>
        <v>0</v>
      </c>
      <c r="CA14" s="1503"/>
      <c r="CB14" s="1475"/>
      <c r="CC14" s="1475"/>
      <c r="CD14" s="1475"/>
      <c r="CE14" s="1475"/>
      <c r="CF14" s="1475"/>
      <c r="CG14" s="1476"/>
      <c r="CH14" s="1476"/>
      <c r="CI14" s="1476"/>
      <c r="CJ14" s="1475"/>
      <c r="CK14" s="1475"/>
      <c r="CL14" s="1475"/>
      <c r="CM14" s="1478"/>
      <c r="CN14" s="1478"/>
      <c r="CO14" s="1478"/>
      <c r="CP14" s="1477" t="str">
        <f t="shared" si="17"/>
        <v/>
      </c>
      <c r="CQ14" s="1477" t="str">
        <f t="shared" si="18"/>
        <v/>
      </c>
      <c r="CR14" s="1477" t="str">
        <f t="shared" si="19"/>
        <v/>
      </c>
      <c r="CS14" s="1477" t="str">
        <f t="shared" si="20"/>
        <v/>
      </c>
      <c r="CT14" s="1477" t="str">
        <f t="shared" si="21"/>
        <v/>
      </c>
      <c r="CU14" s="1477" t="str">
        <f t="shared" si="22"/>
        <v/>
      </c>
      <c r="CV14" s="1477" t="str">
        <f t="shared" si="23"/>
        <v/>
      </c>
      <c r="CW14" s="1477" t="str">
        <f t="shared" si="24"/>
        <v/>
      </c>
      <c r="CX14" s="1477" t="str">
        <f t="shared" si="25"/>
        <v/>
      </c>
      <c r="CY14" s="1477" t="str">
        <f t="shared" si="26"/>
        <v/>
      </c>
      <c r="CZ14" s="1477" t="str">
        <f t="shared" si="27"/>
        <v/>
      </c>
      <c r="DA14" s="1477" t="str">
        <f t="shared" si="28"/>
        <v/>
      </c>
      <c r="DB14" s="1477" t="str">
        <f t="shared" si="29"/>
        <v/>
      </c>
      <c r="DC14" s="1477" t="str">
        <f t="shared" si="30"/>
        <v/>
      </c>
      <c r="DD14" s="1477" t="str">
        <f t="shared" si="31"/>
        <v/>
      </c>
      <c r="DE14" s="1477" t="str">
        <f t="shared" si="32"/>
        <v/>
      </c>
      <c r="DF14" s="1477" t="str">
        <f t="shared" si="33"/>
        <v/>
      </c>
      <c r="DG14" s="1477" t="str">
        <f t="shared" si="34"/>
        <v/>
      </c>
      <c r="DH14" s="1478">
        <f t="shared" si="0"/>
        <v>0</v>
      </c>
      <c r="DI14" s="1478">
        <f t="shared" si="0"/>
        <v>0</v>
      </c>
      <c r="DJ14" s="1478">
        <f t="shared" si="0"/>
        <v>0</v>
      </c>
      <c r="DK14" s="1478">
        <f t="shared" si="1"/>
        <v>0</v>
      </c>
      <c r="DL14" s="1478">
        <f t="shared" si="1"/>
        <v>0</v>
      </c>
      <c r="DM14" s="1478">
        <f t="shared" si="1"/>
        <v>0</v>
      </c>
      <c r="DN14" s="1479">
        <f t="shared" si="35"/>
        <v>0</v>
      </c>
      <c r="DO14" s="1479">
        <f t="shared" si="36"/>
        <v>0</v>
      </c>
      <c r="DP14" s="1480"/>
      <c r="DQ14" s="1481">
        <f t="shared" si="2"/>
        <v>0</v>
      </c>
      <c r="DR14" s="1482"/>
      <c r="DS14" s="1480"/>
      <c r="DT14" s="1480"/>
      <c r="DU14" s="1480"/>
      <c r="DV14" s="1480"/>
      <c r="DW14" s="1480"/>
      <c r="DX14" s="1480"/>
      <c r="DY14" s="1480"/>
      <c r="DZ14" s="1480"/>
      <c r="EA14" s="1480"/>
      <c r="EB14" s="1480"/>
      <c r="EC14" s="1504"/>
      <c r="ED14" s="1485" t="str">
        <f>IF(EC14="","",(EC14-INT(封面!$F$9&amp;"/"&amp;封面!$H$9&amp;"/"&amp;封面!$J$9))/365.25)</f>
        <v/>
      </c>
      <c r="EE14" s="1504"/>
      <c r="EF14" s="1504"/>
      <c r="EG14" s="1504"/>
      <c r="EH14" s="1504"/>
      <c r="EI14" s="1504"/>
      <c r="EJ14" s="1504"/>
      <c r="EK14" s="1504"/>
      <c r="EL14" s="1504"/>
      <c r="EM14" s="1504"/>
      <c r="EN14" s="1504"/>
      <c r="EO14" s="1504"/>
      <c r="EP14" s="1504"/>
      <c r="EQ14" s="1504"/>
      <c r="ER14" s="1504"/>
      <c r="ES14" s="1504"/>
      <c r="ET14" s="1504"/>
      <c r="EU14" s="1504"/>
      <c r="EV14" s="1504"/>
      <c r="EW14" s="1504"/>
      <c r="EX14" s="1504"/>
      <c r="EY14" s="1482"/>
      <c r="EZ14" s="1482"/>
      <c r="FA14" s="1482"/>
      <c r="FB14" s="1485" t="str">
        <f>IF(A14="","",(N14-INT(封面!$F$9&amp;"/"&amp;封面!$H$9&amp;"/"&amp;封面!$J$9))/365.25)</f>
        <v/>
      </c>
      <c r="FC14" s="1485">
        <f t="shared" si="37"/>
        <v>0</v>
      </c>
      <c r="FD14" s="1487" t="str">
        <f t="shared" si="38"/>
        <v/>
      </c>
      <c r="FE14" s="1487" t="str">
        <f t="shared" si="39"/>
        <v/>
      </c>
      <c r="FF14" s="1487" t="str">
        <f>IF(A14="","",IF(AZ14-(INT(封面!$F$9&amp;"/"&amp;封面!$H$9&amp;"/"&amp;封面!$J$9)-P14)/365.25-FB14&gt;0,0,FB14-(AZ14-(INT(封面!$F$9&amp;"/"&amp;封面!$H$9&amp;"/"&amp;封面!$J$9)-P14)/365.25)))</f>
        <v/>
      </c>
      <c r="FG14" s="1488"/>
      <c r="FH14" s="1487" t="str">
        <f t="shared" si="40"/>
        <v/>
      </c>
      <c r="FI14" s="1487" t="str">
        <f t="shared" si="41"/>
        <v/>
      </c>
      <c r="FJ14" s="1487" t="str">
        <f t="shared" si="42"/>
        <v/>
      </c>
      <c r="FK14" s="1487" t="str">
        <f t="shared" si="43"/>
        <v/>
      </c>
      <c r="FL14" s="1487" t="str">
        <f t="shared" si="44"/>
        <v/>
      </c>
      <c r="FM14" s="1487" t="str">
        <f t="shared" si="45"/>
        <v/>
      </c>
      <c r="FN14" s="1487" t="str">
        <f t="shared" si="46"/>
        <v/>
      </c>
      <c r="FO14" s="1487" t="str">
        <f t="shared" si="47"/>
        <v/>
      </c>
      <c r="FP14" s="1487" t="str">
        <f t="shared" si="48"/>
        <v/>
      </c>
      <c r="FQ14" s="1487" t="str">
        <f t="shared" si="49"/>
        <v/>
      </c>
      <c r="FR14" s="1487" t="str">
        <f t="shared" si="50"/>
        <v/>
      </c>
      <c r="FS14" s="1487" t="str">
        <f t="shared" si="51"/>
        <v/>
      </c>
      <c r="FT14" s="1487" t="str">
        <f t="shared" si="52"/>
        <v/>
      </c>
      <c r="FU14" s="1487" t="str">
        <f t="shared" si="53"/>
        <v/>
      </c>
      <c r="FV14" s="1487" t="str">
        <f t="shared" si="54"/>
        <v/>
      </c>
      <c r="FW14" s="1487" t="str">
        <f t="shared" si="55"/>
        <v/>
      </c>
      <c r="FX14" s="1487" t="str">
        <f t="shared" si="56"/>
        <v/>
      </c>
      <c r="FY14" s="1487" t="str">
        <f t="shared" si="57"/>
        <v/>
      </c>
      <c r="FZ14" s="1487" t="str">
        <f t="shared" si="58"/>
        <v/>
      </c>
      <c r="GA14" s="1487" t="str">
        <f t="shared" si="59"/>
        <v/>
      </c>
      <c r="GB14" s="1489">
        <f t="shared" si="60"/>
        <v>0</v>
      </c>
      <c r="GC14" s="1490" t="str">
        <f t="shared" si="61"/>
        <v/>
      </c>
      <c r="GD14" s="1491">
        <f t="shared" si="62"/>
        <v>0</v>
      </c>
      <c r="GE14" s="1491">
        <f t="shared" si="63"/>
        <v>0</v>
      </c>
      <c r="GF14" s="1491">
        <f t="shared" si="64"/>
        <v>0</v>
      </c>
      <c r="GG14" s="1491" t="str">
        <f t="shared" si="65"/>
        <v/>
      </c>
      <c r="GH14" s="1492"/>
      <c r="GI14" s="1505"/>
      <c r="GJ14" s="1505"/>
      <c r="GK14" s="1494"/>
      <c r="GL14" s="1494"/>
      <c r="GM14" s="1494"/>
      <c r="GN14" s="1494">
        <f t="shared" si="3"/>
        <v>0</v>
      </c>
      <c r="GO14" s="1494">
        <f t="shared" si="3"/>
        <v>0</v>
      </c>
      <c r="GP14" s="1495" t="str">
        <f t="shared" si="66"/>
        <v/>
      </c>
      <c r="GQ14" s="1496" t="str">
        <f t="shared" si="4"/>
        <v/>
      </c>
      <c r="GR14" s="1494" t="str">
        <f t="shared" si="68"/>
        <v/>
      </c>
      <c r="GS14" s="1494" t="str">
        <f t="shared" si="5"/>
        <v/>
      </c>
      <c r="GT14" s="1497" t="str">
        <f t="shared" si="6"/>
        <v/>
      </c>
      <c r="GU14" s="1498" t="str">
        <f t="shared" si="7"/>
        <v/>
      </c>
      <c r="GV14" s="1499"/>
      <c r="GW14" s="1376"/>
      <c r="GX14" s="551"/>
      <c r="GY14" s="1376"/>
      <c r="GZ14" s="1376"/>
      <c r="HA14" s="1376"/>
      <c r="HB14" s="1376"/>
    </row>
    <row r="15" spans="1:210" s="792" customFormat="1" ht="15.75" customHeight="1">
      <c r="A15" s="1438"/>
      <c r="B15" s="1439"/>
      <c r="C15" s="1440"/>
      <c r="D15" s="1441"/>
      <c r="E15" s="1442"/>
      <c r="F15" s="1441"/>
      <c r="G15" s="1442"/>
      <c r="H15" s="1443"/>
      <c r="I15" s="1441"/>
      <c r="J15" s="1441"/>
      <c r="K15" s="1444"/>
      <c r="L15" s="1445"/>
      <c r="M15" s="1440"/>
      <c r="N15" s="1446"/>
      <c r="O15" s="1907"/>
      <c r="P15" s="1501"/>
      <c r="Q15" s="1142"/>
      <c r="R15" s="1449" t="str">
        <f t="shared" si="8"/>
        <v/>
      </c>
      <c r="S15" s="1450"/>
      <c r="T15" s="1450"/>
      <c r="U15" s="1450"/>
      <c r="V15" s="1451"/>
      <c r="W15" s="1451"/>
      <c r="X15" s="1451"/>
      <c r="Y15" s="1452"/>
      <c r="Z15" s="1451"/>
      <c r="AA15" s="1451"/>
      <c r="AB15" s="1451"/>
      <c r="AC15" s="1451"/>
      <c r="AD15" s="1453"/>
      <c r="AE15" s="1502"/>
      <c r="AF15" s="1455"/>
      <c r="AG15" s="1455"/>
      <c r="AH15" s="1455"/>
      <c r="AI15" s="1455"/>
      <c r="AJ15" s="1456"/>
      <c r="AK15" s="1455"/>
      <c r="AL15" s="1455"/>
      <c r="AM15" s="1829"/>
      <c r="AN15" s="1458"/>
      <c r="AO15" s="1458"/>
      <c r="AP15" s="1458"/>
      <c r="AQ15" s="1908"/>
      <c r="AR15" s="1459"/>
      <c r="AS15" s="1460"/>
      <c r="AT15" s="1461"/>
      <c r="AU15" s="1461"/>
      <c r="AV15" s="1461"/>
      <c r="AW15" s="1461"/>
      <c r="AX15" s="1461"/>
      <c r="AY15" s="1462"/>
      <c r="AZ15" s="1463" t="str">
        <f>IF(A15="","",INDEX(基准日费率!$B$13:$C$24,MATCH(O15,基准日费率!$A$13:$A$24,0),IF(OR(E15="生产"),1,2))+IF(AND(O15="轻钢结构",Q15&lt;1000,Q15&gt;0),-10,0))</f>
        <v/>
      </c>
      <c r="BA15" s="1463" t="str">
        <f>IF(A15="","",(INT(封面!F$9&amp;"/"&amp;封面!H$9&amp;"/"&amp;封面!J$9)-P15)/365)</f>
        <v/>
      </c>
      <c r="BB15" s="1410" t="str">
        <f t="shared" si="9"/>
        <v/>
      </c>
      <c r="BC15" s="1410" t="str">
        <f t="shared" si="10"/>
        <v/>
      </c>
      <c r="BD15" s="1464"/>
      <c r="BE15" s="1464"/>
      <c r="BF15" s="1464"/>
      <c r="BG15" s="1464"/>
      <c r="BH15" s="1464"/>
      <c r="BI15" s="1464"/>
      <c r="BJ15" s="1464"/>
      <c r="BK15" s="1464"/>
      <c r="BL15" s="1464"/>
      <c r="BM15" s="1465">
        <f t="shared" si="11"/>
        <v>0</v>
      </c>
      <c r="BN15" s="1465">
        <f t="shared" si="12"/>
        <v>0</v>
      </c>
      <c r="BO15" s="1466"/>
      <c r="BP15" s="1466"/>
      <c r="BQ15" s="1467"/>
      <c r="BR15" s="1468">
        <f t="shared" si="13"/>
        <v>0</v>
      </c>
      <c r="BS15" s="1467"/>
      <c r="BT15" s="1469"/>
      <c r="BU15" s="1470">
        <f t="shared" si="67"/>
        <v>0</v>
      </c>
      <c r="BV15" s="1471"/>
      <c r="BW15" s="1470">
        <f t="shared" si="14"/>
        <v>0</v>
      </c>
      <c r="BX15" s="1472">
        <f>ROUND(IF(A15="",0,BN15/(1+基准日费率!$C$4)*基准日费率!$C$4+BN15*(BO15-BP15)),0)</f>
        <v>0</v>
      </c>
      <c r="BY15" s="1472">
        <f t="shared" si="15"/>
        <v>0</v>
      </c>
      <c r="BZ15" s="1473">
        <f t="shared" si="16"/>
        <v>0</v>
      </c>
      <c r="CA15" s="1503"/>
      <c r="CB15" s="1475"/>
      <c r="CC15" s="1475"/>
      <c r="CD15" s="1475"/>
      <c r="CE15" s="1475"/>
      <c r="CF15" s="1475"/>
      <c r="CG15" s="1476"/>
      <c r="CH15" s="1476"/>
      <c r="CI15" s="1476"/>
      <c r="CJ15" s="1475"/>
      <c r="CK15" s="1475"/>
      <c r="CL15" s="1475"/>
      <c r="CM15" s="1478"/>
      <c r="CN15" s="1478"/>
      <c r="CO15" s="1478"/>
      <c r="CP15" s="1477" t="str">
        <f t="shared" si="17"/>
        <v/>
      </c>
      <c r="CQ15" s="1477" t="str">
        <f t="shared" si="18"/>
        <v/>
      </c>
      <c r="CR15" s="1477" t="str">
        <f t="shared" si="19"/>
        <v/>
      </c>
      <c r="CS15" s="1477" t="str">
        <f t="shared" si="20"/>
        <v/>
      </c>
      <c r="CT15" s="1477" t="str">
        <f t="shared" si="21"/>
        <v/>
      </c>
      <c r="CU15" s="1477" t="str">
        <f t="shared" si="22"/>
        <v/>
      </c>
      <c r="CV15" s="1477" t="str">
        <f t="shared" si="23"/>
        <v/>
      </c>
      <c r="CW15" s="1477" t="str">
        <f t="shared" si="24"/>
        <v/>
      </c>
      <c r="CX15" s="1477" t="str">
        <f t="shared" si="25"/>
        <v/>
      </c>
      <c r="CY15" s="1477" t="str">
        <f t="shared" si="26"/>
        <v/>
      </c>
      <c r="CZ15" s="1477" t="str">
        <f t="shared" si="27"/>
        <v/>
      </c>
      <c r="DA15" s="1477" t="str">
        <f t="shared" si="28"/>
        <v/>
      </c>
      <c r="DB15" s="1477" t="str">
        <f t="shared" si="29"/>
        <v/>
      </c>
      <c r="DC15" s="1477" t="str">
        <f t="shared" si="30"/>
        <v/>
      </c>
      <c r="DD15" s="1477" t="str">
        <f t="shared" si="31"/>
        <v/>
      </c>
      <c r="DE15" s="1477" t="str">
        <f t="shared" si="32"/>
        <v/>
      </c>
      <c r="DF15" s="1477" t="str">
        <f t="shared" si="33"/>
        <v/>
      </c>
      <c r="DG15" s="1477" t="str">
        <f t="shared" si="34"/>
        <v/>
      </c>
      <c r="DH15" s="1478">
        <f t="shared" si="0"/>
        <v>0</v>
      </c>
      <c r="DI15" s="1478">
        <f t="shared" si="0"/>
        <v>0</v>
      </c>
      <c r="DJ15" s="1478">
        <f t="shared" si="0"/>
        <v>0</v>
      </c>
      <c r="DK15" s="1478">
        <f t="shared" si="1"/>
        <v>0</v>
      </c>
      <c r="DL15" s="1478">
        <f t="shared" si="1"/>
        <v>0</v>
      </c>
      <c r="DM15" s="1478">
        <f t="shared" si="1"/>
        <v>0</v>
      </c>
      <c r="DN15" s="1479">
        <f t="shared" si="35"/>
        <v>0</v>
      </c>
      <c r="DO15" s="1479">
        <f t="shared" si="36"/>
        <v>0</v>
      </c>
      <c r="DP15" s="1480"/>
      <c r="DQ15" s="1481">
        <f t="shared" si="2"/>
        <v>0</v>
      </c>
      <c r="DR15" s="1482"/>
      <c r="DS15" s="1480"/>
      <c r="DT15" s="1480"/>
      <c r="DU15" s="1480"/>
      <c r="DV15" s="1480"/>
      <c r="DW15" s="1480"/>
      <c r="DX15" s="1480"/>
      <c r="DY15" s="1480"/>
      <c r="DZ15" s="1480"/>
      <c r="EA15" s="1480"/>
      <c r="EB15" s="1480"/>
      <c r="EC15" s="1504"/>
      <c r="ED15" s="1485" t="str">
        <f>IF(EC15="","",(EC15-INT(封面!$F$9&amp;"/"&amp;封面!$H$9&amp;"/"&amp;封面!$J$9))/365.25)</f>
        <v/>
      </c>
      <c r="EE15" s="1504"/>
      <c r="EF15" s="1504"/>
      <c r="EG15" s="1504"/>
      <c r="EH15" s="1504"/>
      <c r="EI15" s="1504"/>
      <c r="EJ15" s="1504"/>
      <c r="EK15" s="1504"/>
      <c r="EL15" s="1504"/>
      <c r="EM15" s="1504"/>
      <c r="EN15" s="1504"/>
      <c r="EO15" s="1504"/>
      <c r="EP15" s="1504"/>
      <c r="EQ15" s="1504"/>
      <c r="ER15" s="1504"/>
      <c r="ES15" s="1504"/>
      <c r="ET15" s="1504"/>
      <c r="EU15" s="1504"/>
      <c r="EV15" s="1504"/>
      <c r="EW15" s="1504"/>
      <c r="EX15" s="1504"/>
      <c r="EY15" s="1482"/>
      <c r="EZ15" s="1482"/>
      <c r="FA15" s="1482"/>
      <c r="FB15" s="1485" t="str">
        <f>IF(A15="","",(N15-INT(封面!$F$9&amp;"/"&amp;封面!$H$9&amp;"/"&amp;封面!$J$9))/365.25)</f>
        <v/>
      </c>
      <c r="FC15" s="1485">
        <f t="shared" si="37"/>
        <v>0</v>
      </c>
      <c r="FD15" s="1487" t="str">
        <f t="shared" si="38"/>
        <v/>
      </c>
      <c r="FE15" s="1487" t="str">
        <f t="shared" si="39"/>
        <v/>
      </c>
      <c r="FF15" s="1487" t="str">
        <f>IF(A15="","",IF(AZ15-(INT(封面!$F$9&amp;"/"&amp;封面!$H$9&amp;"/"&amp;封面!$J$9)-P15)/365.25-FB15&gt;0,0,FB15-(AZ15-(INT(封面!$F$9&amp;"/"&amp;封面!$H$9&amp;"/"&amp;封面!$J$9)-P15)/365.25)))</f>
        <v/>
      </c>
      <c r="FG15" s="1488"/>
      <c r="FH15" s="1487" t="str">
        <f t="shared" si="40"/>
        <v/>
      </c>
      <c r="FI15" s="1487" t="str">
        <f t="shared" si="41"/>
        <v/>
      </c>
      <c r="FJ15" s="1487" t="str">
        <f t="shared" si="42"/>
        <v/>
      </c>
      <c r="FK15" s="1487" t="str">
        <f t="shared" si="43"/>
        <v/>
      </c>
      <c r="FL15" s="1487" t="str">
        <f t="shared" si="44"/>
        <v/>
      </c>
      <c r="FM15" s="1487" t="str">
        <f t="shared" si="45"/>
        <v/>
      </c>
      <c r="FN15" s="1487" t="str">
        <f t="shared" si="46"/>
        <v/>
      </c>
      <c r="FO15" s="1487" t="str">
        <f t="shared" si="47"/>
        <v/>
      </c>
      <c r="FP15" s="1487" t="str">
        <f t="shared" si="48"/>
        <v/>
      </c>
      <c r="FQ15" s="1487" t="str">
        <f t="shared" si="49"/>
        <v/>
      </c>
      <c r="FR15" s="1487" t="str">
        <f t="shared" si="50"/>
        <v/>
      </c>
      <c r="FS15" s="1487" t="str">
        <f t="shared" si="51"/>
        <v/>
      </c>
      <c r="FT15" s="1487" t="str">
        <f t="shared" si="52"/>
        <v/>
      </c>
      <c r="FU15" s="1487" t="str">
        <f t="shared" si="53"/>
        <v/>
      </c>
      <c r="FV15" s="1487" t="str">
        <f t="shared" si="54"/>
        <v/>
      </c>
      <c r="FW15" s="1487" t="str">
        <f t="shared" si="55"/>
        <v/>
      </c>
      <c r="FX15" s="1487" t="str">
        <f t="shared" si="56"/>
        <v/>
      </c>
      <c r="FY15" s="1487" t="str">
        <f t="shared" si="57"/>
        <v/>
      </c>
      <c r="FZ15" s="1487" t="str">
        <f t="shared" si="58"/>
        <v/>
      </c>
      <c r="GA15" s="1487" t="str">
        <f t="shared" si="59"/>
        <v/>
      </c>
      <c r="GB15" s="1489">
        <f t="shared" si="60"/>
        <v>0</v>
      </c>
      <c r="GC15" s="1490" t="str">
        <f t="shared" si="61"/>
        <v/>
      </c>
      <c r="GD15" s="1491">
        <f t="shared" si="62"/>
        <v>0</v>
      </c>
      <c r="GE15" s="1491">
        <f t="shared" si="63"/>
        <v>0</v>
      </c>
      <c r="GF15" s="1491">
        <f t="shared" si="64"/>
        <v>0</v>
      </c>
      <c r="GG15" s="1491" t="str">
        <f t="shared" si="65"/>
        <v/>
      </c>
      <c r="GH15" s="1492"/>
      <c r="GI15" s="1505"/>
      <c r="GJ15" s="1505"/>
      <c r="GK15" s="1494"/>
      <c r="GL15" s="1494"/>
      <c r="GM15" s="1494"/>
      <c r="GN15" s="1494">
        <f t="shared" si="3"/>
        <v>0</v>
      </c>
      <c r="GO15" s="1494">
        <f t="shared" si="3"/>
        <v>0</v>
      </c>
      <c r="GP15" s="1495" t="str">
        <f t="shared" si="66"/>
        <v/>
      </c>
      <c r="GQ15" s="1496" t="str">
        <f t="shared" si="4"/>
        <v/>
      </c>
      <c r="GR15" s="1494" t="str">
        <f t="shared" si="68"/>
        <v/>
      </c>
      <c r="GS15" s="1494" t="str">
        <f t="shared" si="5"/>
        <v/>
      </c>
      <c r="GT15" s="1497" t="str">
        <f t="shared" si="6"/>
        <v/>
      </c>
      <c r="GU15" s="1498" t="str">
        <f t="shared" si="7"/>
        <v/>
      </c>
      <c r="GV15" s="1499"/>
      <c r="GW15" s="1376"/>
      <c r="GX15" s="551"/>
      <c r="GY15" s="1376"/>
      <c r="GZ15" s="1376"/>
      <c r="HA15" s="1376"/>
      <c r="HB15" s="1376"/>
    </row>
    <row r="16" spans="1:210" s="792" customFormat="1" ht="15.75" customHeight="1">
      <c r="A16" s="1438"/>
      <c r="B16" s="1439"/>
      <c r="C16" s="1440"/>
      <c r="D16" s="1441"/>
      <c r="E16" s="1442"/>
      <c r="F16" s="1441"/>
      <c r="G16" s="1442"/>
      <c r="H16" s="1443"/>
      <c r="I16" s="1441"/>
      <c r="J16" s="1441"/>
      <c r="K16" s="1444"/>
      <c r="L16" s="1445"/>
      <c r="M16" s="1440"/>
      <c r="N16" s="1446"/>
      <c r="O16" s="1907"/>
      <c r="P16" s="1501"/>
      <c r="Q16" s="1142"/>
      <c r="R16" s="1449" t="str">
        <f t="shared" si="8"/>
        <v/>
      </c>
      <c r="S16" s="1450"/>
      <c r="T16" s="1450"/>
      <c r="U16" s="1450"/>
      <c r="V16" s="1451"/>
      <c r="W16" s="1451"/>
      <c r="X16" s="1451"/>
      <c r="Y16" s="1452"/>
      <c r="Z16" s="1451"/>
      <c r="AA16" s="1451"/>
      <c r="AB16" s="1451"/>
      <c r="AC16" s="1451"/>
      <c r="AD16" s="1453"/>
      <c r="AE16" s="1502"/>
      <c r="AF16" s="1455"/>
      <c r="AG16" s="1455"/>
      <c r="AH16" s="1455"/>
      <c r="AI16" s="1455"/>
      <c r="AJ16" s="1456"/>
      <c r="AK16" s="1455"/>
      <c r="AL16" s="1455"/>
      <c r="AM16" s="1829"/>
      <c r="AN16" s="1458"/>
      <c r="AO16" s="1458"/>
      <c r="AP16" s="1458"/>
      <c r="AQ16" s="1908"/>
      <c r="AR16" s="1459"/>
      <c r="AS16" s="1460"/>
      <c r="AT16" s="1461"/>
      <c r="AU16" s="1461"/>
      <c r="AV16" s="1461"/>
      <c r="AW16" s="1461"/>
      <c r="AX16" s="1461"/>
      <c r="AY16" s="1462"/>
      <c r="AZ16" s="1463" t="str">
        <f>IF(A16="","",INDEX(基准日费率!$B$13:$C$24,MATCH(O16,基准日费率!$A$13:$A$24,0),IF(OR(E16="生产"),1,2))+IF(AND(O16="轻钢结构",Q16&lt;1000,Q16&gt;0),-10,0))</f>
        <v/>
      </c>
      <c r="BA16" s="1463" t="str">
        <f>IF(A16="","",(INT(封面!F$9&amp;"/"&amp;封面!H$9&amp;"/"&amp;封面!J$9)-P16)/365)</f>
        <v/>
      </c>
      <c r="BB16" s="1410" t="str">
        <f t="shared" si="9"/>
        <v/>
      </c>
      <c r="BC16" s="1410" t="str">
        <f t="shared" si="10"/>
        <v/>
      </c>
      <c r="BD16" s="1464"/>
      <c r="BE16" s="1464"/>
      <c r="BF16" s="1464"/>
      <c r="BG16" s="1464"/>
      <c r="BH16" s="1464"/>
      <c r="BI16" s="1464"/>
      <c r="BJ16" s="1464"/>
      <c r="BK16" s="1464"/>
      <c r="BL16" s="1464"/>
      <c r="BM16" s="1465">
        <f t="shared" si="11"/>
        <v>0</v>
      </c>
      <c r="BN16" s="1465">
        <f t="shared" si="12"/>
        <v>0</v>
      </c>
      <c r="BO16" s="1466"/>
      <c r="BP16" s="1466"/>
      <c r="BQ16" s="1467"/>
      <c r="BR16" s="1468">
        <f t="shared" si="13"/>
        <v>0</v>
      </c>
      <c r="BS16" s="1467"/>
      <c r="BT16" s="1469"/>
      <c r="BU16" s="1470">
        <f t="shared" si="67"/>
        <v>0</v>
      </c>
      <c r="BV16" s="1471"/>
      <c r="BW16" s="1470">
        <f t="shared" si="14"/>
        <v>0</v>
      </c>
      <c r="BX16" s="1472">
        <f>ROUND(IF(A16="",0,BN16/(1+基准日费率!$C$4)*基准日费率!$C$4+BN16*(BO16-BP16)),0)</f>
        <v>0</v>
      </c>
      <c r="BY16" s="1472">
        <f t="shared" si="15"/>
        <v>0</v>
      </c>
      <c r="BZ16" s="1473">
        <f t="shared" si="16"/>
        <v>0</v>
      </c>
      <c r="CA16" s="1503"/>
      <c r="CB16" s="1475"/>
      <c r="CC16" s="1475"/>
      <c r="CD16" s="1475"/>
      <c r="CE16" s="1475"/>
      <c r="CF16" s="1475"/>
      <c r="CG16" s="1476"/>
      <c r="CH16" s="1476"/>
      <c r="CI16" s="1476"/>
      <c r="CJ16" s="1475"/>
      <c r="CK16" s="1475"/>
      <c r="CL16" s="1475"/>
      <c r="CM16" s="1478"/>
      <c r="CN16" s="1478"/>
      <c r="CO16" s="1478"/>
      <c r="CP16" s="1477" t="str">
        <f t="shared" si="17"/>
        <v/>
      </c>
      <c r="CQ16" s="1477" t="str">
        <f t="shared" si="18"/>
        <v/>
      </c>
      <c r="CR16" s="1477" t="str">
        <f t="shared" si="19"/>
        <v/>
      </c>
      <c r="CS16" s="1477" t="str">
        <f t="shared" si="20"/>
        <v/>
      </c>
      <c r="CT16" s="1477" t="str">
        <f t="shared" si="21"/>
        <v/>
      </c>
      <c r="CU16" s="1477" t="str">
        <f t="shared" si="22"/>
        <v/>
      </c>
      <c r="CV16" s="1477" t="str">
        <f t="shared" si="23"/>
        <v/>
      </c>
      <c r="CW16" s="1477" t="str">
        <f t="shared" si="24"/>
        <v/>
      </c>
      <c r="CX16" s="1477" t="str">
        <f t="shared" si="25"/>
        <v/>
      </c>
      <c r="CY16" s="1477" t="str">
        <f t="shared" si="26"/>
        <v/>
      </c>
      <c r="CZ16" s="1477" t="str">
        <f t="shared" si="27"/>
        <v/>
      </c>
      <c r="DA16" s="1477" t="str">
        <f t="shared" si="28"/>
        <v/>
      </c>
      <c r="DB16" s="1477" t="str">
        <f t="shared" si="29"/>
        <v/>
      </c>
      <c r="DC16" s="1477" t="str">
        <f t="shared" si="30"/>
        <v/>
      </c>
      <c r="DD16" s="1477" t="str">
        <f t="shared" si="31"/>
        <v/>
      </c>
      <c r="DE16" s="1477" t="str">
        <f t="shared" si="32"/>
        <v/>
      </c>
      <c r="DF16" s="1477" t="str">
        <f t="shared" si="33"/>
        <v/>
      </c>
      <c r="DG16" s="1477" t="str">
        <f t="shared" si="34"/>
        <v/>
      </c>
      <c r="DH16" s="1478">
        <f t="shared" si="0"/>
        <v>0</v>
      </c>
      <c r="DI16" s="1478">
        <f t="shared" si="0"/>
        <v>0</v>
      </c>
      <c r="DJ16" s="1478">
        <f t="shared" si="0"/>
        <v>0</v>
      </c>
      <c r="DK16" s="1478">
        <f t="shared" si="1"/>
        <v>0</v>
      </c>
      <c r="DL16" s="1478">
        <f t="shared" si="1"/>
        <v>0</v>
      </c>
      <c r="DM16" s="1478">
        <f t="shared" si="1"/>
        <v>0</v>
      </c>
      <c r="DN16" s="1479">
        <f t="shared" si="35"/>
        <v>0</v>
      </c>
      <c r="DO16" s="1479">
        <f t="shared" si="36"/>
        <v>0</v>
      </c>
      <c r="DP16" s="1480"/>
      <c r="DQ16" s="1481">
        <f t="shared" si="2"/>
        <v>0</v>
      </c>
      <c r="DR16" s="1482"/>
      <c r="DS16" s="1480"/>
      <c r="DT16" s="1480"/>
      <c r="DU16" s="1480"/>
      <c r="DV16" s="1480"/>
      <c r="DW16" s="1480"/>
      <c r="DX16" s="1480"/>
      <c r="DY16" s="1480"/>
      <c r="DZ16" s="1480"/>
      <c r="EA16" s="1480"/>
      <c r="EB16" s="1480"/>
      <c r="EC16" s="1504"/>
      <c r="ED16" s="1485" t="str">
        <f>IF(EC16="","",(EC16-INT(封面!$F$9&amp;"/"&amp;封面!$H$9&amp;"/"&amp;封面!$J$9))/365.25)</f>
        <v/>
      </c>
      <c r="EE16" s="1504"/>
      <c r="EF16" s="1504"/>
      <c r="EG16" s="1504"/>
      <c r="EH16" s="1504"/>
      <c r="EI16" s="1504"/>
      <c r="EJ16" s="1504"/>
      <c r="EK16" s="1504"/>
      <c r="EL16" s="1504"/>
      <c r="EM16" s="1504"/>
      <c r="EN16" s="1504"/>
      <c r="EO16" s="1504"/>
      <c r="EP16" s="1504"/>
      <c r="EQ16" s="1504"/>
      <c r="ER16" s="1504"/>
      <c r="ES16" s="1504"/>
      <c r="ET16" s="1504"/>
      <c r="EU16" s="1504"/>
      <c r="EV16" s="1504"/>
      <c r="EW16" s="1504"/>
      <c r="EX16" s="1504"/>
      <c r="EY16" s="1482"/>
      <c r="EZ16" s="1482"/>
      <c r="FA16" s="1482"/>
      <c r="FB16" s="1485" t="str">
        <f>IF(A16="","",(N16-INT(封面!$F$9&amp;"/"&amp;封面!$H$9&amp;"/"&amp;封面!$J$9))/365.25)</f>
        <v/>
      </c>
      <c r="FC16" s="1485">
        <f t="shared" si="37"/>
        <v>0</v>
      </c>
      <c r="FD16" s="1487" t="str">
        <f t="shared" si="38"/>
        <v/>
      </c>
      <c r="FE16" s="1487" t="str">
        <f t="shared" si="39"/>
        <v/>
      </c>
      <c r="FF16" s="1487" t="str">
        <f>IF(A16="","",IF(AZ16-(INT(封面!$F$9&amp;"/"&amp;封面!$H$9&amp;"/"&amp;封面!$J$9)-P16)/365.25-FB16&gt;0,0,FB16-(AZ16-(INT(封面!$F$9&amp;"/"&amp;封面!$H$9&amp;"/"&amp;封面!$J$9)-P16)/365.25)))</f>
        <v/>
      </c>
      <c r="FG16" s="1488"/>
      <c r="FH16" s="1487" t="str">
        <f t="shared" si="40"/>
        <v/>
      </c>
      <c r="FI16" s="1487" t="str">
        <f t="shared" si="41"/>
        <v/>
      </c>
      <c r="FJ16" s="1487" t="str">
        <f t="shared" si="42"/>
        <v/>
      </c>
      <c r="FK16" s="1487" t="str">
        <f t="shared" si="43"/>
        <v/>
      </c>
      <c r="FL16" s="1487" t="str">
        <f t="shared" si="44"/>
        <v/>
      </c>
      <c r="FM16" s="1487" t="str">
        <f t="shared" si="45"/>
        <v/>
      </c>
      <c r="FN16" s="1487" t="str">
        <f t="shared" si="46"/>
        <v/>
      </c>
      <c r="FO16" s="1487" t="str">
        <f t="shared" si="47"/>
        <v/>
      </c>
      <c r="FP16" s="1487" t="str">
        <f t="shared" si="48"/>
        <v/>
      </c>
      <c r="FQ16" s="1487" t="str">
        <f t="shared" si="49"/>
        <v/>
      </c>
      <c r="FR16" s="1487" t="str">
        <f t="shared" si="50"/>
        <v/>
      </c>
      <c r="FS16" s="1487" t="str">
        <f t="shared" si="51"/>
        <v/>
      </c>
      <c r="FT16" s="1487" t="str">
        <f t="shared" si="52"/>
        <v/>
      </c>
      <c r="FU16" s="1487" t="str">
        <f t="shared" si="53"/>
        <v/>
      </c>
      <c r="FV16" s="1487" t="str">
        <f t="shared" si="54"/>
        <v/>
      </c>
      <c r="FW16" s="1487" t="str">
        <f t="shared" si="55"/>
        <v/>
      </c>
      <c r="FX16" s="1487" t="str">
        <f t="shared" si="56"/>
        <v/>
      </c>
      <c r="FY16" s="1487" t="str">
        <f t="shared" si="57"/>
        <v/>
      </c>
      <c r="FZ16" s="1487" t="str">
        <f t="shared" si="58"/>
        <v/>
      </c>
      <c r="GA16" s="1487" t="str">
        <f t="shared" si="59"/>
        <v/>
      </c>
      <c r="GB16" s="1489">
        <f t="shared" si="60"/>
        <v>0</v>
      </c>
      <c r="GC16" s="1490" t="str">
        <f t="shared" si="61"/>
        <v/>
      </c>
      <c r="GD16" s="1491">
        <f t="shared" si="62"/>
        <v>0</v>
      </c>
      <c r="GE16" s="1491">
        <f t="shared" si="63"/>
        <v>0</v>
      </c>
      <c r="GF16" s="1491">
        <f t="shared" si="64"/>
        <v>0</v>
      </c>
      <c r="GG16" s="1491" t="str">
        <f t="shared" si="65"/>
        <v/>
      </c>
      <c r="GH16" s="1492"/>
      <c r="GI16" s="1505"/>
      <c r="GJ16" s="1505"/>
      <c r="GK16" s="1494"/>
      <c r="GL16" s="1494"/>
      <c r="GM16" s="1494"/>
      <c r="GN16" s="1494">
        <f t="shared" si="3"/>
        <v>0</v>
      </c>
      <c r="GO16" s="1494">
        <f t="shared" si="3"/>
        <v>0</v>
      </c>
      <c r="GP16" s="1495" t="str">
        <f t="shared" si="66"/>
        <v/>
      </c>
      <c r="GQ16" s="1496" t="str">
        <f t="shared" si="4"/>
        <v/>
      </c>
      <c r="GR16" s="1494" t="str">
        <f t="shared" si="68"/>
        <v/>
      </c>
      <c r="GS16" s="1494" t="str">
        <f t="shared" si="5"/>
        <v/>
      </c>
      <c r="GT16" s="1497" t="str">
        <f t="shared" si="6"/>
        <v/>
      </c>
      <c r="GU16" s="1498" t="str">
        <f t="shared" si="7"/>
        <v/>
      </c>
      <c r="GV16" s="1499"/>
      <c r="GW16" s="1376"/>
      <c r="GX16" s="551"/>
      <c r="GY16" s="1376"/>
      <c r="GZ16" s="1376"/>
      <c r="HA16" s="1376"/>
      <c r="HB16" s="1376"/>
    </row>
    <row r="17" spans="1:210" s="792" customFormat="1" ht="15.75" customHeight="1">
      <c r="A17" s="1332"/>
      <c r="B17" s="1439"/>
      <c r="C17" s="1440"/>
      <c r="D17" s="1441"/>
      <c r="E17" s="1442"/>
      <c r="F17" s="1441"/>
      <c r="G17" s="1442"/>
      <c r="H17" s="1443"/>
      <c r="I17" s="1441"/>
      <c r="J17" s="1441"/>
      <c r="K17" s="1444"/>
      <c r="L17" s="1445"/>
      <c r="M17" s="1440"/>
      <c r="N17" s="1446"/>
      <c r="O17" s="1907"/>
      <c r="P17" s="1448"/>
      <c r="Q17" s="1907"/>
      <c r="R17" s="1449" t="str">
        <f t="shared" si="8"/>
        <v/>
      </c>
      <c r="S17" s="1450"/>
      <c r="T17" s="1450"/>
      <c r="U17" s="1507"/>
      <c r="V17" s="1451"/>
      <c r="W17" s="1451"/>
      <c r="X17" s="1451"/>
      <c r="Y17" s="1451"/>
      <c r="Z17" s="1451"/>
      <c r="AA17" s="1451"/>
      <c r="AB17" s="1451"/>
      <c r="AC17" s="1451"/>
      <c r="AD17" s="1453"/>
      <c r="AE17" s="1502"/>
      <c r="AF17" s="1455"/>
      <c r="AG17" s="1455"/>
      <c r="AH17" s="1455"/>
      <c r="AI17" s="1455"/>
      <c r="AJ17" s="1456"/>
      <c r="AK17" s="1455"/>
      <c r="AL17" s="1455"/>
      <c r="AM17" s="1829"/>
      <c r="AN17" s="1458"/>
      <c r="AO17" s="1458"/>
      <c r="AP17" s="1458"/>
      <c r="AQ17" s="1908"/>
      <c r="AR17" s="1459"/>
      <c r="AS17" s="1460"/>
      <c r="AT17" s="1461"/>
      <c r="AU17" s="1461"/>
      <c r="AV17" s="1461"/>
      <c r="AW17" s="1461"/>
      <c r="AX17" s="1461"/>
      <c r="AY17" s="1462"/>
      <c r="AZ17" s="1463" t="str">
        <f>IF(A17="","",INDEX(基准日费率!$B$13:$C$24,MATCH(O17,基准日费率!$A$13:$A$24,0),IF(OR(E17="生产"),1,2))+IF(AND(O17="轻钢结构",Q17&lt;1000,Q17&gt;0),-10,0))</f>
        <v/>
      </c>
      <c r="BA17" s="1463" t="str">
        <f>IF(A17="","",(INT(封面!F$9&amp;"/"&amp;封面!H$9&amp;"/"&amp;封面!J$9)-P17)/365)</f>
        <v/>
      </c>
      <c r="BB17" s="1410" t="str">
        <f t="shared" si="9"/>
        <v/>
      </c>
      <c r="BC17" s="1410" t="str">
        <f t="shared" si="10"/>
        <v/>
      </c>
      <c r="BD17" s="1464"/>
      <c r="BE17" s="1464"/>
      <c r="BF17" s="1464"/>
      <c r="BG17" s="1464"/>
      <c r="BH17" s="1464"/>
      <c r="BI17" s="1464"/>
      <c r="BJ17" s="1464"/>
      <c r="BK17" s="1464"/>
      <c r="BL17" s="1464"/>
      <c r="BM17" s="1465">
        <f t="shared" si="11"/>
        <v>0</v>
      </c>
      <c r="BN17" s="1465">
        <f t="shared" si="12"/>
        <v>0</v>
      </c>
      <c r="BO17" s="1466"/>
      <c r="BP17" s="1466"/>
      <c r="BQ17" s="1467"/>
      <c r="BR17" s="1468">
        <f t="shared" si="13"/>
        <v>0</v>
      </c>
      <c r="BS17" s="1467"/>
      <c r="BT17" s="1469"/>
      <c r="BU17" s="1470">
        <f t="shared" si="67"/>
        <v>0</v>
      </c>
      <c r="BV17" s="1471"/>
      <c r="BW17" s="1470">
        <f t="shared" si="14"/>
        <v>0</v>
      </c>
      <c r="BX17" s="1472">
        <f>ROUND(IF(A17="",0,BN17/(1+基准日费率!$C$4)*基准日费率!$C$4+BN17*(BO17-BP17)),0)</f>
        <v>0</v>
      </c>
      <c r="BY17" s="1472">
        <f t="shared" si="15"/>
        <v>0</v>
      </c>
      <c r="BZ17" s="1473">
        <f t="shared" si="16"/>
        <v>0</v>
      </c>
      <c r="CA17" s="1503"/>
      <c r="CB17" s="1475"/>
      <c r="CC17" s="1475"/>
      <c r="CD17" s="1475"/>
      <c r="CE17" s="1475"/>
      <c r="CF17" s="1475"/>
      <c r="CG17" s="1476"/>
      <c r="CH17" s="1476"/>
      <c r="CI17" s="1476"/>
      <c r="CJ17" s="1475"/>
      <c r="CK17" s="1475"/>
      <c r="CL17" s="1475"/>
      <c r="CM17" s="1478"/>
      <c r="CN17" s="1478"/>
      <c r="CO17" s="1478"/>
      <c r="CP17" s="1477" t="str">
        <f t="shared" si="17"/>
        <v/>
      </c>
      <c r="CQ17" s="1477" t="str">
        <f t="shared" si="18"/>
        <v/>
      </c>
      <c r="CR17" s="1477" t="str">
        <f t="shared" si="19"/>
        <v/>
      </c>
      <c r="CS17" s="1477" t="str">
        <f t="shared" si="20"/>
        <v/>
      </c>
      <c r="CT17" s="1477" t="str">
        <f t="shared" si="21"/>
        <v/>
      </c>
      <c r="CU17" s="1477" t="str">
        <f t="shared" si="22"/>
        <v/>
      </c>
      <c r="CV17" s="1477" t="str">
        <f t="shared" si="23"/>
        <v/>
      </c>
      <c r="CW17" s="1477" t="str">
        <f t="shared" si="24"/>
        <v/>
      </c>
      <c r="CX17" s="1477" t="str">
        <f t="shared" si="25"/>
        <v/>
      </c>
      <c r="CY17" s="1477" t="str">
        <f t="shared" si="26"/>
        <v/>
      </c>
      <c r="CZ17" s="1477" t="str">
        <f t="shared" si="27"/>
        <v/>
      </c>
      <c r="DA17" s="1477" t="str">
        <f t="shared" si="28"/>
        <v/>
      </c>
      <c r="DB17" s="1477" t="str">
        <f t="shared" si="29"/>
        <v/>
      </c>
      <c r="DC17" s="1477" t="str">
        <f t="shared" si="30"/>
        <v/>
      </c>
      <c r="DD17" s="1477" t="str">
        <f t="shared" si="31"/>
        <v/>
      </c>
      <c r="DE17" s="1477" t="str">
        <f t="shared" si="32"/>
        <v/>
      </c>
      <c r="DF17" s="1477" t="str">
        <f t="shared" si="33"/>
        <v/>
      </c>
      <c r="DG17" s="1477" t="str">
        <f t="shared" si="34"/>
        <v/>
      </c>
      <c r="DH17" s="1478">
        <f t="shared" si="0"/>
        <v>0</v>
      </c>
      <c r="DI17" s="1478">
        <f t="shared" si="0"/>
        <v>0</v>
      </c>
      <c r="DJ17" s="1478">
        <f t="shared" si="0"/>
        <v>0</v>
      </c>
      <c r="DK17" s="1478">
        <f t="shared" si="1"/>
        <v>0</v>
      </c>
      <c r="DL17" s="1478">
        <f t="shared" si="1"/>
        <v>0</v>
      </c>
      <c r="DM17" s="1478">
        <f t="shared" si="1"/>
        <v>0</v>
      </c>
      <c r="DN17" s="1479">
        <f t="shared" si="35"/>
        <v>0</v>
      </c>
      <c r="DO17" s="1479">
        <f t="shared" si="36"/>
        <v>0</v>
      </c>
      <c r="DP17" s="1480"/>
      <c r="DQ17" s="1481">
        <f t="shared" si="2"/>
        <v>0</v>
      </c>
      <c r="DR17" s="1482"/>
      <c r="DS17" s="1480"/>
      <c r="DT17" s="1480"/>
      <c r="DU17" s="1480"/>
      <c r="DV17" s="1480"/>
      <c r="DW17" s="1480"/>
      <c r="DX17" s="1480"/>
      <c r="DY17" s="1480"/>
      <c r="DZ17" s="1480"/>
      <c r="EA17" s="1480"/>
      <c r="EB17" s="1483"/>
      <c r="EC17" s="1484"/>
      <c r="ED17" s="1485" t="str">
        <f>IF(EC17="","",(EC17-INT(封面!$F$9&amp;"/"&amp;封面!$H$9&amp;"/"&amp;封面!$J$9))/365.25)</f>
        <v/>
      </c>
      <c r="EE17" s="1486"/>
      <c r="EF17" s="1486"/>
      <c r="EG17" s="1486"/>
      <c r="EH17" s="1486"/>
      <c r="EI17" s="1486"/>
      <c r="EJ17" s="1486"/>
      <c r="EK17" s="1486"/>
      <c r="EL17" s="1486"/>
      <c r="EM17" s="1486"/>
      <c r="EN17" s="1486"/>
      <c r="EO17" s="1486"/>
      <c r="EP17" s="1486"/>
      <c r="EQ17" s="1486"/>
      <c r="ER17" s="1486"/>
      <c r="ES17" s="1486"/>
      <c r="ET17" s="1486"/>
      <c r="EU17" s="1486"/>
      <c r="EV17" s="1486"/>
      <c r="EW17" s="1486"/>
      <c r="EX17" s="1486"/>
      <c r="EY17" s="1482"/>
      <c r="EZ17" s="1482"/>
      <c r="FA17" s="1482"/>
      <c r="FB17" s="1485" t="str">
        <f>IF(A17="","",(N17-INT(封面!$F$9&amp;"/"&amp;封面!$H$9&amp;"/"&amp;封面!$J$9))/365.25)</f>
        <v/>
      </c>
      <c r="FC17" s="1485">
        <f t="shared" si="37"/>
        <v>0</v>
      </c>
      <c r="FD17" s="1487" t="str">
        <f t="shared" si="38"/>
        <v/>
      </c>
      <c r="FE17" s="1487" t="str">
        <f t="shared" si="39"/>
        <v/>
      </c>
      <c r="FF17" s="1487" t="str">
        <f>IF(A17="","",IF(AZ17-(INT(封面!$F$9&amp;"/"&amp;封面!$H$9&amp;"/"&amp;封面!$J$9)-P17)/365.25-FB17&gt;0,0,FB17-(AZ17-(INT(封面!$F$9&amp;"/"&amp;封面!$H$9&amp;"/"&amp;封面!$J$9)-P17)/365.25)))</f>
        <v/>
      </c>
      <c r="FG17" s="1488"/>
      <c r="FH17" s="1487" t="str">
        <f t="shared" si="40"/>
        <v/>
      </c>
      <c r="FI17" s="1487" t="str">
        <f t="shared" si="41"/>
        <v/>
      </c>
      <c r="FJ17" s="1487" t="str">
        <f t="shared" si="42"/>
        <v/>
      </c>
      <c r="FK17" s="1487" t="str">
        <f t="shared" si="43"/>
        <v/>
      </c>
      <c r="FL17" s="1487" t="str">
        <f t="shared" si="44"/>
        <v/>
      </c>
      <c r="FM17" s="1487" t="str">
        <f t="shared" si="45"/>
        <v/>
      </c>
      <c r="FN17" s="1487" t="str">
        <f t="shared" si="46"/>
        <v/>
      </c>
      <c r="FO17" s="1487" t="str">
        <f t="shared" si="47"/>
        <v/>
      </c>
      <c r="FP17" s="1487" t="str">
        <f t="shared" si="48"/>
        <v/>
      </c>
      <c r="FQ17" s="1487" t="str">
        <f t="shared" si="49"/>
        <v/>
      </c>
      <c r="FR17" s="1487" t="str">
        <f t="shared" si="50"/>
        <v/>
      </c>
      <c r="FS17" s="1487" t="str">
        <f t="shared" si="51"/>
        <v/>
      </c>
      <c r="FT17" s="1487" t="str">
        <f t="shared" si="52"/>
        <v/>
      </c>
      <c r="FU17" s="1487" t="str">
        <f t="shared" si="53"/>
        <v/>
      </c>
      <c r="FV17" s="1487" t="str">
        <f t="shared" si="54"/>
        <v/>
      </c>
      <c r="FW17" s="1487" t="str">
        <f t="shared" si="55"/>
        <v/>
      </c>
      <c r="FX17" s="1487" t="str">
        <f t="shared" si="56"/>
        <v/>
      </c>
      <c r="FY17" s="1487" t="str">
        <f t="shared" si="57"/>
        <v/>
      </c>
      <c r="FZ17" s="1487" t="str">
        <f t="shared" si="58"/>
        <v/>
      </c>
      <c r="GA17" s="1487" t="str">
        <f t="shared" si="59"/>
        <v/>
      </c>
      <c r="GB17" s="1489">
        <f t="shared" si="60"/>
        <v>0</v>
      </c>
      <c r="GC17" s="1490" t="str">
        <f t="shared" si="61"/>
        <v/>
      </c>
      <c r="GD17" s="1491">
        <f t="shared" si="62"/>
        <v>0</v>
      </c>
      <c r="GE17" s="1491">
        <f t="shared" si="63"/>
        <v>0</v>
      </c>
      <c r="GF17" s="1491">
        <f t="shared" si="64"/>
        <v>0</v>
      </c>
      <c r="GG17" s="1491" t="str">
        <f t="shared" si="65"/>
        <v/>
      </c>
      <c r="GH17" s="1492"/>
      <c r="GI17" s="1505"/>
      <c r="GJ17" s="1505"/>
      <c r="GK17" s="1494"/>
      <c r="GL17" s="1494"/>
      <c r="GM17" s="1494"/>
      <c r="GN17" s="1494">
        <f t="shared" si="3"/>
        <v>0</v>
      </c>
      <c r="GO17" s="1494">
        <f t="shared" si="3"/>
        <v>0</v>
      </c>
      <c r="GP17" s="1495" t="str">
        <f t="shared" si="66"/>
        <v/>
      </c>
      <c r="GQ17" s="1496" t="str">
        <f t="shared" si="4"/>
        <v/>
      </c>
      <c r="GR17" s="1494" t="str">
        <f t="shared" si="68"/>
        <v/>
      </c>
      <c r="GS17" s="1494" t="str">
        <f t="shared" si="5"/>
        <v/>
      </c>
      <c r="GT17" s="1497" t="str">
        <f t="shared" si="6"/>
        <v/>
      </c>
      <c r="GU17" s="1498" t="str">
        <f t="shared" si="7"/>
        <v/>
      </c>
      <c r="GV17" s="1499"/>
      <c r="GW17" s="1376"/>
      <c r="GX17" s="551"/>
      <c r="GY17" s="1376"/>
      <c r="GZ17" s="1376"/>
      <c r="HA17" s="1376"/>
      <c r="HB17" s="1376"/>
    </row>
    <row r="18" spans="1:210" s="792" customFormat="1" ht="15.75" customHeight="1">
      <c r="A18" s="1332"/>
      <c r="B18" s="1439"/>
      <c r="C18" s="1440"/>
      <c r="D18" s="1441"/>
      <c r="E18" s="1442"/>
      <c r="F18" s="1441"/>
      <c r="G18" s="1442"/>
      <c r="H18" s="1443"/>
      <c r="I18" s="1508"/>
      <c r="J18" s="1508"/>
      <c r="K18" s="1444"/>
      <c r="L18" s="1445"/>
      <c r="M18" s="1440"/>
      <c r="N18" s="1446"/>
      <c r="O18" s="1907"/>
      <c r="P18" s="1448"/>
      <c r="Q18" s="1507"/>
      <c r="R18" s="1449" t="str">
        <f t="shared" si="8"/>
        <v/>
      </c>
      <c r="S18" s="1507"/>
      <c r="T18" s="1507"/>
      <c r="U18" s="1507"/>
      <c r="V18" s="1451"/>
      <c r="W18" s="1451"/>
      <c r="X18" s="1451"/>
      <c r="Y18" s="1451"/>
      <c r="Z18" s="1451"/>
      <c r="AA18" s="1451"/>
      <c r="AB18" s="1451"/>
      <c r="AC18" s="1451"/>
      <c r="AD18" s="1453"/>
      <c r="AE18" s="1502"/>
      <c r="AF18" s="1455"/>
      <c r="AG18" s="1455"/>
      <c r="AH18" s="1455"/>
      <c r="AI18" s="1455"/>
      <c r="AJ18" s="1456"/>
      <c r="AK18" s="1455"/>
      <c r="AL18" s="1455"/>
      <c r="AM18" s="1829"/>
      <c r="AN18" s="1458"/>
      <c r="AO18" s="1458"/>
      <c r="AP18" s="1458"/>
      <c r="AQ18" s="1908"/>
      <c r="AR18" s="1459"/>
      <c r="AS18" s="1460"/>
      <c r="AT18" s="1461"/>
      <c r="AU18" s="1461"/>
      <c r="AV18" s="1461"/>
      <c r="AW18" s="1461"/>
      <c r="AX18" s="1461"/>
      <c r="AY18" s="1462"/>
      <c r="AZ18" s="1463" t="str">
        <f>IF(A18="","",INDEX(基准日费率!$B$13:$C$24,MATCH(O18,基准日费率!$A$13:$A$24,0),IF(OR(E18="生产"),1,2))+IF(AND(O18="轻钢结构",Q18&lt;1000,Q18&gt;0),-10,0))</f>
        <v/>
      </c>
      <c r="BA18" s="1463" t="str">
        <f>IF(A18="","",(INT(封面!F$9&amp;"/"&amp;封面!H$9&amp;"/"&amp;封面!J$9)-P18)/365)</f>
        <v/>
      </c>
      <c r="BB18" s="1410" t="str">
        <f t="shared" si="9"/>
        <v/>
      </c>
      <c r="BC18" s="1410" t="str">
        <f t="shared" si="10"/>
        <v/>
      </c>
      <c r="BD18" s="1464"/>
      <c r="BE18" s="1464"/>
      <c r="BF18" s="1464"/>
      <c r="BG18" s="1464"/>
      <c r="BH18" s="1464"/>
      <c r="BI18" s="1464"/>
      <c r="BJ18" s="1464"/>
      <c r="BK18" s="1464"/>
      <c r="BL18" s="1464"/>
      <c r="BM18" s="1465">
        <f t="shared" si="11"/>
        <v>0</v>
      </c>
      <c r="BN18" s="1465">
        <f t="shared" si="12"/>
        <v>0</v>
      </c>
      <c r="BO18" s="1466"/>
      <c r="BP18" s="1466"/>
      <c r="BQ18" s="1467"/>
      <c r="BR18" s="1468">
        <f t="shared" si="13"/>
        <v>0</v>
      </c>
      <c r="BS18" s="1467"/>
      <c r="BT18" s="1469"/>
      <c r="BU18" s="1470">
        <f t="shared" si="67"/>
        <v>0</v>
      </c>
      <c r="BV18" s="1471"/>
      <c r="BW18" s="1470">
        <f t="shared" si="14"/>
        <v>0</v>
      </c>
      <c r="BX18" s="1472">
        <f>ROUND(IF(A18="",0,BN18/(1+基准日费率!$C$4)*基准日费率!$C$4+BN18*(BO18-BP18)),0)</f>
        <v>0</v>
      </c>
      <c r="BY18" s="1472">
        <f t="shared" si="15"/>
        <v>0</v>
      </c>
      <c r="BZ18" s="1473">
        <f t="shared" si="16"/>
        <v>0</v>
      </c>
      <c r="CA18" s="1503"/>
      <c r="CB18" s="1475"/>
      <c r="CC18" s="1475"/>
      <c r="CD18" s="1475"/>
      <c r="CE18" s="1475"/>
      <c r="CF18" s="1475"/>
      <c r="CG18" s="1476"/>
      <c r="CH18" s="1476"/>
      <c r="CI18" s="1476"/>
      <c r="CJ18" s="1475"/>
      <c r="CK18" s="1475"/>
      <c r="CL18" s="1475"/>
      <c r="CM18" s="1478"/>
      <c r="CN18" s="1478"/>
      <c r="CO18" s="1478"/>
      <c r="CP18" s="1477" t="str">
        <f t="shared" si="17"/>
        <v/>
      </c>
      <c r="CQ18" s="1477" t="str">
        <f t="shared" si="18"/>
        <v/>
      </c>
      <c r="CR18" s="1477" t="str">
        <f t="shared" si="19"/>
        <v/>
      </c>
      <c r="CS18" s="1477" t="str">
        <f t="shared" si="20"/>
        <v/>
      </c>
      <c r="CT18" s="1477" t="str">
        <f t="shared" si="21"/>
        <v/>
      </c>
      <c r="CU18" s="1477" t="str">
        <f t="shared" si="22"/>
        <v/>
      </c>
      <c r="CV18" s="1477" t="str">
        <f t="shared" si="23"/>
        <v/>
      </c>
      <c r="CW18" s="1477" t="str">
        <f t="shared" si="24"/>
        <v/>
      </c>
      <c r="CX18" s="1477" t="str">
        <f t="shared" si="25"/>
        <v/>
      </c>
      <c r="CY18" s="1477" t="str">
        <f t="shared" si="26"/>
        <v/>
      </c>
      <c r="CZ18" s="1477" t="str">
        <f t="shared" si="27"/>
        <v/>
      </c>
      <c r="DA18" s="1477" t="str">
        <f t="shared" si="28"/>
        <v/>
      </c>
      <c r="DB18" s="1477" t="str">
        <f t="shared" si="29"/>
        <v/>
      </c>
      <c r="DC18" s="1477" t="str">
        <f t="shared" si="30"/>
        <v/>
      </c>
      <c r="DD18" s="1477" t="str">
        <f t="shared" si="31"/>
        <v/>
      </c>
      <c r="DE18" s="1477" t="str">
        <f t="shared" si="32"/>
        <v/>
      </c>
      <c r="DF18" s="1477" t="str">
        <f t="shared" si="33"/>
        <v/>
      </c>
      <c r="DG18" s="1477" t="str">
        <f t="shared" si="34"/>
        <v/>
      </c>
      <c r="DH18" s="1478">
        <f t="shared" si="0"/>
        <v>0</v>
      </c>
      <c r="DI18" s="1478">
        <f t="shared" si="0"/>
        <v>0</v>
      </c>
      <c r="DJ18" s="1478">
        <f t="shared" si="0"/>
        <v>0</v>
      </c>
      <c r="DK18" s="1478">
        <f t="shared" si="1"/>
        <v>0</v>
      </c>
      <c r="DL18" s="1478">
        <f t="shared" si="1"/>
        <v>0</v>
      </c>
      <c r="DM18" s="1478">
        <f t="shared" si="1"/>
        <v>0</v>
      </c>
      <c r="DN18" s="1479">
        <f t="shared" si="35"/>
        <v>0</v>
      </c>
      <c r="DO18" s="1479">
        <f t="shared" si="36"/>
        <v>0</v>
      </c>
      <c r="DP18" s="1480"/>
      <c r="DQ18" s="1481">
        <f t="shared" si="2"/>
        <v>0</v>
      </c>
      <c r="DR18" s="1482"/>
      <c r="DS18" s="1480"/>
      <c r="DT18" s="1480"/>
      <c r="DU18" s="1480"/>
      <c r="DV18" s="1480"/>
      <c r="DW18" s="1480"/>
      <c r="DX18" s="1480"/>
      <c r="DY18" s="1480"/>
      <c r="DZ18" s="1480"/>
      <c r="EA18" s="1480"/>
      <c r="EB18" s="1480"/>
      <c r="EC18" s="1504"/>
      <c r="ED18" s="1485" t="str">
        <f>IF(EC18="","",(EC18-INT(封面!$F$9&amp;"/"&amp;封面!$H$9&amp;"/"&amp;封面!$J$9))/365.25)</f>
        <v/>
      </c>
      <c r="EE18" s="1504"/>
      <c r="EF18" s="1504"/>
      <c r="EG18" s="1504"/>
      <c r="EH18" s="1504"/>
      <c r="EI18" s="1504"/>
      <c r="EJ18" s="1504"/>
      <c r="EK18" s="1504"/>
      <c r="EL18" s="1504"/>
      <c r="EM18" s="1504"/>
      <c r="EN18" s="1504"/>
      <c r="EO18" s="1504"/>
      <c r="EP18" s="1504"/>
      <c r="EQ18" s="1504"/>
      <c r="ER18" s="1504"/>
      <c r="ES18" s="1504"/>
      <c r="ET18" s="1504"/>
      <c r="EU18" s="1504"/>
      <c r="EV18" s="1504"/>
      <c r="EW18" s="1504"/>
      <c r="EX18" s="1504"/>
      <c r="EY18" s="1482"/>
      <c r="EZ18" s="1482"/>
      <c r="FA18" s="1482"/>
      <c r="FB18" s="1485" t="str">
        <f>IF(A18="","",(N18-INT(封面!$F$9&amp;"/"&amp;封面!$H$9&amp;"/"&amp;封面!$J$9))/365.25)</f>
        <v/>
      </c>
      <c r="FC18" s="1485">
        <f t="shared" si="37"/>
        <v>0</v>
      </c>
      <c r="FD18" s="1487" t="str">
        <f t="shared" si="38"/>
        <v/>
      </c>
      <c r="FE18" s="1487" t="str">
        <f t="shared" si="39"/>
        <v/>
      </c>
      <c r="FF18" s="1487" t="str">
        <f>IF(A18="","",IF(AZ18-(INT(封面!$F$9&amp;"/"&amp;封面!$H$9&amp;"/"&amp;封面!$J$9)-P18)/365.25-FB18&gt;0,0,FB18-(AZ18-(INT(封面!$F$9&amp;"/"&amp;封面!$H$9&amp;"/"&amp;封面!$J$9)-P18)/365.25)))</f>
        <v/>
      </c>
      <c r="FG18" s="1488"/>
      <c r="FH18" s="1487" t="str">
        <f t="shared" si="40"/>
        <v/>
      </c>
      <c r="FI18" s="1487" t="str">
        <f t="shared" si="41"/>
        <v/>
      </c>
      <c r="FJ18" s="1487" t="str">
        <f t="shared" si="42"/>
        <v/>
      </c>
      <c r="FK18" s="1487" t="str">
        <f t="shared" si="43"/>
        <v/>
      </c>
      <c r="FL18" s="1487" t="str">
        <f t="shared" si="44"/>
        <v/>
      </c>
      <c r="FM18" s="1487" t="str">
        <f t="shared" si="45"/>
        <v/>
      </c>
      <c r="FN18" s="1487" t="str">
        <f t="shared" si="46"/>
        <v/>
      </c>
      <c r="FO18" s="1487" t="str">
        <f t="shared" si="47"/>
        <v/>
      </c>
      <c r="FP18" s="1487" t="str">
        <f t="shared" si="48"/>
        <v/>
      </c>
      <c r="FQ18" s="1487" t="str">
        <f t="shared" si="49"/>
        <v/>
      </c>
      <c r="FR18" s="1487" t="str">
        <f t="shared" si="50"/>
        <v/>
      </c>
      <c r="FS18" s="1487" t="str">
        <f t="shared" si="51"/>
        <v/>
      </c>
      <c r="FT18" s="1487" t="str">
        <f t="shared" si="52"/>
        <v/>
      </c>
      <c r="FU18" s="1487" t="str">
        <f t="shared" si="53"/>
        <v/>
      </c>
      <c r="FV18" s="1487" t="str">
        <f t="shared" si="54"/>
        <v/>
      </c>
      <c r="FW18" s="1487" t="str">
        <f t="shared" si="55"/>
        <v/>
      </c>
      <c r="FX18" s="1487" t="str">
        <f t="shared" si="56"/>
        <v/>
      </c>
      <c r="FY18" s="1487" t="str">
        <f t="shared" si="57"/>
        <v/>
      </c>
      <c r="FZ18" s="1487" t="str">
        <f t="shared" si="58"/>
        <v/>
      </c>
      <c r="GA18" s="1487" t="str">
        <f t="shared" si="59"/>
        <v/>
      </c>
      <c r="GB18" s="1489">
        <f t="shared" si="60"/>
        <v>0</v>
      </c>
      <c r="GC18" s="1490" t="str">
        <f t="shared" si="61"/>
        <v/>
      </c>
      <c r="GD18" s="1491">
        <f t="shared" si="62"/>
        <v>0</v>
      </c>
      <c r="GE18" s="1491">
        <f t="shared" si="63"/>
        <v>0</v>
      </c>
      <c r="GF18" s="1491">
        <f t="shared" si="64"/>
        <v>0</v>
      </c>
      <c r="GG18" s="1491" t="str">
        <f t="shared" si="65"/>
        <v/>
      </c>
      <c r="GH18" s="1492"/>
      <c r="GI18" s="1505"/>
      <c r="GJ18" s="1505"/>
      <c r="GK18" s="1510"/>
      <c r="GL18" s="1511"/>
      <c r="GM18" s="1511"/>
      <c r="GN18" s="1494">
        <f t="shared" si="3"/>
        <v>0</v>
      </c>
      <c r="GO18" s="1494">
        <f t="shared" si="3"/>
        <v>0</v>
      </c>
      <c r="GP18" s="1495" t="str">
        <f t="shared" si="66"/>
        <v/>
      </c>
      <c r="GQ18" s="1496" t="str">
        <f t="shared" si="4"/>
        <v/>
      </c>
      <c r="GR18" s="1494" t="str">
        <f t="shared" si="68"/>
        <v/>
      </c>
      <c r="GS18" s="1494" t="str">
        <f t="shared" si="5"/>
        <v/>
      </c>
      <c r="GT18" s="1497" t="str">
        <f t="shared" si="6"/>
        <v/>
      </c>
      <c r="GU18" s="1498" t="str">
        <f t="shared" si="7"/>
        <v/>
      </c>
      <c r="GV18" s="1499"/>
      <c r="GW18" s="1376"/>
      <c r="GX18" s="551"/>
      <c r="GY18" s="1376"/>
      <c r="GZ18" s="1376"/>
      <c r="HA18" s="1376"/>
      <c r="HB18" s="1376"/>
    </row>
    <row r="19" spans="1:210" s="792" customFormat="1" ht="15.75" customHeight="1">
      <c r="A19" s="1332"/>
      <c r="B19" s="1439"/>
      <c r="C19" s="1440"/>
      <c r="D19" s="1441"/>
      <c r="E19" s="1442"/>
      <c r="F19" s="1441"/>
      <c r="G19" s="1442"/>
      <c r="H19" s="1443"/>
      <c r="I19" s="1508"/>
      <c r="J19" s="1508"/>
      <c r="K19" s="1444"/>
      <c r="L19" s="1445"/>
      <c r="M19" s="1440"/>
      <c r="N19" s="1446"/>
      <c r="O19" s="1907"/>
      <c r="P19" s="1448"/>
      <c r="Q19" s="1507"/>
      <c r="R19" s="1449" t="str">
        <f t="shared" si="8"/>
        <v/>
      </c>
      <c r="S19" s="1507"/>
      <c r="T19" s="1507"/>
      <c r="U19" s="1507"/>
      <c r="V19" s="1451"/>
      <c r="W19" s="1451"/>
      <c r="X19" s="1451"/>
      <c r="Y19" s="1451"/>
      <c r="Z19" s="1451"/>
      <c r="AA19" s="1451"/>
      <c r="AB19" s="1451"/>
      <c r="AC19" s="1451"/>
      <c r="AD19" s="1453"/>
      <c r="AE19" s="1502"/>
      <c r="AF19" s="1455"/>
      <c r="AG19" s="1455"/>
      <c r="AH19" s="1455"/>
      <c r="AI19" s="1455"/>
      <c r="AJ19" s="1456"/>
      <c r="AK19" s="1455"/>
      <c r="AL19" s="1455"/>
      <c r="AM19" s="1829"/>
      <c r="AN19" s="1458"/>
      <c r="AO19" s="1458"/>
      <c r="AP19" s="1458"/>
      <c r="AQ19" s="1908"/>
      <c r="AR19" s="1459"/>
      <c r="AS19" s="1460"/>
      <c r="AT19" s="1461"/>
      <c r="AU19" s="1461"/>
      <c r="AV19" s="1461"/>
      <c r="AW19" s="1461"/>
      <c r="AX19" s="1461"/>
      <c r="AY19" s="1462"/>
      <c r="AZ19" s="1463" t="str">
        <f>IF(A19="","",INDEX(基准日费率!$B$13:$C$24,MATCH(O19,基准日费率!$A$13:$A$24,0),IF(OR(E19="生产"),1,2))+IF(AND(O19="轻钢结构",Q19&lt;1000,Q19&gt;0),-10,0))</f>
        <v/>
      </c>
      <c r="BA19" s="1463" t="str">
        <f>IF(A19="","",(INT(封面!F$9&amp;"/"&amp;封面!H$9&amp;"/"&amp;封面!J$9)-P19)/365)</f>
        <v/>
      </c>
      <c r="BB19" s="1410" t="str">
        <f t="shared" si="9"/>
        <v/>
      </c>
      <c r="BC19" s="1410" t="str">
        <f t="shared" si="10"/>
        <v/>
      </c>
      <c r="BD19" s="1464"/>
      <c r="BE19" s="1464"/>
      <c r="BF19" s="1464"/>
      <c r="BG19" s="1464"/>
      <c r="BH19" s="1464"/>
      <c r="BI19" s="1464"/>
      <c r="BJ19" s="1464"/>
      <c r="BK19" s="1464"/>
      <c r="BL19" s="1464"/>
      <c r="BM19" s="1465">
        <f t="shared" si="11"/>
        <v>0</v>
      </c>
      <c r="BN19" s="1465">
        <f t="shared" si="12"/>
        <v>0</v>
      </c>
      <c r="BO19" s="1466"/>
      <c r="BP19" s="1466"/>
      <c r="BQ19" s="1467"/>
      <c r="BR19" s="1468">
        <f t="shared" si="13"/>
        <v>0</v>
      </c>
      <c r="BS19" s="1467"/>
      <c r="BT19" s="1469"/>
      <c r="BU19" s="1470">
        <f t="shared" si="67"/>
        <v>0</v>
      </c>
      <c r="BV19" s="1471"/>
      <c r="BW19" s="1470">
        <f t="shared" si="14"/>
        <v>0</v>
      </c>
      <c r="BX19" s="1472">
        <f>ROUND(IF(A19="",0,BN19/(1+基准日费率!$C$4)*基准日费率!$C$4+BN19*(BO19-BP19)),0)</f>
        <v>0</v>
      </c>
      <c r="BY19" s="1472">
        <f t="shared" si="15"/>
        <v>0</v>
      </c>
      <c r="BZ19" s="1473">
        <f t="shared" si="16"/>
        <v>0</v>
      </c>
      <c r="CA19" s="1503"/>
      <c r="CB19" s="1475"/>
      <c r="CC19" s="1475"/>
      <c r="CD19" s="1475"/>
      <c r="CE19" s="1475"/>
      <c r="CF19" s="1475"/>
      <c r="CG19" s="1476"/>
      <c r="CH19" s="1476"/>
      <c r="CI19" s="1476"/>
      <c r="CJ19" s="1475"/>
      <c r="CK19" s="1475"/>
      <c r="CL19" s="1475"/>
      <c r="CM19" s="1478"/>
      <c r="CN19" s="1478"/>
      <c r="CO19" s="1478"/>
      <c r="CP19" s="1477" t="str">
        <f t="shared" si="17"/>
        <v/>
      </c>
      <c r="CQ19" s="1477" t="str">
        <f t="shared" si="18"/>
        <v/>
      </c>
      <c r="CR19" s="1477" t="str">
        <f t="shared" si="19"/>
        <v/>
      </c>
      <c r="CS19" s="1477" t="str">
        <f t="shared" si="20"/>
        <v/>
      </c>
      <c r="CT19" s="1477" t="str">
        <f t="shared" si="21"/>
        <v/>
      </c>
      <c r="CU19" s="1477" t="str">
        <f t="shared" si="22"/>
        <v/>
      </c>
      <c r="CV19" s="1477" t="str">
        <f t="shared" si="23"/>
        <v/>
      </c>
      <c r="CW19" s="1477" t="str">
        <f t="shared" si="24"/>
        <v/>
      </c>
      <c r="CX19" s="1477" t="str">
        <f t="shared" si="25"/>
        <v/>
      </c>
      <c r="CY19" s="1477" t="str">
        <f t="shared" si="26"/>
        <v/>
      </c>
      <c r="CZ19" s="1477" t="str">
        <f t="shared" si="27"/>
        <v/>
      </c>
      <c r="DA19" s="1477" t="str">
        <f t="shared" si="28"/>
        <v/>
      </c>
      <c r="DB19" s="1477" t="str">
        <f t="shared" si="29"/>
        <v/>
      </c>
      <c r="DC19" s="1477" t="str">
        <f t="shared" si="30"/>
        <v/>
      </c>
      <c r="DD19" s="1477" t="str">
        <f t="shared" si="31"/>
        <v/>
      </c>
      <c r="DE19" s="1477" t="str">
        <f t="shared" si="32"/>
        <v/>
      </c>
      <c r="DF19" s="1477" t="str">
        <f t="shared" si="33"/>
        <v/>
      </c>
      <c r="DG19" s="1477" t="str">
        <f t="shared" si="34"/>
        <v/>
      </c>
      <c r="DH19" s="1478">
        <f t="shared" si="0"/>
        <v>0</v>
      </c>
      <c r="DI19" s="1478">
        <f t="shared" si="0"/>
        <v>0</v>
      </c>
      <c r="DJ19" s="1478">
        <f t="shared" si="0"/>
        <v>0</v>
      </c>
      <c r="DK19" s="1478">
        <f t="shared" si="1"/>
        <v>0</v>
      </c>
      <c r="DL19" s="1478">
        <f t="shared" si="1"/>
        <v>0</v>
      </c>
      <c r="DM19" s="1478">
        <f t="shared" si="1"/>
        <v>0</v>
      </c>
      <c r="DN19" s="1479">
        <f t="shared" si="35"/>
        <v>0</v>
      </c>
      <c r="DO19" s="1479">
        <f t="shared" si="36"/>
        <v>0</v>
      </c>
      <c r="DP19" s="1480"/>
      <c r="DQ19" s="1481">
        <f t="shared" si="2"/>
        <v>0</v>
      </c>
      <c r="DR19" s="1482"/>
      <c r="DS19" s="1480"/>
      <c r="DT19" s="1480"/>
      <c r="DU19" s="1480"/>
      <c r="DV19" s="1480"/>
      <c r="DW19" s="1480"/>
      <c r="DX19" s="1480"/>
      <c r="DY19" s="1480"/>
      <c r="DZ19" s="1480"/>
      <c r="EA19" s="1480"/>
      <c r="EB19" s="1480"/>
      <c r="EC19" s="1504"/>
      <c r="ED19" s="1485" t="str">
        <f>IF(EC19="","",(EC19-INT(封面!$F$9&amp;"/"&amp;封面!$H$9&amp;"/"&amp;封面!$J$9))/365.25)</f>
        <v/>
      </c>
      <c r="EE19" s="1504"/>
      <c r="EF19" s="1504"/>
      <c r="EG19" s="1504"/>
      <c r="EH19" s="1504"/>
      <c r="EI19" s="1504"/>
      <c r="EJ19" s="1504"/>
      <c r="EK19" s="1504"/>
      <c r="EL19" s="1504"/>
      <c r="EM19" s="1504"/>
      <c r="EN19" s="1504"/>
      <c r="EO19" s="1504"/>
      <c r="EP19" s="1504"/>
      <c r="EQ19" s="1504"/>
      <c r="ER19" s="1504"/>
      <c r="ES19" s="1504"/>
      <c r="ET19" s="1504"/>
      <c r="EU19" s="1504"/>
      <c r="EV19" s="1504"/>
      <c r="EW19" s="1504"/>
      <c r="EX19" s="1504"/>
      <c r="EY19" s="1482"/>
      <c r="EZ19" s="1482"/>
      <c r="FA19" s="1482"/>
      <c r="FB19" s="1485" t="str">
        <f>IF(A19="","",(N19-INT(封面!$F$9&amp;"/"&amp;封面!$H$9&amp;"/"&amp;封面!$J$9))/365.25)</f>
        <v/>
      </c>
      <c r="FC19" s="1485">
        <f t="shared" si="37"/>
        <v>0</v>
      </c>
      <c r="FD19" s="1487" t="str">
        <f t="shared" si="38"/>
        <v/>
      </c>
      <c r="FE19" s="1487" t="str">
        <f t="shared" si="39"/>
        <v/>
      </c>
      <c r="FF19" s="1487" t="str">
        <f>IF(A19="","",IF(AZ19-(INT(封面!$F$9&amp;"/"&amp;封面!$H$9&amp;"/"&amp;封面!$J$9)-P19)/365.25-FB19&gt;0,0,FB19-(AZ19-(INT(封面!$F$9&amp;"/"&amp;封面!$H$9&amp;"/"&amp;封面!$J$9)-P19)/365.25)))</f>
        <v/>
      </c>
      <c r="FG19" s="1488"/>
      <c r="FH19" s="1487" t="str">
        <f t="shared" si="40"/>
        <v/>
      </c>
      <c r="FI19" s="1487" t="str">
        <f t="shared" si="41"/>
        <v/>
      </c>
      <c r="FJ19" s="1487" t="str">
        <f t="shared" si="42"/>
        <v/>
      </c>
      <c r="FK19" s="1487" t="str">
        <f t="shared" si="43"/>
        <v/>
      </c>
      <c r="FL19" s="1487" t="str">
        <f t="shared" si="44"/>
        <v/>
      </c>
      <c r="FM19" s="1487" t="str">
        <f t="shared" si="45"/>
        <v/>
      </c>
      <c r="FN19" s="1487" t="str">
        <f t="shared" si="46"/>
        <v/>
      </c>
      <c r="FO19" s="1487" t="str">
        <f t="shared" si="47"/>
        <v/>
      </c>
      <c r="FP19" s="1487" t="str">
        <f t="shared" si="48"/>
        <v/>
      </c>
      <c r="FQ19" s="1487" t="str">
        <f t="shared" si="49"/>
        <v/>
      </c>
      <c r="FR19" s="1487" t="str">
        <f t="shared" si="50"/>
        <v/>
      </c>
      <c r="FS19" s="1487" t="str">
        <f t="shared" si="51"/>
        <v/>
      </c>
      <c r="FT19" s="1487" t="str">
        <f t="shared" si="52"/>
        <v/>
      </c>
      <c r="FU19" s="1487" t="str">
        <f t="shared" si="53"/>
        <v/>
      </c>
      <c r="FV19" s="1487" t="str">
        <f t="shared" si="54"/>
        <v/>
      </c>
      <c r="FW19" s="1487" t="str">
        <f t="shared" si="55"/>
        <v/>
      </c>
      <c r="FX19" s="1487" t="str">
        <f t="shared" si="56"/>
        <v/>
      </c>
      <c r="FY19" s="1487" t="str">
        <f t="shared" si="57"/>
        <v/>
      </c>
      <c r="FZ19" s="1487" t="str">
        <f t="shared" si="58"/>
        <v/>
      </c>
      <c r="GA19" s="1487" t="str">
        <f t="shared" si="59"/>
        <v/>
      </c>
      <c r="GB19" s="1489">
        <f t="shared" si="60"/>
        <v>0</v>
      </c>
      <c r="GC19" s="1490" t="str">
        <f t="shared" si="61"/>
        <v/>
      </c>
      <c r="GD19" s="1491">
        <f t="shared" si="62"/>
        <v>0</v>
      </c>
      <c r="GE19" s="1491">
        <f t="shared" si="63"/>
        <v>0</v>
      </c>
      <c r="GF19" s="1491">
        <f t="shared" si="64"/>
        <v>0</v>
      </c>
      <c r="GG19" s="1491" t="str">
        <f t="shared" si="65"/>
        <v/>
      </c>
      <c r="GH19" s="1492"/>
      <c r="GI19" s="1505"/>
      <c r="GJ19" s="1505"/>
      <c r="GK19" s="1510"/>
      <c r="GL19" s="1511"/>
      <c r="GM19" s="1511"/>
      <c r="GN19" s="1494">
        <f t="shared" si="3"/>
        <v>0</v>
      </c>
      <c r="GO19" s="1494">
        <f t="shared" si="3"/>
        <v>0</v>
      </c>
      <c r="GP19" s="1495" t="str">
        <f t="shared" si="66"/>
        <v/>
      </c>
      <c r="GQ19" s="1496" t="str">
        <f t="shared" si="4"/>
        <v/>
      </c>
      <c r="GR19" s="1494" t="str">
        <f t="shared" si="68"/>
        <v/>
      </c>
      <c r="GS19" s="1494" t="str">
        <f t="shared" si="5"/>
        <v/>
      </c>
      <c r="GT19" s="1497" t="str">
        <f t="shared" si="6"/>
        <v/>
      </c>
      <c r="GU19" s="1498" t="str">
        <f t="shared" si="7"/>
        <v/>
      </c>
      <c r="GV19" s="1499"/>
      <c r="GW19" s="1376"/>
      <c r="GX19" s="551"/>
      <c r="GY19" s="1376"/>
      <c r="GZ19" s="1376"/>
      <c r="HA19" s="1376"/>
      <c r="HB19" s="1376"/>
    </row>
    <row r="20" spans="1:210" s="792" customFormat="1" ht="15.75" customHeight="1">
      <c r="A20" s="1332"/>
      <c r="B20" s="1439"/>
      <c r="C20" s="1440"/>
      <c r="D20" s="1441"/>
      <c r="E20" s="1442"/>
      <c r="F20" s="1441"/>
      <c r="G20" s="1442"/>
      <c r="H20" s="1443"/>
      <c r="I20" s="1508"/>
      <c r="J20" s="1508"/>
      <c r="K20" s="1444"/>
      <c r="L20" s="1445"/>
      <c r="M20" s="1440"/>
      <c r="N20" s="1446"/>
      <c r="O20" s="1907"/>
      <c r="P20" s="1448"/>
      <c r="Q20" s="1507"/>
      <c r="R20" s="1449" t="str">
        <f t="shared" si="8"/>
        <v/>
      </c>
      <c r="S20" s="1507"/>
      <c r="T20" s="1507"/>
      <c r="U20" s="1507"/>
      <c r="V20" s="1451"/>
      <c r="W20" s="1451"/>
      <c r="X20" s="1451"/>
      <c r="Y20" s="1451"/>
      <c r="Z20" s="1451"/>
      <c r="AA20" s="1451"/>
      <c r="AB20" s="1451"/>
      <c r="AC20" s="1451"/>
      <c r="AD20" s="1453"/>
      <c r="AE20" s="1502"/>
      <c r="AF20" s="1455"/>
      <c r="AG20" s="1455"/>
      <c r="AH20" s="1455"/>
      <c r="AI20" s="1455"/>
      <c r="AJ20" s="1456"/>
      <c r="AK20" s="1455"/>
      <c r="AL20" s="1455"/>
      <c r="AM20" s="1829"/>
      <c r="AN20" s="1458"/>
      <c r="AO20" s="1458"/>
      <c r="AP20" s="1458"/>
      <c r="AQ20" s="1908"/>
      <c r="AR20" s="1459"/>
      <c r="AS20" s="1460"/>
      <c r="AT20" s="1461"/>
      <c r="AU20" s="1461"/>
      <c r="AV20" s="1461"/>
      <c r="AW20" s="1461"/>
      <c r="AX20" s="1461"/>
      <c r="AY20" s="1462"/>
      <c r="AZ20" s="1463" t="str">
        <f>IF(A20="","",INDEX(基准日费率!$B$13:$C$24,MATCH(O20,基准日费率!$A$13:$A$24,0),IF(OR(E20="生产"),1,2))+IF(AND(O20="轻钢结构",Q20&lt;1000,Q20&gt;0),-10,0))</f>
        <v/>
      </c>
      <c r="BA20" s="1463" t="str">
        <f>IF(A20="","",(INT(封面!F$9&amp;"/"&amp;封面!H$9&amp;"/"&amp;封面!J$9)-P20)/365)</f>
        <v/>
      </c>
      <c r="BB20" s="1410" t="str">
        <f t="shared" si="9"/>
        <v/>
      </c>
      <c r="BC20" s="1410" t="str">
        <f t="shared" si="10"/>
        <v/>
      </c>
      <c r="BD20" s="1464"/>
      <c r="BE20" s="1464"/>
      <c r="BF20" s="1464"/>
      <c r="BG20" s="1464"/>
      <c r="BH20" s="1464"/>
      <c r="BI20" s="1464"/>
      <c r="BJ20" s="1464"/>
      <c r="BK20" s="1464"/>
      <c r="BL20" s="1464"/>
      <c r="BM20" s="1465">
        <f t="shared" si="11"/>
        <v>0</v>
      </c>
      <c r="BN20" s="1465">
        <f t="shared" si="12"/>
        <v>0</v>
      </c>
      <c r="BO20" s="1466"/>
      <c r="BP20" s="1466"/>
      <c r="BQ20" s="1467"/>
      <c r="BR20" s="1468">
        <f t="shared" si="13"/>
        <v>0</v>
      </c>
      <c r="BS20" s="1467"/>
      <c r="BT20" s="1469"/>
      <c r="BU20" s="1470">
        <f t="shared" si="67"/>
        <v>0</v>
      </c>
      <c r="BV20" s="1471"/>
      <c r="BW20" s="1470">
        <f t="shared" si="14"/>
        <v>0</v>
      </c>
      <c r="BX20" s="1472">
        <f>ROUND(IF(A20="",0,BN20/(1+基准日费率!$C$4)*基准日费率!$C$4+BN20*(BO20-BP20)),0)</f>
        <v>0</v>
      </c>
      <c r="BY20" s="1472">
        <f t="shared" si="15"/>
        <v>0</v>
      </c>
      <c r="BZ20" s="1473">
        <f t="shared" si="16"/>
        <v>0</v>
      </c>
      <c r="CA20" s="1503"/>
      <c r="CB20" s="1475"/>
      <c r="CC20" s="1475"/>
      <c r="CD20" s="1475"/>
      <c r="CE20" s="1475"/>
      <c r="CF20" s="1475"/>
      <c r="CG20" s="1476"/>
      <c r="CH20" s="1476"/>
      <c r="CI20" s="1476"/>
      <c r="CJ20" s="1475"/>
      <c r="CK20" s="1475"/>
      <c r="CL20" s="1475"/>
      <c r="CM20" s="1478"/>
      <c r="CN20" s="1478"/>
      <c r="CO20" s="1478"/>
      <c r="CP20" s="1477" t="str">
        <f t="shared" si="17"/>
        <v/>
      </c>
      <c r="CQ20" s="1477" t="str">
        <f t="shared" si="18"/>
        <v/>
      </c>
      <c r="CR20" s="1477" t="str">
        <f t="shared" si="19"/>
        <v/>
      </c>
      <c r="CS20" s="1477" t="str">
        <f t="shared" si="20"/>
        <v/>
      </c>
      <c r="CT20" s="1477" t="str">
        <f t="shared" si="21"/>
        <v/>
      </c>
      <c r="CU20" s="1477" t="str">
        <f t="shared" si="22"/>
        <v/>
      </c>
      <c r="CV20" s="1477" t="str">
        <f t="shared" si="23"/>
        <v/>
      </c>
      <c r="CW20" s="1477" t="str">
        <f t="shared" si="24"/>
        <v/>
      </c>
      <c r="CX20" s="1477" t="str">
        <f t="shared" si="25"/>
        <v/>
      </c>
      <c r="CY20" s="1477" t="str">
        <f t="shared" si="26"/>
        <v/>
      </c>
      <c r="CZ20" s="1477" t="str">
        <f t="shared" si="27"/>
        <v/>
      </c>
      <c r="DA20" s="1477" t="str">
        <f t="shared" si="28"/>
        <v/>
      </c>
      <c r="DB20" s="1477" t="str">
        <f t="shared" si="29"/>
        <v/>
      </c>
      <c r="DC20" s="1477" t="str">
        <f t="shared" si="30"/>
        <v/>
      </c>
      <c r="DD20" s="1477" t="str">
        <f t="shared" si="31"/>
        <v/>
      </c>
      <c r="DE20" s="1477" t="str">
        <f t="shared" si="32"/>
        <v/>
      </c>
      <c r="DF20" s="1477" t="str">
        <f t="shared" si="33"/>
        <v/>
      </c>
      <c r="DG20" s="1477" t="str">
        <f t="shared" si="34"/>
        <v/>
      </c>
      <c r="DH20" s="1478">
        <f t="shared" si="0"/>
        <v>0</v>
      </c>
      <c r="DI20" s="1478">
        <f t="shared" si="0"/>
        <v>0</v>
      </c>
      <c r="DJ20" s="1478">
        <f t="shared" si="0"/>
        <v>0</v>
      </c>
      <c r="DK20" s="1478">
        <f t="shared" si="1"/>
        <v>0</v>
      </c>
      <c r="DL20" s="1478">
        <f t="shared" si="1"/>
        <v>0</v>
      </c>
      <c r="DM20" s="1478">
        <f t="shared" si="1"/>
        <v>0</v>
      </c>
      <c r="DN20" s="1479">
        <f t="shared" si="35"/>
        <v>0</v>
      </c>
      <c r="DO20" s="1479">
        <f t="shared" si="36"/>
        <v>0</v>
      </c>
      <c r="DP20" s="1480"/>
      <c r="DQ20" s="1481">
        <f t="shared" si="2"/>
        <v>0</v>
      </c>
      <c r="DR20" s="1482"/>
      <c r="DS20" s="1480"/>
      <c r="DT20" s="1480"/>
      <c r="DU20" s="1480"/>
      <c r="DV20" s="1480"/>
      <c r="DW20" s="1480"/>
      <c r="DX20" s="1480"/>
      <c r="DY20" s="1480"/>
      <c r="DZ20" s="1480"/>
      <c r="EA20" s="1480"/>
      <c r="EB20" s="1480"/>
      <c r="EC20" s="1504"/>
      <c r="ED20" s="1485" t="str">
        <f>IF(EC20="","",(EC20-INT(封面!$F$9&amp;"/"&amp;封面!$H$9&amp;"/"&amp;封面!$J$9))/365.25)</f>
        <v/>
      </c>
      <c r="EE20" s="1504"/>
      <c r="EF20" s="1504"/>
      <c r="EG20" s="1504"/>
      <c r="EH20" s="1504"/>
      <c r="EI20" s="1504"/>
      <c r="EJ20" s="1504"/>
      <c r="EK20" s="1504"/>
      <c r="EL20" s="1504"/>
      <c r="EM20" s="1504"/>
      <c r="EN20" s="1504"/>
      <c r="EO20" s="1504"/>
      <c r="EP20" s="1504"/>
      <c r="EQ20" s="1504"/>
      <c r="ER20" s="1504"/>
      <c r="ES20" s="1504"/>
      <c r="ET20" s="1504"/>
      <c r="EU20" s="1504"/>
      <c r="EV20" s="1504"/>
      <c r="EW20" s="1504"/>
      <c r="EX20" s="1504"/>
      <c r="EY20" s="1482"/>
      <c r="EZ20" s="1482"/>
      <c r="FA20" s="1482"/>
      <c r="FB20" s="1485" t="str">
        <f>IF(A20="","",(N20-INT(封面!$F$9&amp;"/"&amp;封面!$H$9&amp;"/"&amp;封面!$J$9))/365.25)</f>
        <v/>
      </c>
      <c r="FC20" s="1485">
        <f t="shared" si="37"/>
        <v>0</v>
      </c>
      <c r="FD20" s="1487" t="str">
        <f t="shared" si="38"/>
        <v/>
      </c>
      <c r="FE20" s="1487" t="str">
        <f t="shared" si="39"/>
        <v/>
      </c>
      <c r="FF20" s="1487" t="str">
        <f>IF(A20="","",IF(AZ20-(INT(封面!$F$9&amp;"/"&amp;封面!$H$9&amp;"/"&amp;封面!$J$9)-P20)/365.25-FB20&gt;0,0,FB20-(AZ20-(INT(封面!$F$9&amp;"/"&amp;封面!$H$9&amp;"/"&amp;封面!$J$9)-P20)/365.25)))</f>
        <v/>
      </c>
      <c r="FG20" s="1488"/>
      <c r="FH20" s="1487" t="str">
        <f t="shared" si="40"/>
        <v/>
      </c>
      <c r="FI20" s="1487" t="str">
        <f t="shared" si="41"/>
        <v/>
      </c>
      <c r="FJ20" s="1487" t="str">
        <f t="shared" si="42"/>
        <v/>
      </c>
      <c r="FK20" s="1487" t="str">
        <f t="shared" si="43"/>
        <v/>
      </c>
      <c r="FL20" s="1487" t="str">
        <f t="shared" si="44"/>
        <v/>
      </c>
      <c r="FM20" s="1487" t="str">
        <f t="shared" si="45"/>
        <v/>
      </c>
      <c r="FN20" s="1487" t="str">
        <f t="shared" si="46"/>
        <v/>
      </c>
      <c r="FO20" s="1487" t="str">
        <f t="shared" si="47"/>
        <v/>
      </c>
      <c r="FP20" s="1487" t="str">
        <f t="shared" si="48"/>
        <v/>
      </c>
      <c r="FQ20" s="1487" t="str">
        <f t="shared" si="49"/>
        <v/>
      </c>
      <c r="FR20" s="1487" t="str">
        <f t="shared" si="50"/>
        <v/>
      </c>
      <c r="FS20" s="1487" t="str">
        <f t="shared" si="51"/>
        <v/>
      </c>
      <c r="FT20" s="1487" t="str">
        <f t="shared" si="52"/>
        <v/>
      </c>
      <c r="FU20" s="1487" t="str">
        <f t="shared" si="53"/>
        <v/>
      </c>
      <c r="FV20" s="1487" t="str">
        <f t="shared" si="54"/>
        <v/>
      </c>
      <c r="FW20" s="1487" t="str">
        <f t="shared" si="55"/>
        <v/>
      </c>
      <c r="FX20" s="1487" t="str">
        <f>IF($EC20="","",IF($FX$7&gt;($ED20+1),0,IF(INT($ED20)-$FW$7=0,(EU20-EU20*($DT20+$DU20*(1+$DW20)+$DV20)-($DR20*$DQ20*$DS20+$DR20*$DQ20*$DX20)*($ED20-INT($ED20)))/(1+$DY20)^$ED20,(IF((EU20*(1-$DT20-$DU20*(1+$DW20)-$DV20)-$DR20*$DQ20*$DS20-$DR20*$DQ20*$DX20)/(1+$DY20)^$FX$7&lt;0,0,EU20*(1-$DT20-$DU20*(1+$DW20)-$DV20)-$DR20*$DQ20*$DS20-$DR20*$DQ20*$DX20)/(1+$DY20)^$FX$7))))</f>
        <v/>
      </c>
      <c r="FY20" s="1487" t="str">
        <f t="shared" si="57"/>
        <v/>
      </c>
      <c r="FZ20" s="1487" t="str">
        <f t="shared" si="58"/>
        <v/>
      </c>
      <c r="GA20" s="1487" t="str">
        <f t="shared" si="59"/>
        <v/>
      </c>
      <c r="GB20" s="1489">
        <f t="shared" si="60"/>
        <v>0</v>
      </c>
      <c r="GC20" s="1490" t="str">
        <f t="shared" si="61"/>
        <v/>
      </c>
      <c r="GD20" s="1491">
        <f t="shared" si="62"/>
        <v>0</v>
      </c>
      <c r="GE20" s="1491">
        <f t="shared" si="63"/>
        <v>0</v>
      </c>
      <c r="GF20" s="1491">
        <f t="shared" si="64"/>
        <v>0</v>
      </c>
      <c r="GG20" s="1491" t="str">
        <f t="shared" si="65"/>
        <v/>
      </c>
      <c r="GH20" s="1492"/>
      <c r="GI20" s="1505"/>
      <c r="GJ20" s="1505"/>
      <c r="GK20" s="1510"/>
      <c r="GL20" s="1511"/>
      <c r="GM20" s="1511"/>
      <c r="GN20" s="1494">
        <f t="shared" si="3"/>
        <v>0</v>
      </c>
      <c r="GO20" s="1494">
        <f t="shared" si="3"/>
        <v>0</v>
      </c>
      <c r="GP20" s="1495" t="str">
        <f t="shared" si="66"/>
        <v/>
      </c>
      <c r="GQ20" s="1496" t="str">
        <f t="shared" si="4"/>
        <v/>
      </c>
      <c r="GR20" s="1494" t="str">
        <f t="shared" si="68"/>
        <v/>
      </c>
      <c r="GS20" s="1494" t="str">
        <f t="shared" si="5"/>
        <v/>
      </c>
      <c r="GT20" s="1497" t="str">
        <f t="shared" si="6"/>
        <v/>
      </c>
      <c r="GU20" s="1498" t="str">
        <f t="shared" si="7"/>
        <v/>
      </c>
      <c r="GV20" s="1499"/>
      <c r="GW20" s="1376"/>
      <c r="GX20" s="551"/>
      <c r="GY20" s="1376"/>
      <c r="GZ20" s="1376"/>
      <c r="HA20" s="1376"/>
      <c r="HB20" s="1376"/>
    </row>
    <row r="21" spans="1:210" s="792" customFormat="1" ht="15.75" customHeight="1">
      <c r="A21" s="1332"/>
      <c r="B21" s="1439"/>
      <c r="C21" s="1440"/>
      <c r="D21" s="1441"/>
      <c r="E21" s="1442"/>
      <c r="F21" s="1441"/>
      <c r="G21" s="1442"/>
      <c r="H21" s="1443"/>
      <c r="I21" s="1508"/>
      <c r="J21" s="1508"/>
      <c r="K21" s="1444"/>
      <c r="L21" s="1445"/>
      <c r="M21" s="1440"/>
      <c r="N21" s="1446"/>
      <c r="O21" s="1907"/>
      <c r="P21" s="1448"/>
      <c r="Q21" s="1507"/>
      <c r="R21" s="1449" t="str">
        <f t="shared" si="8"/>
        <v/>
      </c>
      <c r="S21" s="1507"/>
      <c r="T21" s="1507"/>
      <c r="U21" s="1507"/>
      <c r="V21" s="1451"/>
      <c r="W21" s="1451"/>
      <c r="X21" s="1451"/>
      <c r="Y21" s="1451"/>
      <c r="Z21" s="1451"/>
      <c r="AA21" s="1451"/>
      <c r="AB21" s="1451"/>
      <c r="AC21" s="1451"/>
      <c r="AD21" s="1453"/>
      <c r="AE21" s="1502"/>
      <c r="AF21" s="1455"/>
      <c r="AG21" s="1455"/>
      <c r="AH21" s="1455"/>
      <c r="AI21" s="1455"/>
      <c r="AJ21" s="1456"/>
      <c r="AK21" s="1455"/>
      <c r="AL21" s="1455"/>
      <c r="AM21" s="1829"/>
      <c r="AN21" s="1458"/>
      <c r="AO21" s="1458"/>
      <c r="AP21" s="1458"/>
      <c r="AQ21" s="1908"/>
      <c r="AR21" s="1459"/>
      <c r="AS21" s="1460"/>
      <c r="AT21" s="1461"/>
      <c r="AU21" s="1461"/>
      <c r="AV21" s="1461"/>
      <c r="AW21" s="1461"/>
      <c r="AX21" s="1461"/>
      <c r="AY21" s="1462"/>
      <c r="AZ21" s="1463" t="str">
        <f>IF(A21="","",INDEX(基准日费率!$B$13:$C$24,MATCH(O21,基准日费率!$A$13:$A$24,0),IF(OR(E21="生产"),1,2))+IF(AND(O21="轻钢结构",Q21&lt;1000,Q21&gt;0),-10,0))</f>
        <v/>
      </c>
      <c r="BA21" s="1463" t="str">
        <f>IF(A21="","",(INT(封面!F$9&amp;"/"&amp;封面!H$9&amp;"/"&amp;封面!J$9)-P21)/365)</f>
        <v/>
      </c>
      <c r="BB21" s="1410" t="str">
        <f t="shared" si="9"/>
        <v/>
      </c>
      <c r="BC21" s="1410" t="str">
        <f t="shared" si="10"/>
        <v/>
      </c>
      <c r="BD21" s="1464"/>
      <c r="BE21" s="1464"/>
      <c r="BF21" s="1464"/>
      <c r="BG21" s="1464"/>
      <c r="BH21" s="1464"/>
      <c r="BI21" s="1464"/>
      <c r="BJ21" s="1464"/>
      <c r="BK21" s="1464"/>
      <c r="BL21" s="1464"/>
      <c r="BM21" s="1465">
        <f t="shared" si="11"/>
        <v>0</v>
      </c>
      <c r="BN21" s="1465">
        <f t="shared" si="12"/>
        <v>0</v>
      </c>
      <c r="BO21" s="1466"/>
      <c r="BP21" s="1466"/>
      <c r="BQ21" s="1467"/>
      <c r="BR21" s="1468">
        <f t="shared" si="13"/>
        <v>0</v>
      </c>
      <c r="BS21" s="1467"/>
      <c r="BT21" s="1469"/>
      <c r="BU21" s="1470">
        <f t="shared" si="67"/>
        <v>0</v>
      </c>
      <c r="BV21" s="1471"/>
      <c r="BW21" s="1470">
        <f t="shared" si="14"/>
        <v>0</v>
      </c>
      <c r="BX21" s="1472">
        <f>ROUND(IF(A21="",0,BN21/(1+基准日费率!$C$4)*基准日费率!$C$4+BN21*(BO21-BP21)),0)</f>
        <v>0</v>
      </c>
      <c r="BY21" s="1472">
        <f t="shared" si="15"/>
        <v>0</v>
      </c>
      <c r="BZ21" s="1473">
        <f t="shared" si="16"/>
        <v>0</v>
      </c>
      <c r="CA21" s="1503"/>
      <c r="CB21" s="1475"/>
      <c r="CC21" s="1475"/>
      <c r="CD21" s="1475"/>
      <c r="CE21" s="1475"/>
      <c r="CF21" s="1475"/>
      <c r="CG21" s="1476"/>
      <c r="CH21" s="1476"/>
      <c r="CI21" s="1476"/>
      <c r="CJ21" s="1475"/>
      <c r="CK21" s="1475"/>
      <c r="CL21" s="1475"/>
      <c r="CM21" s="1478"/>
      <c r="CN21" s="1478"/>
      <c r="CO21" s="1478"/>
      <c r="CP21" s="1477" t="str">
        <f t="shared" si="17"/>
        <v/>
      </c>
      <c r="CQ21" s="1477" t="str">
        <f t="shared" si="18"/>
        <v/>
      </c>
      <c r="CR21" s="1477" t="str">
        <f t="shared" si="19"/>
        <v/>
      </c>
      <c r="CS21" s="1477" t="str">
        <f t="shared" si="20"/>
        <v/>
      </c>
      <c r="CT21" s="1477" t="str">
        <f t="shared" si="21"/>
        <v/>
      </c>
      <c r="CU21" s="1477" t="str">
        <f t="shared" si="22"/>
        <v/>
      </c>
      <c r="CV21" s="1477" t="str">
        <f t="shared" si="23"/>
        <v/>
      </c>
      <c r="CW21" s="1477" t="str">
        <f t="shared" si="24"/>
        <v/>
      </c>
      <c r="CX21" s="1477" t="str">
        <f t="shared" si="25"/>
        <v/>
      </c>
      <c r="CY21" s="1477" t="str">
        <f t="shared" si="26"/>
        <v/>
      </c>
      <c r="CZ21" s="1477" t="str">
        <f t="shared" si="27"/>
        <v/>
      </c>
      <c r="DA21" s="1477" t="str">
        <f t="shared" si="28"/>
        <v/>
      </c>
      <c r="DB21" s="1477" t="str">
        <f t="shared" si="29"/>
        <v/>
      </c>
      <c r="DC21" s="1477" t="str">
        <f t="shared" si="30"/>
        <v/>
      </c>
      <c r="DD21" s="1477" t="str">
        <f t="shared" si="31"/>
        <v/>
      </c>
      <c r="DE21" s="1477" t="str">
        <f t="shared" si="32"/>
        <v/>
      </c>
      <c r="DF21" s="1477" t="str">
        <f t="shared" si="33"/>
        <v/>
      </c>
      <c r="DG21" s="1477" t="str">
        <f t="shared" si="34"/>
        <v/>
      </c>
      <c r="DH21" s="1478">
        <f t="shared" si="0"/>
        <v>0</v>
      </c>
      <c r="DI21" s="1478">
        <f t="shared" si="0"/>
        <v>0</v>
      </c>
      <c r="DJ21" s="1478">
        <f t="shared" si="0"/>
        <v>0</v>
      </c>
      <c r="DK21" s="1478">
        <f t="shared" si="1"/>
        <v>0</v>
      </c>
      <c r="DL21" s="1478">
        <f t="shared" si="1"/>
        <v>0</v>
      </c>
      <c r="DM21" s="1478">
        <f t="shared" si="1"/>
        <v>0</v>
      </c>
      <c r="DN21" s="1479">
        <f t="shared" si="35"/>
        <v>0</v>
      </c>
      <c r="DO21" s="1479">
        <f t="shared" si="36"/>
        <v>0</v>
      </c>
      <c r="DP21" s="1480"/>
      <c r="DQ21" s="1481">
        <f t="shared" si="2"/>
        <v>0</v>
      </c>
      <c r="DR21" s="1482"/>
      <c r="DS21" s="1480"/>
      <c r="DT21" s="1480"/>
      <c r="DU21" s="1480"/>
      <c r="DV21" s="1480"/>
      <c r="DW21" s="1480"/>
      <c r="DX21" s="1480"/>
      <c r="DY21" s="1480"/>
      <c r="DZ21" s="1480"/>
      <c r="EA21" s="1480"/>
      <c r="EB21" s="1480"/>
      <c r="EC21" s="1504"/>
      <c r="ED21" s="1485" t="str">
        <f>IF(EC21="","",(EC21-INT(封面!$F$9&amp;"/"&amp;封面!$H$9&amp;"/"&amp;封面!$J$9))/365.25)</f>
        <v/>
      </c>
      <c r="EE21" s="1504"/>
      <c r="EF21" s="1504"/>
      <c r="EG21" s="1504"/>
      <c r="EH21" s="1504"/>
      <c r="EI21" s="1504"/>
      <c r="EJ21" s="1504"/>
      <c r="EK21" s="1504"/>
      <c r="EL21" s="1504"/>
      <c r="EM21" s="1504"/>
      <c r="EN21" s="1504"/>
      <c r="EO21" s="1504"/>
      <c r="EP21" s="1504"/>
      <c r="EQ21" s="1504"/>
      <c r="ER21" s="1504"/>
      <c r="ES21" s="1504"/>
      <c r="ET21" s="1504"/>
      <c r="EU21" s="1504"/>
      <c r="EV21" s="1504"/>
      <c r="EW21" s="1504"/>
      <c r="EX21" s="1504"/>
      <c r="EY21" s="1482"/>
      <c r="EZ21" s="1482"/>
      <c r="FA21" s="1482"/>
      <c r="FB21" s="1485" t="str">
        <f>IF(A21="","",(N21-INT(封面!$F$9&amp;"/"&amp;封面!$H$9&amp;"/"&amp;封面!$J$9))/365.25)</f>
        <v/>
      </c>
      <c r="FC21" s="1485">
        <f t="shared" si="37"/>
        <v>0</v>
      </c>
      <c r="FD21" s="1487" t="str">
        <f t="shared" si="38"/>
        <v/>
      </c>
      <c r="FE21" s="1487" t="str">
        <f t="shared" si="39"/>
        <v/>
      </c>
      <c r="FF21" s="1487" t="str">
        <f>IF(A21="","",IF(AZ21-(INT(封面!$F$9&amp;"/"&amp;封面!$H$9&amp;"/"&amp;封面!$J$9)-P21)/365.25-FB21&gt;0,0,FB21-(AZ21-(INT(封面!$F$9&amp;"/"&amp;封面!$H$9&amp;"/"&amp;封面!$J$9)-P21)/365.25)))</f>
        <v/>
      </c>
      <c r="FG21" s="1488"/>
      <c r="FH21" s="1487" t="str">
        <f t="shared" si="40"/>
        <v/>
      </c>
      <c r="FI21" s="1487" t="str">
        <f t="shared" si="41"/>
        <v/>
      </c>
      <c r="FJ21" s="1487" t="str">
        <f t="shared" si="42"/>
        <v/>
      </c>
      <c r="FK21" s="1487" t="str">
        <f t="shared" si="43"/>
        <v/>
      </c>
      <c r="FL21" s="1487" t="str">
        <f t="shared" si="44"/>
        <v/>
      </c>
      <c r="FM21" s="1487" t="str">
        <f t="shared" si="45"/>
        <v/>
      </c>
      <c r="FN21" s="1487" t="str">
        <f t="shared" si="46"/>
        <v/>
      </c>
      <c r="FO21" s="1487" t="str">
        <f t="shared" si="47"/>
        <v/>
      </c>
      <c r="FP21" s="1487" t="str">
        <f t="shared" si="48"/>
        <v/>
      </c>
      <c r="FQ21" s="1487" t="str">
        <f t="shared" si="49"/>
        <v/>
      </c>
      <c r="FR21" s="1487" t="str">
        <f t="shared" si="50"/>
        <v/>
      </c>
      <c r="FS21" s="1487" t="str">
        <f t="shared" si="51"/>
        <v/>
      </c>
      <c r="FT21" s="1487" t="str">
        <f t="shared" si="52"/>
        <v/>
      </c>
      <c r="FU21" s="1487" t="str">
        <f t="shared" si="53"/>
        <v/>
      </c>
      <c r="FV21" s="1487" t="str">
        <f t="shared" si="54"/>
        <v/>
      </c>
      <c r="FW21" s="1487" t="str">
        <f t="shared" si="55"/>
        <v/>
      </c>
      <c r="FX21" s="1487" t="str">
        <f t="shared" si="56"/>
        <v/>
      </c>
      <c r="FY21" s="1487" t="str">
        <f t="shared" si="57"/>
        <v/>
      </c>
      <c r="FZ21" s="1487" t="str">
        <f t="shared" si="58"/>
        <v/>
      </c>
      <c r="GA21" s="1487" t="str">
        <f t="shared" si="59"/>
        <v/>
      </c>
      <c r="GB21" s="1489">
        <f t="shared" si="60"/>
        <v>0</v>
      </c>
      <c r="GC21" s="1490" t="str">
        <f t="shared" si="61"/>
        <v/>
      </c>
      <c r="GD21" s="1491">
        <f t="shared" si="62"/>
        <v>0</v>
      </c>
      <c r="GE21" s="1491">
        <f t="shared" si="63"/>
        <v>0</v>
      </c>
      <c r="GF21" s="1491">
        <f t="shared" si="64"/>
        <v>0</v>
      </c>
      <c r="GG21" s="1491" t="str">
        <f t="shared" si="65"/>
        <v/>
      </c>
      <c r="GH21" s="1492"/>
      <c r="GI21" s="1505"/>
      <c r="GJ21" s="1505"/>
      <c r="GK21" s="1493"/>
      <c r="GL21" s="1494"/>
      <c r="GM21" s="1494"/>
      <c r="GN21" s="1494">
        <f t="shared" si="3"/>
        <v>0</v>
      </c>
      <c r="GO21" s="1494">
        <f t="shared" si="3"/>
        <v>0</v>
      </c>
      <c r="GP21" s="1495" t="str">
        <f t="shared" si="66"/>
        <v/>
      </c>
      <c r="GQ21" s="1496" t="str">
        <f t="shared" si="4"/>
        <v/>
      </c>
      <c r="GR21" s="1494" t="str">
        <f t="shared" si="68"/>
        <v/>
      </c>
      <c r="GS21" s="1494" t="str">
        <f t="shared" si="5"/>
        <v/>
      </c>
      <c r="GT21" s="1497" t="str">
        <f t="shared" si="6"/>
        <v/>
      </c>
      <c r="GU21" s="1498" t="str">
        <f t="shared" si="7"/>
        <v/>
      </c>
      <c r="GV21" s="1499"/>
      <c r="GW21" s="1376"/>
      <c r="GX21" s="551"/>
      <c r="GY21" s="1376"/>
      <c r="GZ21" s="1376"/>
      <c r="HA21" s="1376"/>
      <c r="HB21" s="1376"/>
    </row>
    <row r="22" spans="1:210" s="792" customFormat="1" ht="15.75" customHeight="1">
      <c r="A22" s="1332"/>
      <c r="B22" s="1439"/>
      <c r="C22" s="1440"/>
      <c r="D22" s="1441"/>
      <c r="E22" s="1442"/>
      <c r="F22" s="1441"/>
      <c r="G22" s="1442"/>
      <c r="H22" s="1443"/>
      <c r="I22" s="1508"/>
      <c r="J22" s="1508"/>
      <c r="K22" s="1444"/>
      <c r="L22" s="1445"/>
      <c r="M22" s="1440"/>
      <c r="N22" s="1446"/>
      <c r="O22" s="1907"/>
      <c r="P22" s="1448"/>
      <c r="Q22" s="1507"/>
      <c r="R22" s="1449" t="str">
        <f t="shared" si="8"/>
        <v/>
      </c>
      <c r="S22" s="1507"/>
      <c r="T22" s="1507"/>
      <c r="U22" s="1507"/>
      <c r="V22" s="1451"/>
      <c r="W22" s="1451"/>
      <c r="X22" s="1451"/>
      <c r="Y22" s="1451"/>
      <c r="Z22" s="1451"/>
      <c r="AA22" s="1451"/>
      <c r="AB22" s="1451"/>
      <c r="AC22" s="1451"/>
      <c r="AD22" s="1453"/>
      <c r="AE22" s="1502"/>
      <c r="AF22" s="1455"/>
      <c r="AG22" s="1455"/>
      <c r="AH22" s="1455"/>
      <c r="AI22" s="1455"/>
      <c r="AJ22" s="1456"/>
      <c r="AK22" s="1455"/>
      <c r="AL22" s="1455"/>
      <c r="AM22" s="1829"/>
      <c r="AN22" s="1458"/>
      <c r="AO22" s="1458"/>
      <c r="AP22" s="1458"/>
      <c r="AQ22" s="1908"/>
      <c r="AR22" s="1459"/>
      <c r="AS22" s="1460"/>
      <c r="AT22" s="1461"/>
      <c r="AU22" s="1461"/>
      <c r="AV22" s="1461"/>
      <c r="AW22" s="1461"/>
      <c r="AX22" s="1461"/>
      <c r="AY22" s="1462"/>
      <c r="AZ22" s="1463" t="str">
        <f>IF(A22="","",INDEX(基准日费率!$B$13:$C$24,MATCH(O22,基准日费率!$A$13:$A$24,0),IF(OR(E22="生产"),1,2))+IF(AND(O22="轻钢结构",Q22&lt;1000,Q22&gt;0),-10,0))</f>
        <v/>
      </c>
      <c r="BA22" s="1463" t="str">
        <f>IF(A22="","",(INT(封面!F$9&amp;"/"&amp;封面!H$9&amp;"/"&amp;封面!J$9)-P22)/365)</f>
        <v/>
      </c>
      <c r="BB22" s="1410" t="str">
        <f t="shared" si="9"/>
        <v/>
      </c>
      <c r="BC22" s="1410" t="str">
        <f t="shared" si="10"/>
        <v/>
      </c>
      <c r="BD22" s="1464"/>
      <c r="BE22" s="1464"/>
      <c r="BF22" s="1464"/>
      <c r="BG22" s="1464"/>
      <c r="BH22" s="1464"/>
      <c r="BI22" s="1464"/>
      <c r="BJ22" s="1464"/>
      <c r="BK22" s="1464"/>
      <c r="BL22" s="1464"/>
      <c r="BM22" s="1465">
        <f t="shared" si="11"/>
        <v>0</v>
      </c>
      <c r="BN22" s="1465">
        <f t="shared" si="12"/>
        <v>0</v>
      </c>
      <c r="BO22" s="1466"/>
      <c r="BP22" s="1466"/>
      <c r="BQ22" s="1467"/>
      <c r="BR22" s="1468">
        <f t="shared" si="13"/>
        <v>0</v>
      </c>
      <c r="BS22" s="1467"/>
      <c r="BT22" s="1469"/>
      <c r="BU22" s="1470">
        <f t="shared" si="67"/>
        <v>0</v>
      </c>
      <c r="BV22" s="1471"/>
      <c r="BW22" s="1470">
        <f t="shared" si="14"/>
        <v>0</v>
      </c>
      <c r="BX22" s="1472">
        <f>ROUND(IF(A22="",0,BN22/(1+基准日费率!$C$4)*基准日费率!$C$4+BN22*(BO22-BP22)),0)</f>
        <v>0</v>
      </c>
      <c r="BY22" s="1472">
        <f t="shared" si="15"/>
        <v>0</v>
      </c>
      <c r="BZ22" s="1473">
        <f t="shared" si="16"/>
        <v>0</v>
      </c>
      <c r="CA22" s="1503"/>
      <c r="CB22" s="1475"/>
      <c r="CC22" s="1475"/>
      <c r="CD22" s="1475"/>
      <c r="CE22" s="1475"/>
      <c r="CF22" s="1475"/>
      <c r="CG22" s="1476"/>
      <c r="CH22" s="1476"/>
      <c r="CI22" s="1476"/>
      <c r="CJ22" s="1475"/>
      <c r="CK22" s="1475"/>
      <c r="CL22" s="1475"/>
      <c r="CM22" s="1478"/>
      <c r="CN22" s="1478"/>
      <c r="CO22" s="1478"/>
      <c r="CP22" s="1477" t="str">
        <f t="shared" si="17"/>
        <v/>
      </c>
      <c r="CQ22" s="1477" t="str">
        <f t="shared" si="18"/>
        <v/>
      </c>
      <c r="CR22" s="1477" t="str">
        <f t="shared" si="19"/>
        <v/>
      </c>
      <c r="CS22" s="1477" t="str">
        <f t="shared" si="20"/>
        <v/>
      </c>
      <c r="CT22" s="1477" t="str">
        <f t="shared" si="21"/>
        <v/>
      </c>
      <c r="CU22" s="1477" t="str">
        <f t="shared" si="22"/>
        <v/>
      </c>
      <c r="CV22" s="1477" t="str">
        <f t="shared" si="23"/>
        <v/>
      </c>
      <c r="CW22" s="1477" t="str">
        <f t="shared" si="24"/>
        <v/>
      </c>
      <c r="CX22" s="1477" t="str">
        <f t="shared" si="25"/>
        <v/>
      </c>
      <c r="CY22" s="1477" t="str">
        <f t="shared" si="26"/>
        <v/>
      </c>
      <c r="CZ22" s="1477" t="str">
        <f t="shared" si="27"/>
        <v/>
      </c>
      <c r="DA22" s="1477" t="str">
        <f t="shared" si="28"/>
        <v/>
      </c>
      <c r="DB22" s="1477" t="str">
        <f t="shared" si="29"/>
        <v/>
      </c>
      <c r="DC22" s="1477" t="str">
        <f t="shared" si="30"/>
        <v/>
      </c>
      <c r="DD22" s="1477" t="str">
        <f t="shared" si="31"/>
        <v/>
      </c>
      <c r="DE22" s="1477" t="str">
        <f t="shared" si="32"/>
        <v/>
      </c>
      <c r="DF22" s="1477" t="str">
        <f t="shared" si="33"/>
        <v/>
      </c>
      <c r="DG22" s="1477" t="str">
        <f t="shared" si="34"/>
        <v/>
      </c>
      <c r="DH22" s="1478">
        <f t="shared" si="0"/>
        <v>0</v>
      </c>
      <c r="DI22" s="1478">
        <f t="shared" si="0"/>
        <v>0</v>
      </c>
      <c r="DJ22" s="1478">
        <f t="shared" si="0"/>
        <v>0</v>
      </c>
      <c r="DK22" s="1478">
        <f t="shared" si="1"/>
        <v>0</v>
      </c>
      <c r="DL22" s="1478">
        <f t="shared" si="1"/>
        <v>0</v>
      </c>
      <c r="DM22" s="1478">
        <f t="shared" si="1"/>
        <v>0</v>
      </c>
      <c r="DN22" s="1479">
        <f t="shared" si="35"/>
        <v>0</v>
      </c>
      <c r="DO22" s="1479">
        <f t="shared" si="36"/>
        <v>0</v>
      </c>
      <c r="DP22" s="1480"/>
      <c r="DQ22" s="1481">
        <f t="shared" si="2"/>
        <v>0</v>
      </c>
      <c r="DR22" s="1482"/>
      <c r="DS22" s="1480"/>
      <c r="DT22" s="1480"/>
      <c r="DU22" s="1480"/>
      <c r="DV22" s="1480"/>
      <c r="DW22" s="1480"/>
      <c r="DX22" s="1480"/>
      <c r="DY22" s="1480"/>
      <c r="DZ22" s="1480"/>
      <c r="EA22" s="1480"/>
      <c r="EB22" s="1480"/>
      <c r="EC22" s="1504"/>
      <c r="ED22" s="1485" t="str">
        <f>IF(EC22="","",(EC22-INT(封面!$F$9&amp;"/"&amp;封面!$H$9&amp;"/"&amp;封面!$J$9))/365.25)</f>
        <v/>
      </c>
      <c r="EE22" s="1504"/>
      <c r="EF22" s="1504"/>
      <c r="EG22" s="1504"/>
      <c r="EH22" s="1504"/>
      <c r="EI22" s="1504"/>
      <c r="EJ22" s="1504"/>
      <c r="EK22" s="1504"/>
      <c r="EL22" s="1504"/>
      <c r="EM22" s="1504"/>
      <c r="EN22" s="1504"/>
      <c r="EO22" s="1504"/>
      <c r="EP22" s="1504"/>
      <c r="EQ22" s="1504"/>
      <c r="ER22" s="1504"/>
      <c r="ES22" s="1504"/>
      <c r="ET22" s="1504"/>
      <c r="EU22" s="1504"/>
      <c r="EV22" s="1504"/>
      <c r="EW22" s="1504"/>
      <c r="EX22" s="1482"/>
      <c r="EY22" s="1482"/>
      <c r="EZ22" s="1482"/>
      <c r="FA22" s="1482"/>
      <c r="FB22" s="1485" t="str">
        <f>IF(A22="","",(N22-INT(封面!$F$9&amp;"/"&amp;封面!$H$9&amp;"/"&amp;封面!$J$9))/365.25)</f>
        <v/>
      </c>
      <c r="FC22" s="1485">
        <f t="shared" si="37"/>
        <v>0</v>
      </c>
      <c r="FD22" s="1487" t="str">
        <f t="shared" si="38"/>
        <v/>
      </c>
      <c r="FE22" s="1487" t="str">
        <f t="shared" si="39"/>
        <v/>
      </c>
      <c r="FF22" s="1487" t="str">
        <f>IF(A22="","",IF(AZ22-(INT(封面!$F$9&amp;"/"&amp;封面!$H$9&amp;"/"&amp;封面!$J$9)-P22)/365.25-FB22&gt;0,0,FB22-(AZ22-(INT(封面!$F$9&amp;"/"&amp;封面!$H$9&amp;"/"&amp;封面!$J$9)-P22)/365.25)))</f>
        <v/>
      </c>
      <c r="FG22" s="1488"/>
      <c r="FH22" s="1487" t="str">
        <f t="shared" si="40"/>
        <v/>
      </c>
      <c r="FI22" s="1487" t="str">
        <f t="shared" si="41"/>
        <v/>
      </c>
      <c r="FJ22" s="1487" t="str">
        <f t="shared" si="42"/>
        <v/>
      </c>
      <c r="FK22" s="1487" t="str">
        <f t="shared" si="43"/>
        <v/>
      </c>
      <c r="FL22" s="1487" t="str">
        <f t="shared" si="44"/>
        <v/>
      </c>
      <c r="FM22" s="1487" t="str">
        <f t="shared" si="45"/>
        <v/>
      </c>
      <c r="FN22" s="1487" t="str">
        <f t="shared" si="46"/>
        <v/>
      </c>
      <c r="FO22" s="1487" t="str">
        <f t="shared" si="47"/>
        <v/>
      </c>
      <c r="FP22" s="1487" t="str">
        <f t="shared" si="48"/>
        <v/>
      </c>
      <c r="FQ22" s="1487" t="str">
        <f t="shared" si="49"/>
        <v/>
      </c>
      <c r="FR22" s="1487" t="str">
        <f t="shared" si="50"/>
        <v/>
      </c>
      <c r="FS22" s="1487" t="str">
        <f t="shared" si="51"/>
        <v/>
      </c>
      <c r="FT22" s="1487" t="str">
        <f t="shared" si="52"/>
        <v/>
      </c>
      <c r="FU22" s="1487" t="str">
        <f t="shared" si="53"/>
        <v/>
      </c>
      <c r="FV22" s="1487" t="str">
        <f t="shared" si="54"/>
        <v/>
      </c>
      <c r="FW22" s="1487" t="str">
        <f t="shared" si="55"/>
        <v/>
      </c>
      <c r="FX22" s="1487" t="str">
        <f t="shared" si="56"/>
        <v/>
      </c>
      <c r="FY22" s="1487" t="str">
        <f t="shared" si="57"/>
        <v/>
      </c>
      <c r="FZ22" s="1487" t="str">
        <f t="shared" si="58"/>
        <v/>
      </c>
      <c r="GA22" s="1487" t="str">
        <f t="shared" si="59"/>
        <v/>
      </c>
      <c r="GB22" s="1489">
        <f t="shared" si="60"/>
        <v>0</v>
      </c>
      <c r="GC22" s="1490" t="str">
        <f t="shared" si="61"/>
        <v/>
      </c>
      <c r="GD22" s="1491">
        <f t="shared" si="62"/>
        <v>0</v>
      </c>
      <c r="GE22" s="1491">
        <f t="shared" si="63"/>
        <v>0</v>
      </c>
      <c r="GF22" s="1491">
        <f t="shared" si="64"/>
        <v>0</v>
      </c>
      <c r="GG22" s="1491" t="str">
        <f t="shared" si="65"/>
        <v/>
      </c>
      <c r="GH22" s="1492"/>
      <c r="GI22" s="1505"/>
      <c r="GJ22" s="1505"/>
      <c r="GK22" s="1493"/>
      <c r="GL22" s="1494"/>
      <c r="GM22" s="1494"/>
      <c r="GN22" s="1494">
        <f t="shared" si="3"/>
        <v>0</v>
      </c>
      <c r="GO22" s="1494">
        <f t="shared" si="3"/>
        <v>0</v>
      </c>
      <c r="GP22" s="1495" t="str">
        <f t="shared" si="66"/>
        <v/>
      </c>
      <c r="GQ22" s="1496" t="str">
        <f t="shared" si="4"/>
        <v/>
      </c>
      <c r="GR22" s="1494" t="str">
        <f t="shared" si="68"/>
        <v/>
      </c>
      <c r="GS22" s="1494" t="str">
        <f t="shared" si="5"/>
        <v/>
      </c>
      <c r="GT22" s="1497" t="str">
        <f t="shared" si="6"/>
        <v/>
      </c>
      <c r="GU22" s="1498" t="str">
        <f t="shared" si="7"/>
        <v/>
      </c>
      <c r="GV22" s="1499"/>
      <c r="GW22" s="1376"/>
      <c r="GX22" s="551"/>
      <c r="GY22" s="1376"/>
      <c r="GZ22" s="1376"/>
      <c r="HA22" s="1376"/>
      <c r="HB22" s="1376"/>
    </row>
    <row r="23" spans="1:210" s="792" customFormat="1" ht="15.75" customHeight="1">
      <c r="A23" s="1332"/>
      <c r="B23" s="1439"/>
      <c r="C23" s="1440"/>
      <c r="D23" s="1441"/>
      <c r="E23" s="1442"/>
      <c r="F23" s="1441"/>
      <c r="G23" s="1442"/>
      <c r="H23" s="1443"/>
      <c r="I23" s="1508"/>
      <c r="J23" s="1508"/>
      <c r="K23" s="1444"/>
      <c r="L23" s="1445"/>
      <c r="M23" s="1440"/>
      <c r="N23" s="1446"/>
      <c r="O23" s="1907"/>
      <c r="P23" s="1448"/>
      <c r="Q23" s="1507"/>
      <c r="R23" s="1449" t="str">
        <f t="shared" si="8"/>
        <v/>
      </c>
      <c r="S23" s="1507"/>
      <c r="T23" s="1507"/>
      <c r="U23" s="1507"/>
      <c r="V23" s="1451"/>
      <c r="W23" s="1451"/>
      <c r="X23" s="1451"/>
      <c r="Y23" s="1451"/>
      <c r="Z23" s="1451"/>
      <c r="AA23" s="1451"/>
      <c r="AB23" s="1451"/>
      <c r="AC23" s="1451"/>
      <c r="AD23" s="1453"/>
      <c r="AE23" s="1502"/>
      <c r="AF23" s="1455"/>
      <c r="AG23" s="1455"/>
      <c r="AH23" s="1455"/>
      <c r="AI23" s="1455"/>
      <c r="AJ23" s="1456"/>
      <c r="AK23" s="1455"/>
      <c r="AL23" s="1455"/>
      <c r="AM23" s="1829"/>
      <c r="AN23" s="1458"/>
      <c r="AO23" s="1458"/>
      <c r="AP23" s="1458"/>
      <c r="AQ23" s="1908"/>
      <c r="AR23" s="1459"/>
      <c r="AS23" s="1460"/>
      <c r="AT23" s="1461"/>
      <c r="AU23" s="1461"/>
      <c r="AV23" s="1461"/>
      <c r="AW23" s="1461"/>
      <c r="AX23" s="1461"/>
      <c r="AY23" s="1462"/>
      <c r="AZ23" s="1463" t="str">
        <f>IF(A23="","",INDEX(基准日费率!$B$13:$C$24,MATCH(O23,基准日费率!$A$13:$A$24,0),IF(OR(E23="生产"),1,2))+IF(AND(O23="轻钢结构",Q23&lt;1000,Q23&gt;0),-10,0))</f>
        <v/>
      </c>
      <c r="BA23" s="1463" t="str">
        <f>IF(A23="","",(INT(封面!F$9&amp;"/"&amp;封面!H$9&amp;"/"&amp;封面!J$9)-P23)/365)</f>
        <v/>
      </c>
      <c r="BB23" s="1410" t="str">
        <f t="shared" si="9"/>
        <v/>
      </c>
      <c r="BC23" s="1410" t="str">
        <f t="shared" si="10"/>
        <v/>
      </c>
      <c r="BD23" s="1464"/>
      <c r="BE23" s="1464"/>
      <c r="BF23" s="1464"/>
      <c r="BG23" s="1464"/>
      <c r="BH23" s="1464"/>
      <c r="BI23" s="1464"/>
      <c r="BJ23" s="1464"/>
      <c r="BK23" s="1464"/>
      <c r="BL23" s="1464"/>
      <c r="BM23" s="1465">
        <f t="shared" si="11"/>
        <v>0</v>
      </c>
      <c r="BN23" s="1465">
        <f t="shared" si="12"/>
        <v>0</v>
      </c>
      <c r="BO23" s="1466"/>
      <c r="BP23" s="1466"/>
      <c r="BQ23" s="1467"/>
      <c r="BR23" s="1468">
        <f t="shared" si="13"/>
        <v>0</v>
      </c>
      <c r="BS23" s="1467"/>
      <c r="BT23" s="1469"/>
      <c r="BU23" s="1470">
        <f t="shared" si="67"/>
        <v>0</v>
      </c>
      <c r="BV23" s="1471"/>
      <c r="BW23" s="1470">
        <f t="shared" si="14"/>
        <v>0</v>
      </c>
      <c r="BX23" s="1472">
        <f>ROUND(IF(A23="",0,BN23/(1+基准日费率!$C$4)*基准日费率!$C$4+BN23*(BO23-BP23)),0)</f>
        <v>0</v>
      </c>
      <c r="BY23" s="1472">
        <f t="shared" si="15"/>
        <v>0</v>
      </c>
      <c r="BZ23" s="1473">
        <f t="shared" si="16"/>
        <v>0</v>
      </c>
      <c r="CA23" s="1503"/>
      <c r="CB23" s="1475"/>
      <c r="CC23" s="1475"/>
      <c r="CD23" s="1475"/>
      <c r="CE23" s="1475"/>
      <c r="CF23" s="1475"/>
      <c r="CG23" s="1476"/>
      <c r="CH23" s="1476"/>
      <c r="CI23" s="1476"/>
      <c r="CJ23" s="1475"/>
      <c r="CK23" s="1475"/>
      <c r="CL23" s="1475"/>
      <c r="CM23" s="1478"/>
      <c r="CN23" s="1478"/>
      <c r="CO23" s="1478"/>
      <c r="CP23" s="1477" t="str">
        <f t="shared" si="17"/>
        <v/>
      </c>
      <c r="CQ23" s="1477" t="str">
        <f t="shared" si="18"/>
        <v/>
      </c>
      <c r="CR23" s="1477" t="str">
        <f t="shared" si="19"/>
        <v/>
      </c>
      <c r="CS23" s="1477" t="str">
        <f t="shared" si="20"/>
        <v/>
      </c>
      <c r="CT23" s="1477" t="str">
        <f t="shared" si="21"/>
        <v/>
      </c>
      <c r="CU23" s="1477" t="str">
        <f t="shared" si="22"/>
        <v/>
      </c>
      <c r="CV23" s="1477" t="str">
        <f t="shared" si="23"/>
        <v/>
      </c>
      <c r="CW23" s="1477" t="str">
        <f t="shared" si="24"/>
        <v/>
      </c>
      <c r="CX23" s="1477" t="str">
        <f t="shared" si="25"/>
        <v/>
      </c>
      <c r="CY23" s="1477" t="str">
        <f t="shared" si="26"/>
        <v/>
      </c>
      <c r="CZ23" s="1477" t="str">
        <f t="shared" si="27"/>
        <v/>
      </c>
      <c r="DA23" s="1477" t="str">
        <f t="shared" si="28"/>
        <v/>
      </c>
      <c r="DB23" s="1477" t="str">
        <f t="shared" si="29"/>
        <v/>
      </c>
      <c r="DC23" s="1477" t="str">
        <f t="shared" si="30"/>
        <v/>
      </c>
      <c r="DD23" s="1477" t="str">
        <f t="shared" si="31"/>
        <v/>
      </c>
      <c r="DE23" s="1477" t="str">
        <f t="shared" si="32"/>
        <v/>
      </c>
      <c r="DF23" s="1477" t="str">
        <f t="shared" si="33"/>
        <v/>
      </c>
      <c r="DG23" s="1477" t="str">
        <f t="shared" si="34"/>
        <v/>
      </c>
      <c r="DH23" s="1478">
        <f t="shared" si="0"/>
        <v>0</v>
      </c>
      <c r="DI23" s="1478">
        <f t="shared" si="0"/>
        <v>0</v>
      </c>
      <c r="DJ23" s="1478">
        <f t="shared" si="0"/>
        <v>0</v>
      </c>
      <c r="DK23" s="1478">
        <f t="shared" si="1"/>
        <v>0</v>
      </c>
      <c r="DL23" s="1478">
        <f t="shared" si="1"/>
        <v>0</v>
      </c>
      <c r="DM23" s="1478">
        <f t="shared" si="1"/>
        <v>0</v>
      </c>
      <c r="DN23" s="1479">
        <f t="shared" si="35"/>
        <v>0</v>
      </c>
      <c r="DO23" s="1479">
        <f t="shared" si="36"/>
        <v>0</v>
      </c>
      <c r="DP23" s="1480"/>
      <c r="DQ23" s="1481">
        <f t="shared" si="2"/>
        <v>0</v>
      </c>
      <c r="DR23" s="1482"/>
      <c r="DS23" s="1480"/>
      <c r="DT23" s="1480"/>
      <c r="DU23" s="1480"/>
      <c r="DV23" s="1480"/>
      <c r="DW23" s="1480"/>
      <c r="DX23" s="1480"/>
      <c r="DY23" s="1480"/>
      <c r="DZ23" s="1480"/>
      <c r="EA23" s="1480"/>
      <c r="EB23" s="1480"/>
      <c r="EC23" s="1504"/>
      <c r="ED23" s="1485" t="str">
        <f>IF(EC23="","",(EC23-INT(封面!$F$9&amp;"/"&amp;封面!$H$9&amp;"/"&amp;封面!$J$9))/365.25)</f>
        <v/>
      </c>
      <c r="EE23" s="1504"/>
      <c r="EF23" s="1504"/>
      <c r="EG23" s="1504"/>
      <c r="EH23" s="1504"/>
      <c r="EI23" s="1504"/>
      <c r="EJ23" s="1504"/>
      <c r="EK23" s="1504"/>
      <c r="EL23" s="1504"/>
      <c r="EM23" s="1504"/>
      <c r="EN23" s="1504"/>
      <c r="EO23" s="1504"/>
      <c r="EP23" s="1504"/>
      <c r="EQ23" s="1504"/>
      <c r="ER23" s="1504"/>
      <c r="ES23" s="1504"/>
      <c r="ET23" s="1504"/>
      <c r="EU23" s="1504"/>
      <c r="EV23" s="1504"/>
      <c r="EW23" s="1504"/>
      <c r="EX23" s="1482"/>
      <c r="EY23" s="1482"/>
      <c r="EZ23" s="1482"/>
      <c r="FA23" s="1482"/>
      <c r="FB23" s="1485" t="str">
        <f>IF(A23="","",(N23-INT(封面!$F$9&amp;"/"&amp;封面!$H$9&amp;"/"&amp;封面!$J$9))/365.25)</f>
        <v/>
      </c>
      <c r="FC23" s="1485">
        <f t="shared" si="37"/>
        <v>0</v>
      </c>
      <c r="FD23" s="1487" t="str">
        <f t="shared" si="38"/>
        <v/>
      </c>
      <c r="FE23" s="1487" t="str">
        <f t="shared" si="39"/>
        <v/>
      </c>
      <c r="FF23" s="1487" t="str">
        <f>IF(A23="","",IF(AZ23-(INT(封面!$F$9&amp;"/"&amp;封面!$H$9&amp;"/"&amp;封面!$J$9)-P23)/365.25-FB23&gt;0,0,FB23-(AZ23-(INT(封面!$F$9&amp;"/"&amp;封面!$H$9&amp;"/"&amp;封面!$J$9)-P23)/365.25)))</f>
        <v/>
      </c>
      <c r="FG23" s="1488"/>
      <c r="FH23" s="1487" t="str">
        <f t="shared" si="40"/>
        <v/>
      </c>
      <c r="FI23" s="1487" t="str">
        <f t="shared" si="41"/>
        <v/>
      </c>
      <c r="FJ23" s="1487" t="str">
        <f t="shared" si="42"/>
        <v/>
      </c>
      <c r="FK23" s="1487" t="str">
        <f t="shared" si="43"/>
        <v/>
      </c>
      <c r="FL23" s="1487" t="str">
        <f t="shared" si="44"/>
        <v/>
      </c>
      <c r="FM23" s="1487" t="str">
        <f t="shared" si="45"/>
        <v/>
      </c>
      <c r="FN23" s="1487" t="str">
        <f t="shared" si="46"/>
        <v/>
      </c>
      <c r="FO23" s="1487" t="str">
        <f t="shared" si="47"/>
        <v/>
      </c>
      <c r="FP23" s="1487" t="str">
        <f t="shared" si="48"/>
        <v/>
      </c>
      <c r="FQ23" s="1487" t="str">
        <f t="shared" si="49"/>
        <v/>
      </c>
      <c r="FR23" s="1487" t="str">
        <f t="shared" si="50"/>
        <v/>
      </c>
      <c r="FS23" s="1487" t="str">
        <f t="shared" si="51"/>
        <v/>
      </c>
      <c r="FT23" s="1487" t="str">
        <f t="shared" si="52"/>
        <v/>
      </c>
      <c r="FU23" s="1487" t="str">
        <f t="shared" si="53"/>
        <v/>
      </c>
      <c r="FV23" s="1487" t="str">
        <f t="shared" si="54"/>
        <v/>
      </c>
      <c r="FW23" s="1487" t="str">
        <f t="shared" si="55"/>
        <v/>
      </c>
      <c r="FX23" s="1487" t="str">
        <f t="shared" si="56"/>
        <v/>
      </c>
      <c r="FY23" s="1487" t="str">
        <f t="shared" si="57"/>
        <v/>
      </c>
      <c r="FZ23" s="1487" t="str">
        <f t="shared" si="58"/>
        <v/>
      </c>
      <c r="GA23" s="1487" t="str">
        <f t="shared" si="59"/>
        <v/>
      </c>
      <c r="GB23" s="1489">
        <f t="shared" si="60"/>
        <v>0</v>
      </c>
      <c r="GC23" s="1490" t="str">
        <f t="shared" si="61"/>
        <v/>
      </c>
      <c r="GD23" s="1491">
        <f t="shared" si="62"/>
        <v>0</v>
      </c>
      <c r="GE23" s="1491">
        <f t="shared" si="63"/>
        <v>0</v>
      </c>
      <c r="GF23" s="1491">
        <f t="shared" si="64"/>
        <v>0</v>
      </c>
      <c r="GG23" s="1491" t="str">
        <f t="shared" si="65"/>
        <v/>
      </c>
      <c r="GH23" s="1492"/>
      <c r="GI23" s="1505"/>
      <c r="GJ23" s="1505"/>
      <c r="GK23" s="1512"/>
      <c r="GL23" s="1513"/>
      <c r="GM23" s="1513"/>
      <c r="GN23" s="1494">
        <f t="shared" si="3"/>
        <v>0</v>
      </c>
      <c r="GO23" s="1494">
        <f t="shared" si="3"/>
        <v>0</v>
      </c>
      <c r="GP23" s="1495" t="str">
        <f t="shared" si="66"/>
        <v/>
      </c>
      <c r="GQ23" s="1496" t="str">
        <f t="shared" si="4"/>
        <v/>
      </c>
      <c r="GR23" s="1494" t="str">
        <f t="shared" si="68"/>
        <v/>
      </c>
      <c r="GS23" s="1513" t="str">
        <f t="shared" si="5"/>
        <v/>
      </c>
      <c r="GT23" s="1497" t="str">
        <f t="shared" si="6"/>
        <v/>
      </c>
      <c r="GU23" s="1498" t="str">
        <f t="shared" si="7"/>
        <v/>
      </c>
      <c r="GV23" s="1514"/>
      <c r="GW23" s="1376"/>
      <c r="GX23" s="551"/>
      <c r="GY23" s="1376"/>
      <c r="GZ23" s="1376"/>
      <c r="HA23" s="1376"/>
      <c r="HB23" s="1376"/>
    </row>
    <row r="24" spans="1:210" s="792" customFormat="1" ht="15.75" customHeight="1">
      <c r="A24" s="1332"/>
      <c r="B24" s="1439"/>
      <c r="C24" s="1440"/>
      <c r="D24" s="1441"/>
      <c r="E24" s="1442"/>
      <c r="F24" s="1441"/>
      <c r="G24" s="1442"/>
      <c r="H24" s="1443"/>
      <c r="I24" s="1508"/>
      <c r="J24" s="1508"/>
      <c r="K24" s="1444"/>
      <c r="L24" s="1445"/>
      <c r="M24" s="1440"/>
      <c r="N24" s="1446"/>
      <c r="O24" s="1907"/>
      <c r="P24" s="1448"/>
      <c r="Q24" s="1507"/>
      <c r="R24" s="1449" t="str">
        <f t="shared" si="8"/>
        <v/>
      </c>
      <c r="S24" s="1507"/>
      <c r="T24" s="1507"/>
      <c r="U24" s="1507"/>
      <c r="V24" s="1451"/>
      <c r="W24" s="1451"/>
      <c r="X24" s="1451"/>
      <c r="Y24" s="1451"/>
      <c r="Z24" s="1451"/>
      <c r="AA24" s="1451"/>
      <c r="AB24" s="1451"/>
      <c r="AC24" s="1451"/>
      <c r="AD24" s="1453"/>
      <c r="AE24" s="1502"/>
      <c r="AF24" s="1455"/>
      <c r="AG24" s="1455"/>
      <c r="AH24" s="1455"/>
      <c r="AI24" s="1455"/>
      <c r="AJ24" s="1456"/>
      <c r="AK24" s="1455"/>
      <c r="AL24" s="1455"/>
      <c r="AM24" s="1829"/>
      <c r="AN24" s="1458"/>
      <c r="AO24" s="1458"/>
      <c r="AP24" s="1458"/>
      <c r="AQ24" s="1908"/>
      <c r="AR24" s="1459"/>
      <c r="AS24" s="1460"/>
      <c r="AT24" s="1461"/>
      <c r="AU24" s="1461"/>
      <c r="AV24" s="1461"/>
      <c r="AW24" s="1461"/>
      <c r="AX24" s="1461"/>
      <c r="AY24" s="1462"/>
      <c r="AZ24" s="1463" t="str">
        <f>IF(A24="","",INDEX(基准日费率!$B$13:$C$24,MATCH(O24,基准日费率!$A$13:$A$24,0),IF(OR(E24="生产"),1,2))+IF(AND(O24="轻钢结构",Q24&lt;1000,Q24&gt;0),-10,0))</f>
        <v/>
      </c>
      <c r="BA24" s="1463" t="str">
        <f>IF(A24="","",(INT(封面!F$9&amp;"/"&amp;封面!H$9&amp;"/"&amp;封面!J$9)-P24)/365)</f>
        <v/>
      </c>
      <c r="BB24" s="1410" t="str">
        <f t="shared" si="9"/>
        <v/>
      </c>
      <c r="BC24" s="1410" t="str">
        <f t="shared" si="10"/>
        <v/>
      </c>
      <c r="BD24" s="1464"/>
      <c r="BE24" s="1464"/>
      <c r="BF24" s="1464"/>
      <c r="BG24" s="1464"/>
      <c r="BH24" s="1464"/>
      <c r="BI24" s="1464"/>
      <c r="BJ24" s="1464"/>
      <c r="BK24" s="1464"/>
      <c r="BL24" s="1464"/>
      <c r="BM24" s="1465">
        <f t="shared" si="11"/>
        <v>0</v>
      </c>
      <c r="BN24" s="1465">
        <f t="shared" si="12"/>
        <v>0</v>
      </c>
      <c r="BO24" s="1466"/>
      <c r="BP24" s="1466"/>
      <c r="BQ24" s="1467"/>
      <c r="BR24" s="1468">
        <f t="shared" si="13"/>
        <v>0</v>
      </c>
      <c r="BS24" s="1467"/>
      <c r="BT24" s="1469"/>
      <c r="BU24" s="1470">
        <f t="shared" si="67"/>
        <v>0</v>
      </c>
      <c r="BV24" s="1471"/>
      <c r="BW24" s="1470">
        <f t="shared" si="14"/>
        <v>0</v>
      </c>
      <c r="BX24" s="1472">
        <f>ROUND(IF(A24="",0,BN24/(1+基准日费率!$C$4)*基准日费率!$C$4+BN24*(BO24-BP24)),0)</f>
        <v>0</v>
      </c>
      <c r="BY24" s="1472">
        <f t="shared" si="15"/>
        <v>0</v>
      </c>
      <c r="BZ24" s="1473">
        <f t="shared" si="16"/>
        <v>0</v>
      </c>
      <c r="CA24" s="1503"/>
      <c r="CB24" s="1475"/>
      <c r="CC24" s="1475"/>
      <c r="CD24" s="1475"/>
      <c r="CE24" s="1475"/>
      <c r="CF24" s="1475"/>
      <c r="CG24" s="1476"/>
      <c r="CH24" s="1476"/>
      <c r="CI24" s="1476"/>
      <c r="CJ24" s="1475"/>
      <c r="CK24" s="1475"/>
      <c r="CL24" s="1475"/>
      <c r="CM24" s="1478"/>
      <c r="CN24" s="1478"/>
      <c r="CO24" s="1478"/>
      <c r="CP24" s="1477" t="str">
        <f t="shared" si="17"/>
        <v/>
      </c>
      <c r="CQ24" s="1477" t="str">
        <f t="shared" si="18"/>
        <v/>
      </c>
      <c r="CR24" s="1477" t="str">
        <f t="shared" si="19"/>
        <v/>
      </c>
      <c r="CS24" s="1477" t="str">
        <f t="shared" si="20"/>
        <v/>
      </c>
      <c r="CT24" s="1477" t="str">
        <f t="shared" si="21"/>
        <v/>
      </c>
      <c r="CU24" s="1477" t="str">
        <f t="shared" si="22"/>
        <v/>
      </c>
      <c r="CV24" s="1477" t="str">
        <f t="shared" si="23"/>
        <v/>
      </c>
      <c r="CW24" s="1477" t="str">
        <f t="shared" si="24"/>
        <v/>
      </c>
      <c r="CX24" s="1477" t="str">
        <f t="shared" si="25"/>
        <v/>
      </c>
      <c r="CY24" s="1477" t="str">
        <f t="shared" si="26"/>
        <v/>
      </c>
      <c r="CZ24" s="1477" t="str">
        <f t="shared" si="27"/>
        <v/>
      </c>
      <c r="DA24" s="1477" t="str">
        <f t="shared" si="28"/>
        <v/>
      </c>
      <c r="DB24" s="1477" t="str">
        <f t="shared" si="29"/>
        <v/>
      </c>
      <c r="DC24" s="1477" t="str">
        <f t="shared" si="30"/>
        <v/>
      </c>
      <c r="DD24" s="1477" t="str">
        <f t="shared" si="31"/>
        <v/>
      </c>
      <c r="DE24" s="1477" t="str">
        <f t="shared" si="32"/>
        <v/>
      </c>
      <c r="DF24" s="1477" t="str">
        <f t="shared" si="33"/>
        <v/>
      </c>
      <c r="DG24" s="1477" t="str">
        <f t="shared" si="34"/>
        <v/>
      </c>
      <c r="DH24" s="1478">
        <f t="shared" si="0"/>
        <v>0</v>
      </c>
      <c r="DI24" s="1478">
        <f>IF(CN24="",0,CN24*CQ24*CT24*CW24*CZ24*DC24*DF24)</f>
        <v>0</v>
      </c>
      <c r="DJ24" s="1478">
        <f>IF(CO24="",0,CO24*CR24*CU24*CX24*DA24*DD24*DG24)</f>
        <v>0</v>
      </c>
      <c r="DK24" s="1478">
        <f t="shared" ref="DK24:DM25" si="69">IF($A24="",0,1/3)</f>
        <v>0</v>
      </c>
      <c r="DL24" s="1478">
        <f t="shared" si="69"/>
        <v>0</v>
      </c>
      <c r="DM24" s="1478">
        <f t="shared" si="69"/>
        <v>0</v>
      </c>
      <c r="DN24" s="1479">
        <f t="shared" si="35"/>
        <v>0</v>
      </c>
      <c r="DO24" s="1479">
        <f t="shared" si="36"/>
        <v>0</v>
      </c>
      <c r="DP24" s="1480"/>
      <c r="DQ24" s="1481">
        <f t="shared" si="2"/>
        <v>0</v>
      </c>
      <c r="DR24" s="1482"/>
      <c r="DS24" s="1480"/>
      <c r="DT24" s="1480"/>
      <c r="DU24" s="1480"/>
      <c r="DV24" s="1480"/>
      <c r="DW24" s="1480"/>
      <c r="DX24" s="1480"/>
      <c r="DY24" s="1480"/>
      <c r="DZ24" s="1480"/>
      <c r="EA24" s="1480"/>
      <c r="EB24" s="1480"/>
      <c r="EC24" s="1504"/>
      <c r="ED24" s="1485" t="str">
        <f>IF(EC24="","",(EC24-INT(封面!$F$9&amp;"/"&amp;封面!$H$9&amp;"/"&amp;封面!$J$9))/365.25)</f>
        <v/>
      </c>
      <c r="EE24" s="1504"/>
      <c r="EF24" s="1504"/>
      <c r="EG24" s="1504"/>
      <c r="EH24" s="1504"/>
      <c r="EI24" s="1504"/>
      <c r="EJ24" s="1504"/>
      <c r="EK24" s="1504"/>
      <c r="EL24" s="1504"/>
      <c r="EM24" s="1504"/>
      <c r="EN24" s="1504"/>
      <c r="EO24" s="1504"/>
      <c r="EP24" s="1504"/>
      <c r="EQ24" s="1504"/>
      <c r="ER24" s="1504"/>
      <c r="ES24" s="1504"/>
      <c r="ET24" s="1504"/>
      <c r="EU24" s="1504"/>
      <c r="EV24" s="1504"/>
      <c r="EW24" s="1504"/>
      <c r="EX24" s="1482"/>
      <c r="EY24" s="1482"/>
      <c r="EZ24" s="1482"/>
      <c r="FA24" s="1482"/>
      <c r="FB24" s="1485" t="str">
        <f>IF(A24="","",(N24-INT(封面!$F$9&amp;"/"&amp;封面!$H$9&amp;"/"&amp;封面!$J$9))/365.25)</f>
        <v/>
      </c>
      <c r="FC24" s="1485">
        <f t="shared" si="37"/>
        <v>0</v>
      </c>
      <c r="FD24" s="1487" t="str">
        <f t="shared" si="38"/>
        <v/>
      </c>
      <c r="FE24" s="1487" t="str">
        <f t="shared" si="39"/>
        <v/>
      </c>
      <c r="FF24" s="1487" t="str">
        <f>IF(A24="","",IF(AZ24-(INT(封面!$F$9&amp;"/"&amp;封面!$H$9&amp;"/"&amp;封面!$J$9)-P24)/365.25-FB24&gt;0,0,FB24-(AZ24-(INT(封面!$F$9&amp;"/"&amp;封面!$H$9&amp;"/"&amp;封面!$J$9)-P24)/365.25)))</f>
        <v/>
      </c>
      <c r="FG24" s="1488"/>
      <c r="FH24" s="1487" t="str">
        <f t="shared" si="40"/>
        <v/>
      </c>
      <c r="FI24" s="1487" t="str">
        <f t="shared" si="41"/>
        <v/>
      </c>
      <c r="FJ24" s="1487" t="str">
        <f t="shared" si="42"/>
        <v/>
      </c>
      <c r="FK24" s="1487" t="str">
        <f t="shared" si="43"/>
        <v/>
      </c>
      <c r="FL24" s="1487" t="str">
        <f t="shared" si="44"/>
        <v/>
      </c>
      <c r="FM24" s="1487" t="str">
        <f t="shared" si="45"/>
        <v/>
      </c>
      <c r="FN24" s="1487" t="str">
        <f t="shared" si="46"/>
        <v/>
      </c>
      <c r="FO24" s="1487" t="str">
        <f t="shared" si="47"/>
        <v/>
      </c>
      <c r="FP24" s="1487" t="str">
        <f t="shared" si="48"/>
        <v/>
      </c>
      <c r="FQ24" s="1487" t="str">
        <f t="shared" si="49"/>
        <v/>
      </c>
      <c r="FR24" s="1487" t="str">
        <f t="shared" si="50"/>
        <v/>
      </c>
      <c r="FS24" s="1487" t="str">
        <f t="shared" si="51"/>
        <v/>
      </c>
      <c r="FT24" s="1487" t="str">
        <f t="shared" si="52"/>
        <v/>
      </c>
      <c r="FU24" s="1487" t="str">
        <f t="shared" si="53"/>
        <v/>
      </c>
      <c r="FV24" s="1487" t="str">
        <f t="shared" si="54"/>
        <v/>
      </c>
      <c r="FW24" s="1487" t="str">
        <f t="shared" si="55"/>
        <v/>
      </c>
      <c r="FX24" s="1487" t="str">
        <f t="shared" si="56"/>
        <v/>
      </c>
      <c r="FY24" s="1487" t="str">
        <f t="shared" si="57"/>
        <v/>
      </c>
      <c r="FZ24" s="1487" t="str">
        <f t="shared" si="58"/>
        <v/>
      </c>
      <c r="GA24" s="1487" t="str">
        <f t="shared" si="59"/>
        <v/>
      </c>
      <c r="GB24" s="1489">
        <f t="shared" si="60"/>
        <v>0</v>
      </c>
      <c r="GC24" s="1490" t="str">
        <f t="shared" si="61"/>
        <v/>
      </c>
      <c r="GD24" s="1491">
        <f t="shared" si="62"/>
        <v>0</v>
      </c>
      <c r="GE24" s="1491">
        <f t="shared" si="63"/>
        <v>0</v>
      </c>
      <c r="GF24" s="1491">
        <f t="shared" si="64"/>
        <v>0</v>
      </c>
      <c r="GG24" s="1491" t="str">
        <f t="shared" si="65"/>
        <v/>
      </c>
      <c r="GH24" s="1492"/>
      <c r="GI24" s="1505"/>
      <c r="GJ24" s="1505"/>
      <c r="GK24" s="1515"/>
      <c r="GL24" s="1507"/>
      <c r="GM24" s="1507"/>
      <c r="GN24" s="1494">
        <f t="shared" si="3"/>
        <v>0</v>
      </c>
      <c r="GO24" s="1494">
        <f t="shared" si="3"/>
        <v>0</v>
      </c>
      <c r="GP24" s="1495" t="str">
        <f t="shared" si="66"/>
        <v/>
      </c>
      <c r="GQ24" s="1496" t="str">
        <f t="shared" si="4"/>
        <v/>
      </c>
      <c r="GR24" s="1494" t="str">
        <f t="shared" si="68"/>
        <v/>
      </c>
      <c r="GS24" s="1507" t="str">
        <f t="shared" si="5"/>
        <v/>
      </c>
      <c r="GT24" s="1497" t="str">
        <f t="shared" si="6"/>
        <v/>
      </c>
      <c r="GU24" s="1498" t="str">
        <f t="shared" si="7"/>
        <v/>
      </c>
      <c r="GV24" s="1907"/>
      <c r="GW24" s="1376"/>
      <c r="GX24" s="551"/>
      <c r="GY24" s="1376"/>
      <c r="GZ24" s="1376"/>
      <c r="HA24" s="1376"/>
      <c r="HB24" s="1376"/>
    </row>
    <row r="25" spans="1:210" s="792" customFormat="1" ht="15.75" customHeight="1">
      <c r="A25" s="1332"/>
      <c r="B25" s="1439"/>
      <c r="C25" s="1440"/>
      <c r="D25" s="1441"/>
      <c r="E25" s="1442"/>
      <c r="F25" s="1441"/>
      <c r="G25" s="1442"/>
      <c r="H25" s="1443"/>
      <c r="I25" s="1508"/>
      <c r="J25" s="1508"/>
      <c r="K25" s="1444"/>
      <c r="L25" s="1445"/>
      <c r="M25" s="1440"/>
      <c r="N25" s="1446"/>
      <c r="O25" s="1907"/>
      <c r="P25" s="1448"/>
      <c r="Q25" s="1507"/>
      <c r="R25" s="1449" t="str">
        <f t="shared" si="8"/>
        <v/>
      </c>
      <c r="S25" s="1507"/>
      <c r="T25" s="1507"/>
      <c r="U25" s="1507"/>
      <c r="V25" s="1451"/>
      <c r="W25" s="1451"/>
      <c r="X25" s="1451"/>
      <c r="Y25" s="1451"/>
      <c r="Z25" s="1451"/>
      <c r="AA25" s="1451"/>
      <c r="AB25" s="1451"/>
      <c r="AC25" s="1451"/>
      <c r="AD25" s="1453"/>
      <c r="AE25" s="1502"/>
      <c r="AF25" s="1455"/>
      <c r="AG25" s="1455"/>
      <c r="AH25" s="1455"/>
      <c r="AI25" s="1455"/>
      <c r="AJ25" s="1456"/>
      <c r="AK25" s="1455"/>
      <c r="AL25" s="1455"/>
      <c r="AM25" s="1829"/>
      <c r="AN25" s="1458"/>
      <c r="AO25" s="1458"/>
      <c r="AP25" s="1458"/>
      <c r="AQ25" s="1908"/>
      <c r="AR25" s="1459"/>
      <c r="AS25" s="1460"/>
      <c r="AT25" s="1461"/>
      <c r="AU25" s="1461"/>
      <c r="AV25" s="1461"/>
      <c r="AW25" s="1461"/>
      <c r="AX25" s="1461"/>
      <c r="AY25" s="1462"/>
      <c r="AZ25" s="1463" t="str">
        <f>IF(A25="","",INDEX(基准日费率!$B$13:$C$24,MATCH(O25,基准日费率!$A$13:$A$24,0),IF(OR(E25="生产"),1,2))+IF(AND(O25="轻钢结构",Q25&lt;1000,Q25&gt;0),-10,0))</f>
        <v/>
      </c>
      <c r="BA25" s="1463" t="str">
        <f>IF(A25="","",(INT(封面!F$9&amp;"/"&amp;封面!H$9&amp;"/"&amp;封面!J$9)-P25)/365)</f>
        <v/>
      </c>
      <c r="BB25" s="1410" t="str">
        <f t="shared" si="9"/>
        <v/>
      </c>
      <c r="BC25" s="1410" t="str">
        <f t="shared" si="10"/>
        <v/>
      </c>
      <c r="BD25" s="1464"/>
      <c r="BE25" s="1464"/>
      <c r="BF25" s="1464"/>
      <c r="BG25" s="1464"/>
      <c r="BH25" s="1464"/>
      <c r="BI25" s="1464"/>
      <c r="BJ25" s="1464"/>
      <c r="BK25" s="1464"/>
      <c r="BL25" s="1464"/>
      <c r="BM25" s="1465">
        <f t="shared" si="11"/>
        <v>0</v>
      </c>
      <c r="BN25" s="1465">
        <f t="shared" si="12"/>
        <v>0</v>
      </c>
      <c r="BO25" s="1466"/>
      <c r="BP25" s="1466"/>
      <c r="BQ25" s="1467"/>
      <c r="BR25" s="1468">
        <f t="shared" si="13"/>
        <v>0</v>
      </c>
      <c r="BS25" s="1467"/>
      <c r="BT25" s="1469"/>
      <c r="BU25" s="1470">
        <f t="shared" si="67"/>
        <v>0</v>
      </c>
      <c r="BV25" s="1471"/>
      <c r="BW25" s="1470">
        <f t="shared" si="14"/>
        <v>0</v>
      </c>
      <c r="BX25" s="1472">
        <f>ROUND(IF(A25="",0,BN25/(1+基准日费率!$C$4)*基准日费率!$C$4+BN25*(BO25-BP25)),0)</f>
        <v>0</v>
      </c>
      <c r="BY25" s="1472">
        <f t="shared" si="15"/>
        <v>0</v>
      </c>
      <c r="BZ25" s="1473">
        <f t="shared" si="16"/>
        <v>0</v>
      </c>
      <c r="CA25" s="1516"/>
      <c r="CB25" s="1517"/>
      <c r="CC25" s="1517"/>
      <c r="CD25" s="1517"/>
      <c r="CE25" s="1517"/>
      <c r="CF25" s="1517"/>
      <c r="CG25" s="1518"/>
      <c r="CH25" s="1518"/>
      <c r="CI25" s="1518"/>
      <c r="CJ25" s="1517"/>
      <c r="CK25" s="1517"/>
      <c r="CL25" s="1517"/>
      <c r="CM25" s="1519"/>
      <c r="CN25" s="1519"/>
      <c r="CO25" s="1519"/>
      <c r="CP25" s="1477" t="str">
        <f t="shared" si="17"/>
        <v/>
      </c>
      <c r="CQ25" s="1477" t="str">
        <f t="shared" si="18"/>
        <v/>
      </c>
      <c r="CR25" s="1477" t="str">
        <f t="shared" si="19"/>
        <v/>
      </c>
      <c r="CS25" s="1477" t="str">
        <f t="shared" si="20"/>
        <v/>
      </c>
      <c r="CT25" s="1477" t="str">
        <f t="shared" si="21"/>
        <v/>
      </c>
      <c r="CU25" s="1477" t="str">
        <f t="shared" si="22"/>
        <v/>
      </c>
      <c r="CV25" s="1477" t="str">
        <f t="shared" si="23"/>
        <v/>
      </c>
      <c r="CW25" s="1477" t="str">
        <f t="shared" si="24"/>
        <v/>
      </c>
      <c r="CX25" s="1477" t="str">
        <f t="shared" si="25"/>
        <v/>
      </c>
      <c r="CY25" s="1477" t="str">
        <f t="shared" si="26"/>
        <v/>
      </c>
      <c r="CZ25" s="1477" t="str">
        <f t="shared" si="27"/>
        <v/>
      </c>
      <c r="DA25" s="1477" t="str">
        <f t="shared" si="28"/>
        <v/>
      </c>
      <c r="DB25" s="1477" t="str">
        <f t="shared" si="29"/>
        <v/>
      </c>
      <c r="DC25" s="1477" t="str">
        <f t="shared" si="30"/>
        <v/>
      </c>
      <c r="DD25" s="1477" t="str">
        <f t="shared" si="31"/>
        <v/>
      </c>
      <c r="DE25" s="1477" t="str">
        <f t="shared" si="32"/>
        <v/>
      </c>
      <c r="DF25" s="1477" t="str">
        <f t="shared" si="33"/>
        <v/>
      </c>
      <c r="DG25" s="1477" t="str">
        <f t="shared" si="34"/>
        <v/>
      </c>
      <c r="DH25" s="1478">
        <f t="shared" si="0"/>
        <v>0</v>
      </c>
      <c r="DI25" s="1478">
        <f>IF(CN25="",0,CN25*CQ25*CT25*CW25*CZ25*DC25*DF25)</f>
        <v>0</v>
      </c>
      <c r="DJ25" s="1478">
        <f>IF(CO25="",0,CO25*CR25*CU25*CX25*DA25*DD25*DG25)</f>
        <v>0</v>
      </c>
      <c r="DK25" s="1478">
        <f t="shared" si="69"/>
        <v>0</v>
      </c>
      <c r="DL25" s="1478">
        <f t="shared" si="69"/>
        <v>0</v>
      </c>
      <c r="DM25" s="1478">
        <f t="shared" si="69"/>
        <v>0</v>
      </c>
      <c r="DN25" s="1479">
        <f t="shared" si="35"/>
        <v>0</v>
      </c>
      <c r="DO25" s="1479">
        <f t="shared" si="36"/>
        <v>0</v>
      </c>
      <c r="DP25" s="1480"/>
      <c r="DQ25" s="1481">
        <f t="shared" si="2"/>
        <v>0</v>
      </c>
      <c r="DR25" s="1482"/>
      <c r="DS25" s="1480"/>
      <c r="DT25" s="1480"/>
      <c r="DU25" s="1480"/>
      <c r="DV25" s="1480"/>
      <c r="DW25" s="1480"/>
      <c r="DX25" s="1480"/>
      <c r="DY25" s="1480"/>
      <c r="DZ25" s="1480"/>
      <c r="EA25" s="1480"/>
      <c r="EB25" s="1480"/>
      <c r="EC25" s="1504"/>
      <c r="ED25" s="1485" t="str">
        <f>IF(EC25="","",(EC25-INT(封面!$F$9&amp;"/"&amp;封面!$H$9&amp;"/"&amp;封面!$J$9))/365.25)</f>
        <v/>
      </c>
      <c r="EE25" s="1504"/>
      <c r="EF25" s="1504"/>
      <c r="EG25" s="1504"/>
      <c r="EH25" s="1504"/>
      <c r="EI25" s="1504"/>
      <c r="EJ25" s="1504"/>
      <c r="EK25" s="1504"/>
      <c r="EL25" s="1504"/>
      <c r="EM25" s="1504"/>
      <c r="EN25" s="1504"/>
      <c r="EO25" s="1504"/>
      <c r="EP25" s="1504"/>
      <c r="EQ25" s="1504"/>
      <c r="ER25" s="1504"/>
      <c r="ES25" s="1504"/>
      <c r="ET25" s="1504"/>
      <c r="EU25" s="1504"/>
      <c r="EV25" s="1504"/>
      <c r="EW25" s="1504"/>
      <c r="EX25" s="1482"/>
      <c r="EY25" s="1482"/>
      <c r="EZ25" s="1482"/>
      <c r="FA25" s="1482"/>
      <c r="FB25" s="1485" t="str">
        <f>IF(A25="","",(N25-INT(封面!$F$9&amp;"/"&amp;封面!$H$9&amp;"/"&amp;封面!$J$9))/365.25)</f>
        <v/>
      </c>
      <c r="FC25" s="1485">
        <f t="shared" si="37"/>
        <v>0</v>
      </c>
      <c r="FD25" s="1487" t="str">
        <f t="shared" si="38"/>
        <v/>
      </c>
      <c r="FE25" s="1487" t="str">
        <f t="shared" si="39"/>
        <v/>
      </c>
      <c r="FF25" s="1487" t="str">
        <f>IF(A25="","",IF(AZ25-(INT(封面!$F$9&amp;"/"&amp;封面!$H$9&amp;"/"&amp;封面!$J$9)-P25)/365.25-FB25&gt;0,0,FB25-(AZ25-(INT(封面!$F$9&amp;"/"&amp;封面!$H$9&amp;"/"&amp;封面!$J$9)-P25)/365.25)))</f>
        <v/>
      </c>
      <c r="FG25" s="1488"/>
      <c r="FH25" s="1487" t="str">
        <f t="shared" si="40"/>
        <v/>
      </c>
      <c r="FI25" s="1487" t="str">
        <f t="shared" si="41"/>
        <v/>
      </c>
      <c r="FJ25" s="1487" t="str">
        <f t="shared" si="42"/>
        <v/>
      </c>
      <c r="FK25" s="1487" t="str">
        <f t="shared" si="43"/>
        <v/>
      </c>
      <c r="FL25" s="1487" t="str">
        <f t="shared" si="44"/>
        <v/>
      </c>
      <c r="FM25" s="1487" t="str">
        <f t="shared" si="45"/>
        <v/>
      </c>
      <c r="FN25" s="1487" t="str">
        <f t="shared" si="46"/>
        <v/>
      </c>
      <c r="FO25" s="1487" t="str">
        <f t="shared" si="47"/>
        <v/>
      </c>
      <c r="FP25" s="1487" t="str">
        <f t="shared" si="48"/>
        <v/>
      </c>
      <c r="FQ25" s="1487" t="str">
        <f t="shared" si="49"/>
        <v/>
      </c>
      <c r="FR25" s="1487" t="str">
        <f t="shared" si="50"/>
        <v/>
      </c>
      <c r="FS25" s="1487" t="str">
        <f t="shared" si="51"/>
        <v/>
      </c>
      <c r="FT25" s="1487" t="str">
        <f t="shared" si="52"/>
        <v/>
      </c>
      <c r="FU25" s="1487" t="str">
        <f t="shared" si="53"/>
        <v/>
      </c>
      <c r="FV25" s="1487" t="str">
        <f t="shared" si="54"/>
        <v/>
      </c>
      <c r="FW25" s="1487" t="str">
        <f t="shared" si="55"/>
        <v/>
      </c>
      <c r="FX25" s="1487" t="str">
        <f t="shared" si="56"/>
        <v/>
      </c>
      <c r="FY25" s="1487" t="str">
        <f t="shared" si="57"/>
        <v/>
      </c>
      <c r="FZ25" s="1487" t="str">
        <f t="shared" si="58"/>
        <v/>
      </c>
      <c r="GA25" s="1487" t="str">
        <f t="shared" si="59"/>
        <v/>
      </c>
      <c r="GB25" s="1489">
        <f t="shared" si="60"/>
        <v>0</v>
      </c>
      <c r="GC25" s="1490" t="str">
        <f t="shared" si="61"/>
        <v/>
      </c>
      <c r="GD25" s="1491">
        <f t="shared" si="62"/>
        <v>0</v>
      </c>
      <c r="GE25" s="1491">
        <f t="shared" si="63"/>
        <v>0</v>
      </c>
      <c r="GF25" s="1491">
        <f t="shared" si="64"/>
        <v>0</v>
      </c>
      <c r="GG25" s="1491" t="str">
        <f t="shared" si="65"/>
        <v/>
      </c>
      <c r="GH25" s="1492"/>
      <c r="GI25" s="1505"/>
      <c r="GJ25" s="1505"/>
      <c r="GK25" s="1515"/>
      <c r="GL25" s="1507"/>
      <c r="GM25" s="1507"/>
      <c r="GN25" s="1494">
        <f t="shared" si="3"/>
        <v>0</v>
      </c>
      <c r="GO25" s="1494">
        <f t="shared" si="3"/>
        <v>0</v>
      </c>
      <c r="GP25" s="1495" t="str">
        <f t="shared" si="66"/>
        <v/>
      </c>
      <c r="GQ25" s="1496" t="str">
        <f t="shared" si="4"/>
        <v/>
      </c>
      <c r="GR25" s="1494" t="str">
        <f t="shared" si="68"/>
        <v/>
      </c>
      <c r="GS25" s="1507" t="str">
        <f t="shared" si="5"/>
        <v/>
      </c>
      <c r="GT25" s="1497" t="str">
        <f t="shared" si="6"/>
        <v/>
      </c>
      <c r="GU25" s="1498" t="str">
        <f t="shared" si="7"/>
        <v/>
      </c>
      <c r="GV25" s="1907"/>
      <c r="GW25" s="1376"/>
      <c r="GX25" s="551"/>
      <c r="GY25" s="1376"/>
      <c r="GZ25" s="1376"/>
      <c r="HA25" s="1376"/>
      <c r="HB25" s="1376"/>
    </row>
    <row r="26" spans="1:210" s="792" customFormat="1" ht="15.75" customHeight="1">
      <c r="A26" s="2458" t="s">
        <v>1788</v>
      </c>
      <c r="B26" s="2459"/>
      <c r="C26" s="2459"/>
      <c r="D26" s="2459"/>
      <c r="E26" s="1520"/>
      <c r="F26" s="1521"/>
      <c r="G26" s="1903"/>
      <c r="H26" s="1508"/>
      <c r="I26" s="1508"/>
      <c r="J26" s="1508"/>
      <c r="K26" s="1444"/>
      <c r="L26" s="1440"/>
      <c r="M26" s="1440"/>
      <c r="N26" s="1446"/>
      <c r="O26" s="1907"/>
      <c r="P26" s="1448"/>
      <c r="Q26" s="1462"/>
      <c r="R26" s="1522"/>
      <c r="S26" s="1507">
        <f>SUM(S8:S25)</f>
        <v>0</v>
      </c>
      <c r="T26" s="1507">
        <f>SUM(T8:T25)</f>
        <v>0</v>
      </c>
      <c r="U26" s="1507"/>
      <c r="V26" s="1451"/>
      <c r="W26" s="1451"/>
      <c r="X26" s="1451"/>
      <c r="Y26" s="1451"/>
      <c r="Z26" s="1451"/>
      <c r="AA26" s="1451"/>
      <c r="AB26" s="1451"/>
      <c r="AC26" s="1451"/>
      <c r="AD26" s="1453"/>
      <c r="AE26" s="1455"/>
      <c r="AF26" s="1455"/>
      <c r="AG26" s="1455"/>
      <c r="AH26" s="1455"/>
      <c r="AI26" s="1455"/>
      <c r="AJ26" s="1455"/>
      <c r="AK26" s="1455"/>
      <c r="AL26" s="1455"/>
      <c r="AM26" s="1457"/>
      <c r="AN26" s="1523"/>
      <c r="AO26" s="1523"/>
      <c r="AP26" s="1523"/>
      <c r="AQ26" s="1523"/>
      <c r="AR26" s="1524"/>
      <c r="AS26" s="1525"/>
      <c r="AT26" s="1461"/>
      <c r="AU26" s="1461"/>
      <c r="AV26" s="1461"/>
      <c r="AW26" s="1461"/>
      <c r="AX26" s="1461"/>
      <c r="AY26" s="1462"/>
      <c r="AZ26" s="1463"/>
      <c r="BA26" s="1463"/>
      <c r="BB26" s="1410"/>
      <c r="BC26" s="1410"/>
      <c r="BD26" s="1526"/>
      <c r="BE26" s="1509"/>
      <c r="BF26" s="1509"/>
      <c r="BG26" s="1464"/>
      <c r="BH26" s="1464"/>
      <c r="BI26" s="1464"/>
      <c r="BJ26" s="1464"/>
      <c r="BK26" s="1464"/>
      <c r="BL26" s="1464"/>
      <c r="BM26" s="1527"/>
      <c r="BN26" s="1527"/>
      <c r="BO26" s="1528"/>
      <c r="BP26" s="1528"/>
      <c r="BQ26" s="1529"/>
      <c r="BR26" s="1530"/>
      <c r="BS26" s="1529"/>
      <c r="BT26" s="1469"/>
      <c r="BU26" s="1470"/>
      <c r="BV26" s="1531"/>
      <c r="BW26" s="1527"/>
      <c r="BX26" s="1527"/>
      <c r="BY26" s="1473">
        <f>SUM(BY8:BY25)</f>
        <v>0</v>
      </c>
      <c r="BZ26" s="1473">
        <f>SUM(BZ8:BZ25)</f>
        <v>0</v>
      </c>
      <c r="CA26" s="1516"/>
      <c r="CB26" s="1517"/>
      <c r="CC26" s="1517"/>
      <c r="CD26" s="1517"/>
      <c r="CE26" s="1517"/>
      <c r="CF26" s="1517"/>
      <c r="CG26" s="1518"/>
      <c r="CH26" s="1518"/>
      <c r="CI26" s="1518"/>
      <c r="CJ26" s="1517"/>
      <c r="CK26" s="1517"/>
      <c r="CL26" s="1517"/>
      <c r="CM26" s="1519"/>
      <c r="CN26" s="1519"/>
      <c r="CO26" s="1519"/>
      <c r="CP26" s="1532"/>
      <c r="CQ26" s="1532"/>
      <c r="CR26" s="1532"/>
      <c r="CS26" s="1532"/>
      <c r="CT26" s="1532"/>
      <c r="CU26" s="1532"/>
      <c r="CV26" s="1532"/>
      <c r="CW26" s="1532"/>
      <c r="CX26" s="1532"/>
      <c r="CY26" s="1532"/>
      <c r="CZ26" s="1532"/>
      <c r="DA26" s="1532"/>
      <c r="DB26" s="1532"/>
      <c r="DC26" s="1532"/>
      <c r="DD26" s="1532"/>
      <c r="DE26" s="1532"/>
      <c r="DF26" s="1532"/>
      <c r="DG26" s="1532"/>
      <c r="DH26" s="1478"/>
      <c r="DI26" s="1478"/>
      <c r="DJ26" s="1478"/>
      <c r="DK26" s="1478"/>
      <c r="DL26" s="1478"/>
      <c r="DM26" s="1478"/>
      <c r="DN26" s="1479"/>
      <c r="DO26" s="1479">
        <f>SUM(DO8:DO25)</f>
        <v>0</v>
      </c>
      <c r="DP26" s="1482"/>
      <c r="DQ26" s="1482"/>
      <c r="DR26" s="1482"/>
      <c r="DS26" s="1482"/>
      <c r="DT26" s="1482"/>
      <c r="DU26" s="1482"/>
      <c r="DV26" s="1482"/>
      <c r="DW26" s="1482"/>
      <c r="DX26" s="1482"/>
      <c r="DY26" s="1482"/>
      <c r="DZ26" s="1482"/>
      <c r="EA26" s="1482"/>
      <c r="EB26" s="1482"/>
      <c r="EC26" s="1482"/>
      <c r="ED26" s="1485"/>
      <c r="EE26" s="1482"/>
      <c r="EF26" s="1482"/>
      <c r="EG26" s="1482"/>
      <c r="EH26" s="1482"/>
      <c r="EI26" s="1482"/>
      <c r="EJ26" s="1482"/>
      <c r="EK26" s="1482"/>
      <c r="EL26" s="1482"/>
      <c r="EM26" s="1482"/>
      <c r="EN26" s="1482"/>
      <c r="EO26" s="1482"/>
      <c r="EP26" s="1482"/>
      <c r="EQ26" s="1482"/>
      <c r="ER26" s="1482"/>
      <c r="ES26" s="1482"/>
      <c r="ET26" s="1482"/>
      <c r="EU26" s="1482"/>
      <c r="EV26" s="1482"/>
      <c r="EW26" s="1482"/>
      <c r="EX26" s="1482"/>
      <c r="EY26" s="1482"/>
      <c r="EZ26" s="1482"/>
      <c r="FA26" s="1482"/>
      <c r="FB26" s="1487"/>
      <c r="FC26" s="1485"/>
      <c r="FD26" s="1487"/>
      <c r="FE26" s="1487"/>
      <c r="FF26" s="1487"/>
      <c r="FG26" s="1488"/>
      <c r="FH26" s="1487"/>
      <c r="FI26" s="1487"/>
      <c r="FJ26" s="1487"/>
      <c r="FK26" s="1487"/>
      <c r="FL26" s="1487"/>
      <c r="FM26" s="1487"/>
      <c r="FN26" s="1487"/>
      <c r="FO26" s="1487"/>
      <c r="FP26" s="1487"/>
      <c r="FQ26" s="1487"/>
      <c r="FR26" s="1487"/>
      <c r="FS26" s="1487"/>
      <c r="FT26" s="1487"/>
      <c r="FU26" s="1487"/>
      <c r="FV26" s="1487"/>
      <c r="FW26" s="1487"/>
      <c r="FX26" s="1487"/>
      <c r="FY26" s="1487"/>
      <c r="FZ26" s="1487"/>
      <c r="GA26" s="1487"/>
      <c r="GB26" s="1489"/>
      <c r="GC26" s="1490"/>
      <c r="GD26" s="1490"/>
      <c r="GE26" s="1490"/>
      <c r="GF26" s="1490">
        <f>SUM(GF8:GF25)</f>
        <v>0</v>
      </c>
      <c r="GG26" s="1487"/>
      <c r="GH26" s="1533"/>
      <c r="GI26" s="1534"/>
      <c r="GJ26" s="1534"/>
      <c r="GK26" s="1515"/>
      <c r="GL26" s="1507"/>
      <c r="GM26" s="1507"/>
      <c r="GN26" s="1507">
        <f>SUM(GN8:GN25)</f>
        <v>0</v>
      </c>
      <c r="GO26" s="1507">
        <f>SUM(GO8:GO25)</f>
        <v>0</v>
      </c>
      <c r="GP26" s="1507">
        <f>SUM(GP8:GP25)</f>
        <v>0</v>
      </c>
      <c r="GQ26" s="1907"/>
      <c r="GR26" s="1507">
        <f>SUM(GR8:GR25)</f>
        <v>0</v>
      </c>
      <c r="GS26" s="1507" t="str">
        <f>IF(GO26=0,"",(GR26-GO26)/GO26*100)</f>
        <v/>
      </c>
      <c r="GT26" s="1535"/>
      <c r="GU26" s="1536"/>
      <c r="GV26" s="1907"/>
      <c r="GW26" s="1376"/>
      <c r="GX26" s="1135"/>
      <c r="GY26" s="1376"/>
      <c r="GZ26" s="1376"/>
      <c r="HA26" s="1376"/>
      <c r="HB26" s="1376"/>
    </row>
    <row r="27" spans="1:210" s="792" customFormat="1" ht="15.75" customHeight="1">
      <c r="A27" s="1383" t="str">
        <f>封面!D11&amp;封面!G11</f>
        <v>被评估企业填表人：</v>
      </c>
      <c r="B27" s="1383"/>
      <c r="C27" s="1383"/>
      <c r="D27" s="1383"/>
      <c r="E27" s="1376"/>
      <c r="F27" s="1383"/>
      <c r="G27" s="1913"/>
      <c r="H27" s="1376"/>
      <c r="I27" s="1376"/>
      <c r="J27" s="1376"/>
      <c r="K27" s="1913"/>
      <c r="L27" s="1391"/>
      <c r="M27" s="1376"/>
      <c r="N27" s="1387"/>
      <c r="O27" s="1376"/>
      <c r="P27" s="1393"/>
      <c r="Q27" s="1376"/>
      <c r="R27" s="1376"/>
      <c r="S27" s="1376"/>
      <c r="T27" s="1376"/>
      <c r="U27" s="1376"/>
      <c r="V27" s="1376"/>
      <c r="W27" s="1376"/>
      <c r="X27" s="1383"/>
      <c r="Y27" s="1383"/>
      <c r="Z27" s="1376"/>
      <c r="AA27" s="1376"/>
      <c r="AB27" s="1376"/>
      <c r="AC27" s="1376"/>
      <c r="AD27" s="1376"/>
      <c r="AE27" s="1376"/>
      <c r="AF27" s="1376"/>
      <c r="AG27" s="1376"/>
      <c r="AH27" s="1376"/>
      <c r="AI27" s="1376"/>
      <c r="AJ27" s="1376"/>
      <c r="AK27" s="1376"/>
      <c r="AL27" s="1376"/>
      <c r="AM27" s="1376"/>
      <c r="AN27" s="1376"/>
      <c r="AO27" s="1376"/>
      <c r="AP27" s="1376"/>
      <c r="AQ27" s="1376"/>
      <c r="AR27" s="1376"/>
      <c r="AS27" s="1376"/>
      <c r="AT27" s="1376"/>
      <c r="AU27" s="1376"/>
      <c r="AV27" s="1376"/>
      <c r="AW27" s="1376"/>
      <c r="AX27" s="1376"/>
      <c r="AY27" s="1376"/>
      <c r="AZ27" s="1366"/>
      <c r="BA27" s="1377"/>
      <c r="BB27" s="1377"/>
      <c r="BC27" s="1376"/>
      <c r="BD27" s="1914"/>
      <c r="BE27" s="1376"/>
      <c r="BF27" s="1376"/>
      <c r="BG27" s="1376"/>
      <c r="BH27" s="1376"/>
      <c r="BI27" s="1376"/>
      <c r="BJ27" s="1376"/>
      <c r="BK27" s="1376"/>
      <c r="BL27" s="1376"/>
      <c r="BM27" s="1377"/>
      <c r="BN27" s="1377"/>
      <c r="BO27" s="1377"/>
      <c r="BP27" s="1537"/>
      <c r="BQ27" s="1537"/>
      <c r="BR27" s="1537"/>
      <c r="BS27" s="1376"/>
      <c r="BT27" s="1376"/>
      <c r="BU27" s="1538"/>
      <c r="BV27" s="1377"/>
      <c r="BW27" s="1377"/>
      <c r="BX27" s="1377"/>
      <c r="BY27" s="1377"/>
      <c r="BZ27" s="1376"/>
      <c r="CA27" s="1383"/>
      <c r="CB27" s="1383"/>
      <c r="CC27" s="1383"/>
      <c r="CD27" s="1383"/>
      <c r="CE27" s="1383"/>
      <c r="CF27" s="1383"/>
      <c r="CG27" s="1383"/>
      <c r="CH27" s="1383"/>
      <c r="CI27" s="1383"/>
      <c r="CJ27" s="1383"/>
      <c r="CK27" s="1383"/>
      <c r="CL27" s="1383"/>
      <c r="CM27" s="1376"/>
      <c r="CN27" s="1539"/>
      <c r="CO27" s="1539"/>
      <c r="CP27" s="1539"/>
      <c r="CQ27" s="1376"/>
      <c r="CR27" s="1376"/>
      <c r="CS27" s="1376"/>
      <c r="CT27" s="1376"/>
      <c r="CU27" s="1376"/>
      <c r="CV27" s="1376"/>
      <c r="CW27" s="1376"/>
      <c r="CX27" s="1376"/>
      <c r="CY27" s="1376"/>
      <c r="CZ27" s="1376"/>
      <c r="DA27" s="1376"/>
      <c r="DB27" s="1376"/>
      <c r="DC27" s="1376"/>
      <c r="DD27" s="1376"/>
      <c r="DE27" s="1376"/>
      <c r="DF27" s="1376"/>
      <c r="DG27" s="1376"/>
      <c r="DH27" s="1376"/>
      <c r="DI27" s="1539"/>
      <c r="DJ27" s="1539"/>
      <c r="DK27" s="1539"/>
      <c r="DL27" s="1539"/>
      <c r="DM27" s="1539"/>
      <c r="DN27" s="1539"/>
      <c r="DO27" s="1539"/>
      <c r="DP27" s="1376"/>
      <c r="DQ27" s="1376"/>
      <c r="DR27" s="1376"/>
      <c r="DS27" s="1376"/>
      <c r="DT27" s="1376"/>
      <c r="DU27" s="1376"/>
      <c r="DV27" s="1376"/>
      <c r="DW27" s="1376"/>
      <c r="DX27" s="1376"/>
      <c r="DY27" s="1376"/>
      <c r="DZ27" s="1376"/>
      <c r="EA27" s="1376"/>
      <c r="EB27" s="1376"/>
      <c r="EC27" s="1376"/>
      <c r="ED27" s="1376"/>
      <c r="EE27" s="1376"/>
      <c r="EF27" s="1376"/>
      <c r="EG27" s="1376"/>
      <c r="EH27" s="1376"/>
      <c r="EI27" s="1376"/>
      <c r="EJ27" s="1376"/>
      <c r="EK27" s="1376"/>
      <c r="EL27" s="1376"/>
      <c r="EM27" s="1376"/>
      <c r="EN27" s="1376"/>
      <c r="EO27" s="1376"/>
      <c r="EP27" s="1376"/>
      <c r="EQ27" s="1376"/>
      <c r="ER27" s="1376"/>
      <c r="ES27" s="1376"/>
      <c r="ET27" s="1376"/>
      <c r="EU27" s="1376"/>
      <c r="EV27" s="1376"/>
      <c r="EW27" s="1376"/>
      <c r="EX27" s="1376"/>
      <c r="EY27" s="1376"/>
      <c r="EZ27" s="1376"/>
      <c r="FA27" s="1376"/>
      <c r="FB27" s="1376"/>
      <c r="FC27" s="1376"/>
      <c r="FD27" s="1376"/>
      <c r="FE27" s="1376"/>
      <c r="FF27" s="1376"/>
      <c r="FG27" s="1376"/>
      <c r="FH27" s="1376"/>
      <c r="FI27" s="1376"/>
      <c r="FJ27" s="1376"/>
      <c r="FK27" s="1376"/>
      <c r="FL27" s="1376"/>
      <c r="FM27" s="1376"/>
      <c r="FN27" s="1376"/>
      <c r="FO27" s="1376"/>
      <c r="FP27" s="1376"/>
      <c r="FQ27" s="1376"/>
      <c r="FR27" s="1376"/>
      <c r="FS27" s="1376"/>
      <c r="FT27" s="1376"/>
      <c r="FU27" s="1376"/>
      <c r="FV27" s="1376"/>
      <c r="FW27" s="1376"/>
      <c r="FX27" s="1376"/>
      <c r="FY27" s="1376"/>
      <c r="FZ27" s="1376"/>
      <c r="GA27" s="1376"/>
      <c r="GB27" s="1376"/>
      <c r="GC27" s="1914"/>
      <c r="GD27" s="1914"/>
      <c r="GE27" s="1914"/>
      <c r="GF27" s="1376"/>
      <c r="GG27" s="1376"/>
      <c r="GH27" s="1376"/>
      <c r="GI27" s="1376"/>
      <c r="GJ27" s="1376"/>
      <c r="GK27" s="1376"/>
      <c r="GL27" s="1376"/>
      <c r="GM27" s="1376"/>
      <c r="GN27" s="1376"/>
      <c r="GO27" s="1376" t="str">
        <f>"评估人员："&amp;封面!G24</f>
        <v>评估人员：</v>
      </c>
      <c r="GP27" s="1376"/>
      <c r="GQ27" s="1376"/>
      <c r="GR27" s="1376"/>
      <c r="GS27" s="1376"/>
      <c r="GT27" s="1376"/>
      <c r="GU27" s="1376"/>
      <c r="GV27" s="1914"/>
      <c r="GW27" s="1914"/>
      <c r="GX27" s="1376"/>
      <c r="GY27" s="1376"/>
      <c r="GZ27" s="1376"/>
      <c r="HA27" s="1376"/>
      <c r="HB27" s="1376"/>
    </row>
    <row r="28" spans="1:210" s="792" customFormat="1" ht="15.75" customHeight="1">
      <c r="A28" s="1383" t="str">
        <f>CONCATENATE(封面!D13,封面!F13,封面!G13,封面!H13,封面!I13,封面!J13,封面!K13)</f>
        <v>填表日期：年月日</v>
      </c>
      <c r="B28" s="1383"/>
      <c r="C28" s="1383"/>
      <c r="D28" s="1383"/>
      <c r="E28" s="1376"/>
      <c r="F28" s="1383"/>
      <c r="G28" s="1913"/>
      <c r="H28" s="1376"/>
      <c r="I28" s="1376"/>
      <c r="J28" s="1376"/>
      <c r="K28" s="1913"/>
      <c r="L28" s="1391"/>
      <c r="M28" s="1376"/>
      <c r="N28" s="1387"/>
      <c r="O28" s="1376"/>
      <c r="P28" s="1393"/>
      <c r="Q28" s="1376"/>
      <c r="R28" s="1376"/>
      <c r="S28" s="1376"/>
      <c r="T28" s="1376"/>
      <c r="U28" s="1376"/>
      <c r="V28" s="1376"/>
      <c r="W28" s="1376"/>
      <c r="X28" s="1383"/>
      <c r="Y28" s="1383"/>
      <c r="Z28" s="1376"/>
      <c r="AA28" s="1376"/>
      <c r="AB28" s="1376"/>
      <c r="AC28" s="1376"/>
      <c r="AD28" s="1376"/>
      <c r="AE28" s="1376"/>
      <c r="AF28" s="1376"/>
      <c r="AG28" s="1376"/>
      <c r="AH28" s="1376"/>
      <c r="AI28" s="1376"/>
      <c r="AJ28" s="1376"/>
      <c r="AK28" s="1376"/>
      <c r="AL28" s="1376"/>
      <c r="AM28" s="1376"/>
      <c r="AN28" s="1376"/>
      <c r="AO28" s="1376"/>
      <c r="AP28" s="1376"/>
      <c r="AQ28" s="1376"/>
      <c r="AR28" s="1376"/>
      <c r="AS28" s="1376"/>
      <c r="AT28" s="1376"/>
      <c r="AU28" s="1376"/>
      <c r="AV28" s="1376"/>
      <c r="AW28" s="1376"/>
      <c r="AX28" s="1376"/>
      <c r="AY28" s="1376"/>
      <c r="AZ28" s="1366"/>
      <c r="BA28" s="1377"/>
      <c r="BB28" s="1377"/>
      <c r="BC28" s="1376"/>
      <c r="BD28" s="1914"/>
      <c r="BE28" s="1376"/>
      <c r="BF28" s="1376"/>
      <c r="BG28" s="1393"/>
      <c r="BH28" s="1376"/>
      <c r="BI28" s="1376"/>
      <c r="BJ28" s="1376"/>
      <c r="BK28" s="1376"/>
      <c r="BL28" s="1376"/>
      <c r="BM28" s="1377"/>
      <c r="BN28" s="1377"/>
      <c r="BO28" s="1377"/>
      <c r="BP28" s="1537"/>
      <c r="BQ28" s="1537"/>
      <c r="BR28" s="1537"/>
      <c r="BS28" s="1376"/>
      <c r="BT28" s="1376"/>
      <c r="BU28" s="1538"/>
      <c r="BV28" s="1377"/>
      <c r="BW28" s="1377"/>
      <c r="BX28" s="1377"/>
      <c r="BY28" s="1377"/>
      <c r="BZ28" s="1540"/>
      <c r="CA28" s="1383"/>
      <c r="CB28" s="1383"/>
      <c r="CC28" s="1383"/>
      <c r="CD28" s="1383"/>
      <c r="CE28" s="1383"/>
      <c r="CF28" s="1383"/>
      <c r="CG28" s="1383"/>
      <c r="CH28" s="1383"/>
      <c r="CI28" s="1383"/>
      <c r="CJ28" s="1383"/>
      <c r="CK28" s="1383"/>
      <c r="CL28" s="1383"/>
      <c r="CM28" s="1376"/>
      <c r="CN28" s="1539"/>
      <c r="CO28" s="1539"/>
      <c r="CP28" s="1539"/>
      <c r="CQ28" s="1376"/>
      <c r="CR28" s="1376"/>
      <c r="CS28" s="1376"/>
      <c r="CT28" s="1376"/>
      <c r="CU28" s="1376"/>
      <c r="CV28" s="1376"/>
      <c r="CW28" s="1376"/>
      <c r="CX28" s="1376"/>
      <c r="CY28" s="1376"/>
      <c r="CZ28" s="1376"/>
      <c r="DA28" s="1376"/>
      <c r="DB28" s="1376"/>
      <c r="DC28" s="1376"/>
      <c r="DD28" s="1376"/>
      <c r="DE28" s="1376"/>
      <c r="DF28" s="1376"/>
      <c r="DG28" s="1376"/>
      <c r="DH28" s="1376"/>
      <c r="DI28" s="1539"/>
      <c r="DJ28" s="1539"/>
      <c r="DK28" s="1539"/>
      <c r="DL28" s="1539"/>
      <c r="DM28" s="1539"/>
      <c r="DN28" s="1539"/>
      <c r="DO28" s="1539"/>
      <c r="DP28" s="1376"/>
      <c r="DQ28" s="1376"/>
      <c r="DR28" s="1376"/>
      <c r="DS28" s="1376"/>
      <c r="DT28" s="1376"/>
      <c r="DU28" s="1376"/>
      <c r="DV28" s="1376"/>
      <c r="DW28" s="1376"/>
      <c r="DX28" s="1376"/>
      <c r="DY28" s="1376"/>
      <c r="DZ28" s="1376"/>
      <c r="EA28" s="1376"/>
      <c r="EB28" s="1376"/>
      <c r="EC28" s="1376"/>
      <c r="ED28" s="1376"/>
      <c r="EE28" s="1376"/>
      <c r="EF28" s="1376"/>
      <c r="EG28" s="1376"/>
      <c r="EH28" s="1376"/>
      <c r="EI28" s="1376"/>
      <c r="EJ28" s="1376"/>
      <c r="EK28" s="1376"/>
      <c r="EL28" s="1376"/>
      <c r="EM28" s="1376"/>
      <c r="EN28" s="1376"/>
      <c r="EO28" s="1376"/>
      <c r="EP28" s="1376"/>
      <c r="EQ28" s="1376"/>
      <c r="ER28" s="1376"/>
      <c r="ES28" s="1376"/>
      <c r="ET28" s="1376"/>
      <c r="EU28" s="1376"/>
      <c r="EV28" s="1376"/>
      <c r="EW28" s="1376"/>
      <c r="EX28" s="1376"/>
      <c r="EY28" s="1376"/>
      <c r="EZ28" s="1376"/>
      <c r="FA28" s="1376"/>
      <c r="FB28" s="1376"/>
      <c r="FC28" s="1393"/>
      <c r="FD28" s="1376"/>
      <c r="FE28" s="1376"/>
      <c r="FF28" s="1376"/>
      <c r="FG28" s="1376"/>
      <c r="FH28" s="1376"/>
      <c r="FI28" s="1376"/>
      <c r="FJ28" s="1376"/>
      <c r="FK28" s="1376"/>
      <c r="FL28" s="1376"/>
      <c r="FM28" s="1376"/>
      <c r="FN28" s="1376"/>
      <c r="FO28" s="1376"/>
      <c r="FP28" s="1376"/>
      <c r="FQ28" s="1376"/>
      <c r="FR28" s="1376"/>
      <c r="FS28" s="1376"/>
      <c r="FT28" s="1376"/>
      <c r="FU28" s="1376"/>
      <c r="FV28" s="1376"/>
      <c r="FW28" s="1376"/>
      <c r="FX28" s="1376"/>
      <c r="FY28" s="1376"/>
      <c r="FZ28" s="1376"/>
      <c r="GA28" s="1376"/>
      <c r="GB28" s="1376"/>
      <c r="GC28" s="1914"/>
      <c r="GD28" s="1914"/>
      <c r="GE28" s="1914"/>
      <c r="GF28" s="1376"/>
      <c r="GG28" s="1376"/>
      <c r="GH28" s="1376"/>
      <c r="GI28" s="1376"/>
      <c r="GJ28" s="1376"/>
      <c r="GK28" s="1376"/>
      <c r="GL28" s="1376"/>
      <c r="GM28" s="1376"/>
      <c r="GN28" s="1376"/>
      <c r="GO28" s="1376"/>
      <c r="GP28" s="1376"/>
      <c r="GQ28" s="1540"/>
      <c r="GR28" s="1376"/>
      <c r="GS28" s="1376"/>
      <c r="GT28" s="1376"/>
      <c r="GU28" s="1376"/>
      <c r="GV28" s="1914"/>
      <c r="GW28" s="1914"/>
      <c r="GX28" s="1376"/>
      <c r="GY28" s="1376"/>
      <c r="GZ28" s="1376"/>
      <c r="HA28" s="1376"/>
      <c r="HB28" s="1376"/>
    </row>
    <row r="29" spans="1:210" s="792" customFormat="1" ht="15.75" customHeight="1">
      <c r="A29" s="1383"/>
      <c r="B29" s="1383"/>
      <c r="C29" s="1383"/>
      <c r="D29" s="1541"/>
      <c r="E29" s="1541"/>
      <c r="F29" s="1541"/>
      <c r="G29" s="1542"/>
      <c r="H29" s="1541"/>
      <c r="I29" s="1541"/>
      <c r="J29" s="1541"/>
      <c r="K29" s="1542"/>
      <c r="L29" s="1541"/>
      <c r="M29" s="1541"/>
      <c r="N29" s="1541"/>
      <c r="O29" s="1541"/>
      <c r="P29" s="1541"/>
      <c r="Q29" s="1541"/>
      <c r="R29" s="1541"/>
      <c r="S29" s="1376"/>
      <c r="T29" s="1376"/>
      <c r="U29" s="1376"/>
      <c r="V29" s="1376"/>
      <c r="W29" s="1376"/>
      <c r="X29" s="1383"/>
      <c r="Y29" s="1383"/>
      <c r="Z29" s="1376"/>
      <c r="AA29" s="1376"/>
      <c r="AB29" s="1376"/>
      <c r="AC29" s="1376"/>
      <c r="AD29" s="1376"/>
      <c r="AE29" s="1376"/>
      <c r="AF29" s="1376"/>
      <c r="AG29" s="1376"/>
      <c r="AH29" s="1376"/>
      <c r="AI29" s="1376"/>
      <c r="AJ29" s="1376"/>
      <c r="AK29" s="1376"/>
      <c r="AL29" s="1376"/>
      <c r="AM29" s="1376"/>
      <c r="AN29" s="1376"/>
      <c r="AO29" s="1376"/>
      <c r="AP29" s="1376"/>
      <c r="AQ29" s="1376"/>
      <c r="AR29" s="1376"/>
      <c r="AS29" s="1376"/>
      <c r="AT29" s="1376"/>
      <c r="AU29" s="1376"/>
      <c r="AV29" s="1376"/>
      <c r="AW29" s="1376"/>
      <c r="AX29" s="1376"/>
      <c r="AY29" s="1376"/>
      <c r="AZ29" s="1366"/>
      <c r="BA29" s="1377"/>
      <c r="BB29" s="1377"/>
      <c r="BC29" s="1376"/>
      <c r="BD29" s="1914"/>
      <c r="BE29" s="1376"/>
      <c r="BF29" s="1376"/>
      <c r="BG29" s="1393"/>
      <c r="BH29" s="1376"/>
      <c r="BI29" s="1376"/>
      <c r="BJ29" s="1376"/>
      <c r="BK29" s="1376"/>
      <c r="BL29" s="1376"/>
      <c r="BM29" s="1377"/>
      <c r="BN29" s="1377"/>
      <c r="BO29" s="1377"/>
      <c r="BP29" s="1537"/>
      <c r="BQ29" s="1537"/>
      <c r="BR29" s="1537"/>
      <c r="BS29" s="1376"/>
      <c r="BT29" s="1376"/>
      <c r="BU29" s="1538"/>
      <c r="BV29" s="1377"/>
      <c r="BW29" s="1377"/>
      <c r="BX29" s="1377"/>
      <c r="BY29" s="1377"/>
      <c r="BZ29" s="1540"/>
      <c r="CA29" s="1383"/>
      <c r="CB29" s="1383"/>
      <c r="CC29" s="1383"/>
      <c r="CD29" s="1383"/>
      <c r="CE29" s="1383"/>
      <c r="CF29" s="1383"/>
      <c r="CG29" s="1383"/>
      <c r="CH29" s="1383"/>
      <c r="CI29" s="1383"/>
      <c r="CJ29" s="1383"/>
      <c r="CK29" s="1383"/>
      <c r="CL29" s="1383"/>
      <c r="CM29" s="1376"/>
      <c r="CN29" s="1539"/>
      <c r="CO29" s="1539"/>
      <c r="CP29" s="1539"/>
      <c r="CQ29" s="1376"/>
      <c r="CR29" s="1376"/>
      <c r="CS29" s="1376"/>
      <c r="CT29" s="1376"/>
      <c r="CU29" s="1376"/>
      <c r="CV29" s="1376"/>
      <c r="CW29" s="1376"/>
      <c r="CX29" s="1376"/>
      <c r="CY29" s="1376"/>
      <c r="CZ29" s="1376"/>
      <c r="DA29" s="1376"/>
      <c r="DB29" s="1376"/>
      <c r="DC29" s="1376"/>
      <c r="DD29" s="1376"/>
      <c r="DE29" s="1376"/>
      <c r="DF29" s="1376"/>
      <c r="DG29" s="1376"/>
      <c r="DH29" s="1376"/>
      <c r="DI29" s="1539"/>
      <c r="DJ29" s="1539"/>
      <c r="DK29" s="1539"/>
      <c r="DL29" s="1539"/>
      <c r="DM29" s="1539"/>
      <c r="DN29" s="1539"/>
      <c r="DO29" s="1539"/>
      <c r="DP29" s="1376"/>
      <c r="DQ29" s="1376"/>
      <c r="DR29" s="1376"/>
      <c r="DS29" s="1376"/>
      <c r="DT29" s="1376"/>
      <c r="DU29" s="1376"/>
      <c r="DV29" s="1376"/>
      <c r="DW29" s="1376"/>
      <c r="DX29" s="1376"/>
      <c r="DY29" s="1376"/>
      <c r="DZ29" s="1376"/>
      <c r="EA29" s="1376"/>
      <c r="EB29" s="1376"/>
      <c r="EC29" s="1376"/>
      <c r="ED29" s="1376"/>
      <c r="EE29" s="1376"/>
      <c r="EF29" s="1376"/>
      <c r="EG29" s="1376"/>
      <c r="EH29" s="1376"/>
      <c r="EI29" s="1376"/>
      <c r="EJ29" s="1376"/>
      <c r="EK29" s="1376"/>
      <c r="EL29" s="1376"/>
      <c r="EM29" s="1376"/>
      <c r="EN29" s="1376"/>
      <c r="EO29" s="1376"/>
      <c r="EP29" s="1376"/>
      <c r="EQ29" s="1376"/>
      <c r="ER29" s="1376"/>
      <c r="ES29" s="1376"/>
      <c r="ET29" s="1376"/>
      <c r="EU29" s="1376"/>
      <c r="EV29" s="1376"/>
      <c r="EW29" s="1376"/>
      <c r="EX29" s="1376"/>
      <c r="EY29" s="1376"/>
      <c r="EZ29" s="1376"/>
      <c r="FA29" s="1376"/>
      <c r="FB29" s="1376"/>
      <c r="FC29" s="1393"/>
      <c r="FD29" s="1376"/>
      <c r="FE29" s="1376"/>
      <c r="FF29" s="1376"/>
      <c r="FG29" s="1376"/>
      <c r="FH29" s="1376"/>
      <c r="FI29" s="1376"/>
      <c r="FJ29" s="1376"/>
      <c r="FK29" s="1376"/>
      <c r="FL29" s="1376"/>
      <c r="FM29" s="1376"/>
      <c r="FN29" s="1376"/>
      <c r="FO29" s="1376"/>
      <c r="FP29" s="1376"/>
      <c r="FQ29" s="1376"/>
      <c r="FR29" s="1376"/>
      <c r="FS29" s="1376"/>
      <c r="FT29" s="1376"/>
      <c r="FU29" s="1376"/>
      <c r="FV29" s="1376"/>
      <c r="FW29" s="1376"/>
      <c r="FX29" s="1376"/>
      <c r="FY29" s="1376"/>
      <c r="FZ29" s="1376"/>
      <c r="GA29" s="1376"/>
      <c r="GB29" s="1376"/>
      <c r="GC29" s="1914"/>
      <c r="GD29" s="1914"/>
      <c r="GE29" s="1914"/>
      <c r="GF29" s="1376"/>
      <c r="GG29" s="1376"/>
      <c r="GH29" s="1376"/>
      <c r="GI29" s="1376"/>
      <c r="GJ29" s="1376"/>
      <c r="GK29" s="1376"/>
      <c r="GL29" s="1376"/>
      <c r="GM29" s="1376"/>
      <c r="GN29" s="1376"/>
      <c r="GO29" s="1376"/>
      <c r="GP29" s="1376"/>
      <c r="GQ29" s="1540"/>
      <c r="GR29" s="1376"/>
      <c r="GS29" s="1376"/>
      <c r="GT29" s="1376"/>
      <c r="GU29" s="1376"/>
      <c r="GV29" s="1914"/>
      <c r="GW29" s="1914"/>
      <c r="GX29" s="1376"/>
      <c r="GY29" s="1376"/>
      <c r="GZ29" s="1376"/>
      <c r="HA29" s="1376"/>
      <c r="HB29" s="1376"/>
    </row>
    <row r="30" spans="1:210" s="1202" customFormat="1" ht="15.75" customHeight="1">
      <c r="A30" s="1383"/>
      <c r="B30" s="1383"/>
      <c r="C30" s="1383"/>
      <c r="D30" s="1543"/>
      <c r="E30" s="1541"/>
      <c r="F30" s="1541"/>
      <c r="G30" s="1542"/>
      <c r="H30" s="1541"/>
      <c r="I30" s="1541"/>
      <c r="J30" s="1541"/>
      <c r="K30" s="1542"/>
      <c r="L30" s="1541"/>
      <c r="M30" s="1541"/>
      <c r="N30" s="1541"/>
      <c r="O30" s="1541"/>
      <c r="P30" s="1541"/>
      <c r="Q30" s="1541"/>
      <c r="R30" s="1541"/>
      <c r="S30" s="1376"/>
      <c r="T30" s="1376"/>
      <c r="U30" s="1376"/>
      <c r="V30" s="1376"/>
      <c r="W30" s="1376"/>
      <c r="X30" s="1383"/>
      <c r="Y30" s="1383"/>
      <c r="Z30" s="1376"/>
      <c r="AA30" s="1376"/>
      <c r="AB30" s="1376"/>
      <c r="AC30" s="1376"/>
      <c r="AD30" s="1376"/>
      <c r="AE30" s="1376"/>
      <c r="AF30" s="1376"/>
      <c r="AG30" s="1376"/>
      <c r="AH30" s="1376"/>
      <c r="AI30" s="1376"/>
      <c r="AJ30" s="1376"/>
      <c r="AK30" s="1376"/>
      <c r="AL30" s="1376"/>
      <c r="AM30" s="1376"/>
      <c r="AN30" s="1376"/>
      <c r="AO30" s="1376"/>
      <c r="AP30" s="1376"/>
      <c r="AQ30" s="1376"/>
      <c r="AR30" s="1376"/>
      <c r="AS30" s="1376"/>
      <c r="AT30" s="1376"/>
      <c r="AU30" s="1376"/>
      <c r="AV30" s="1376"/>
      <c r="AW30" s="1376"/>
      <c r="AX30" s="1376"/>
      <c r="AY30" s="1376"/>
      <c r="AZ30" s="1366"/>
      <c r="BA30" s="1377"/>
      <c r="BB30" s="1377"/>
      <c r="BC30" s="1376"/>
      <c r="BD30" s="1914"/>
      <c r="BE30" s="1376"/>
      <c r="BF30" s="1376"/>
      <c r="BG30" s="1544"/>
      <c r="BH30" s="1376"/>
      <c r="BI30" s="1376"/>
      <c r="BJ30" s="1376"/>
      <c r="BK30" s="1376"/>
      <c r="BL30" s="1376"/>
      <c r="BM30" s="1377"/>
      <c r="BN30" s="1377"/>
      <c r="BO30" s="1377"/>
      <c r="BP30" s="1537"/>
      <c r="BQ30" s="1537"/>
      <c r="BR30" s="1537"/>
      <c r="BS30" s="1376"/>
      <c r="BT30" s="1376"/>
      <c r="BU30" s="1538"/>
      <c r="BV30" s="1377"/>
      <c r="BW30" s="1377"/>
      <c r="BX30" s="1377"/>
      <c r="BY30" s="1377"/>
      <c r="BZ30" s="1540"/>
      <c r="CA30" s="1383"/>
      <c r="CB30" s="1383"/>
      <c r="CC30" s="1383"/>
      <c r="CD30" s="1383"/>
      <c r="CE30" s="1383"/>
      <c r="CF30" s="1383"/>
      <c r="CG30" s="1383"/>
      <c r="CH30" s="1383"/>
      <c r="CI30" s="1383"/>
      <c r="CJ30" s="1383"/>
      <c r="CK30" s="1383"/>
      <c r="CL30" s="1383"/>
      <c r="CM30" s="1376"/>
      <c r="CN30" s="1539"/>
      <c r="CO30" s="1539"/>
      <c r="CP30" s="1539"/>
      <c r="CQ30" s="1376"/>
      <c r="CR30" s="1376"/>
      <c r="CS30" s="1376"/>
      <c r="CT30" s="1376"/>
      <c r="CU30" s="1376"/>
      <c r="CV30" s="1376"/>
      <c r="CW30" s="1376"/>
      <c r="CX30" s="1376"/>
      <c r="CY30" s="1376"/>
      <c r="CZ30" s="1376"/>
      <c r="DA30" s="1376"/>
      <c r="DB30" s="1376"/>
      <c r="DC30" s="1376"/>
      <c r="DD30" s="1376"/>
      <c r="DE30" s="1376"/>
      <c r="DF30" s="1376"/>
      <c r="DG30" s="1376"/>
      <c r="DH30" s="1376"/>
      <c r="DI30" s="1539"/>
      <c r="DJ30" s="1539"/>
      <c r="DK30" s="1539"/>
      <c r="DL30" s="1539"/>
      <c r="DM30" s="1539"/>
      <c r="DN30" s="1539"/>
      <c r="DO30" s="1539"/>
      <c r="DP30" s="1376"/>
      <c r="DQ30" s="1376"/>
      <c r="DR30" s="1376"/>
      <c r="DS30" s="1376"/>
      <c r="DT30" s="1376"/>
      <c r="DU30" s="1376"/>
      <c r="DV30" s="1376"/>
      <c r="DW30" s="1376"/>
      <c r="DX30" s="1376"/>
      <c r="DY30" s="1376"/>
      <c r="DZ30" s="1376"/>
      <c r="EA30" s="1376"/>
      <c r="EB30" s="1376"/>
      <c r="EC30" s="1376"/>
      <c r="ED30" s="1376"/>
      <c r="EE30" s="1376"/>
      <c r="EF30" s="1376"/>
      <c r="EG30" s="1376"/>
      <c r="EH30" s="1376"/>
      <c r="EI30" s="1376"/>
      <c r="EJ30" s="1376"/>
      <c r="EK30" s="1376"/>
      <c r="EL30" s="1376"/>
      <c r="EM30" s="1376"/>
      <c r="EN30" s="1376"/>
      <c r="EO30" s="1376"/>
      <c r="EP30" s="1376"/>
      <c r="EQ30" s="1376"/>
      <c r="ER30" s="1376"/>
      <c r="ES30" s="1376"/>
      <c r="ET30" s="1376"/>
      <c r="EU30" s="1376"/>
      <c r="EV30" s="1376"/>
      <c r="EW30" s="1376"/>
      <c r="EX30" s="1376"/>
      <c r="EY30" s="1376"/>
      <c r="EZ30" s="1376"/>
      <c r="FA30" s="1376"/>
      <c r="FB30" s="1376"/>
      <c r="FC30" s="1393"/>
      <c r="FD30" s="1376"/>
      <c r="FE30" s="1376"/>
      <c r="FF30" s="1376"/>
      <c r="FG30" s="1376"/>
      <c r="FH30" s="1376"/>
      <c r="FI30" s="1376"/>
      <c r="FJ30" s="1376"/>
      <c r="FK30" s="1376"/>
      <c r="FL30" s="1376"/>
      <c r="FM30" s="1376"/>
      <c r="FN30" s="1376"/>
      <c r="FO30" s="1376"/>
      <c r="FP30" s="1376"/>
      <c r="FQ30" s="1376"/>
      <c r="FR30" s="1376"/>
      <c r="FS30" s="1376"/>
      <c r="FT30" s="1376"/>
      <c r="FU30" s="1376"/>
      <c r="FV30" s="1376"/>
      <c r="FW30" s="1376"/>
      <c r="FX30" s="1376"/>
      <c r="FY30" s="1376"/>
      <c r="FZ30" s="1376"/>
      <c r="GA30" s="1376"/>
      <c r="GB30" s="1376"/>
      <c r="GC30" s="1914"/>
      <c r="GD30" s="1914"/>
      <c r="GE30" s="1914"/>
      <c r="GF30" s="1376"/>
      <c r="GG30" s="1376"/>
      <c r="GH30" s="1376"/>
      <c r="GI30" s="1376"/>
      <c r="GJ30" s="1376"/>
      <c r="GK30" s="1376"/>
      <c r="GL30" s="1376"/>
      <c r="GM30" s="1376"/>
      <c r="GN30" s="1376"/>
      <c r="GO30" s="1376"/>
      <c r="GP30" s="1376"/>
      <c r="GQ30" s="1540"/>
      <c r="GR30" s="1376"/>
      <c r="GS30" s="1376"/>
      <c r="GT30" s="1376"/>
      <c r="GU30" s="1376"/>
      <c r="GV30" s="1914"/>
      <c r="GW30" s="1914"/>
      <c r="GX30" s="1376"/>
      <c r="GY30" s="1376"/>
      <c r="GZ30" s="1376"/>
      <c r="HA30" s="1376"/>
      <c r="HB30" s="1376"/>
    </row>
    <row r="31" spans="1:210" s="792" customFormat="1" ht="15.75" customHeight="1">
      <c r="A31" s="1383"/>
      <c r="B31" s="1383"/>
      <c r="C31" s="1383"/>
      <c r="D31" s="1541"/>
      <c r="E31" s="1541"/>
      <c r="F31" s="1541"/>
      <c r="G31" s="1542"/>
      <c r="H31" s="1541"/>
      <c r="I31" s="1541"/>
      <c r="J31" s="1541"/>
      <c r="K31" s="1542"/>
      <c r="L31" s="1541"/>
      <c r="M31" s="1541"/>
      <c r="N31" s="1541"/>
      <c r="O31" s="1541"/>
      <c r="P31" s="1541"/>
      <c r="Q31" s="1541"/>
      <c r="R31" s="1541"/>
      <c r="S31" s="1376"/>
      <c r="T31" s="1376"/>
      <c r="U31" s="1376"/>
      <c r="V31" s="1376"/>
      <c r="W31" s="1376"/>
      <c r="X31" s="1383"/>
      <c r="Y31" s="1383"/>
      <c r="Z31" s="1376"/>
      <c r="AA31" s="1376"/>
      <c r="AB31" s="1376"/>
      <c r="AC31" s="1376"/>
      <c r="AD31" s="1376"/>
      <c r="AE31" s="1376"/>
      <c r="AF31" s="1376"/>
      <c r="AG31" s="1376"/>
      <c r="AH31" s="1376"/>
      <c r="AI31" s="1376"/>
      <c r="AJ31" s="1376"/>
      <c r="AK31" s="1376"/>
      <c r="AL31" s="1376"/>
      <c r="AM31" s="1376"/>
      <c r="AN31" s="1376"/>
      <c r="AO31" s="1376"/>
      <c r="AP31" s="1376"/>
      <c r="AQ31" s="1376"/>
      <c r="AR31" s="1376"/>
      <c r="AS31" s="1376"/>
      <c r="AT31" s="1376"/>
      <c r="AU31" s="1376"/>
      <c r="AV31" s="1376"/>
      <c r="AW31" s="1376"/>
      <c r="AX31" s="1376"/>
      <c r="AY31" s="1376"/>
      <c r="AZ31" s="1377"/>
      <c r="BA31" s="1377"/>
      <c r="BB31" s="1377"/>
      <c r="BC31" s="1376"/>
      <c r="BD31" s="1914"/>
      <c r="BE31" s="1376"/>
      <c r="BF31" s="1376"/>
      <c r="BG31" s="1376"/>
      <c r="BH31" s="1376"/>
      <c r="BI31" s="1376"/>
      <c r="BJ31" s="1376"/>
      <c r="BK31" s="1376"/>
      <c r="BL31" s="1376"/>
      <c r="BM31" s="1377"/>
      <c r="BN31" s="1377"/>
      <c r="BO31" s="1377"/>
      <c r="BP31" s="1537"/>
      <c r="BQ31" s="1537"/>
      <c r="BR31" s="1537"/>
      <c r="BS31" s="1376"/>
      <c r="BT31" s="1376"/>
      <c r="BU31" s="1538"/>
      <c r="BV31" s="1377"/>
      <c r="BW31" s="1377"/>
      <c r="BX31" s="1377"/>
      <c r="BY31" s="1377"/>
      <c r="BZ31" s="1376"/>
      <c r="CA31" s="1383"/>
      <c r="CB31" s="1383"/>
      <c r="CC31" s="1383"/>
      <c r="CD31" s="1383"/>
      <c r="CE31" s="1383"/>
      <c r="CF31" s="1383"/>
      <c r="CG31" s="1383"/>
      <c r="CH31" s="1383"/>
      <c r="CI31" s="1383"/>
      <c r="CJ31" s="1383"/>
      <c r="CK31" s="1383"/>
      <c r="CL31" s="1383"/>
      <c r="CM31" s="1376"/>
      <c r="CN31" s="1539"/>
      <c r="CO31" s="1539"/>
      <c r="CP31" s="1539"/>
      <c r="CQ31" s="1376"/>
      <c r="CR31" s="1376"/>
      <c r="CS31" s="1376"/>
      <c r="CT31" s="1376"/>
      <c r="CU31" s="1376"/>
      <c r="CV31" s="1376"/>
      <c r="CW31" s="1376"/>
      <c r="CX31" s="1376"/>
      <c r="CY31" s="1376"/>
      <c r="CZ31" s="1376"/>
      <c r="DA31" s="1376"/>
      <c r="DB31" s="1376"/>
      <c r="DC31" s="1376"/>
      <c r="DD31" s="1376"/>
      <c r="DE31" s="1376"/>
      <c r="DF31" s="1376"/>
      <c r="DG31" s="1376"/>
      <c r="DH31" s="1376"/>
      <c r="DI31" s="1539"/>
      <c r="DJ31" s="1539"/>
      <c r="DK31" s="1539"/>
      <c r="DL31" s="1539"/>
      <c r="DM31" s="1539"/>
      <c r="DN31" s="1539"/>
      <c r="DO31" s="1539"/>
      <c r="DP31" s="1376"/>
      <c r="DQ31" s="1376"/>
      <c r="DR31" s="1376"/>
      <c r="DS31" s="1376"/>
      <c r="DT31" s="1376"/>
      <c r="DU31" s="1376"/>
      <c r="DV31" s="1376"/>
      <c r="DW31" s="1376"/>
      <c r="DX31" s="1376"/>
      <c r="DY31" s="1376"/>
      <c r="DZ31" s="1376"/>
      <c r="EA31" s="1376"/>
      <c r="EB31" s="1376"/>
      <c r="EC31" s="1376"/>
      <c r="ED31" s="1376"/>
      <c r="EE31" s="1376"/>
      <c r="EF31" s="1376"/>
      <c r="EG31" s="1376"/>
      <c r="EH31" s="1376"/>
      <c r="EI31" s="1376"/>
      <c r="EJ31" s="1376"/>
      <c r="EK31" s="1376"/>
      <c r="EL31" s="1376"/>
      <c r="EM31" s="1376"/>
      <c r="EN31" s="1376"/>
      <c r="EO31" s="1376"/>
      <c r="EP31" s="1376"/>
      <c r="EQ31" s="1376"/>
      <c r="ER31" s="1376"/>
      <c r="ES31" s="1376"/>
      <c r="ET31" s="1376"/>
      <c r="EU31" s="1376"/>
      <c r="EV31" s="1376"/>
      <c r="EW31" s="1376"/>
      <c r="EX31" s="1376"/>
      <c r="EY31" s="1376"/>
      <c r="EZ31" s="1376"/>
      <c r="FA31" s="1376"/>
      <c r="FB31" s="1376"/>
      <c r="FC31" s="1376"/>
      <c r="FD31" s="1376"/>
      <c r="FE31" s="1376"/>
      <c r="FF31" s="1376"/>
      <c r="FG31" s="1376"/>
      <c r="FH31" s="1376"/>
      <c r="FI31" s="1376"/>
      <c r="FJ31" s="1376"/>
      <c r="FK31" s="1376"/>
      <c r="FL31" s="1376"/>
      <c r="FM31" s="1376"/>
      <c r="FN31" s="1376"/>
      <c r="FO31" s="1376"/>
      <c r="FP31" s="1376"/>
      <c r="FQ31" s="1376"/>
      <c r="FR31" s="1376"/>
      <c r="FS31" s="1376"/>
      <c r="FT31" s="1376"/>
      <c r="FU31" s="1376"/>
      <c r="FV31" s="1376"/>
      <c r="FW31" s="1376"/>
      <c r="FX31" s="1376"/>
      <c r="FY31" s="1376"/>
      <c r="FZ31" s="1376"/>
      <c r="GA31" s="1376"/>
      <c r="GB31" s="1376"/>
      <c r="GC31" s="1914"/>
      <c r="GD31" s="1914"/>
      <c r="GE31" s="1914"/>
      <c r="GF31" s="1376"/>
      <c r="GG31" s="1376"/>
      <c r="GH31" s="1376"/>
      <c r="GI31" s="1376"/>
      <c r="GJ31" s="1376"/>
      <c r="GK31" s="1376"/>
      <c r="GL31" s="1376"/>
      <c r="GM31" s="1376"/>
      <c r="GN31" s="1376"/>
      <c r="GO31" s="1376"/>
      <c r="GP31" s="1376"/>
      <c r="GQ31" s="1376"/>
      <c r="GR31" s="1376"/>
      <c r="GS31" s="1376"/>
      <c r="GT31" s="1376"/>
      <c r="GU31" s="1376"/>
      <c r="GV31" s="1914"/>
      <c r="GW31" s="1914"/>
      <c r="GX31" s="1376"/>
      <c r="GY31" s="1376"/>
      <c r="GZ31" s="1376"/>
      <c r="HA31" s="1376"/>
      <c r="HB31" s="1376"/>
    </row>
    <row r="32" spans="1:210" s="792" customFormat="1" ht="15.75" customHeight="1">
      <c r="A32" s="1383"/>
      <c r="B32" s="1383"/>
      <c r="C32" s="1383"/>
      <c r="D32" s="1543"/>
      <c r="E32" s="1541"/>
      <c r="F32" s="1541"/>
      <c r="G32" s="1542"/>
      <c r="H32" s="1541"/>
      <c r="I32" s="1541"/>
      <c r="J32" s="1541"/>
      <c r="K32" s="1542"/>
      <c r="L32" s="1541"/>
      <c r="M32" s="1541"/>
      <c r="N32" s="1541"/>
      <c r="O32" s="1541"/>
      <c r="P32" s="1541"/>
      <c r="Q32" s="1541"/>
      <c r="R32" s="1541"/>
      <c r="S32" s="1376"/>
      <c r="T32" s="1376"/>
      <c r="U32" s="1376"/>
      <c r="V32" s="1376"/>
      <c r="W32" s="1376"/>
      <c r="X32" s="1383"/>
      <c r="Y32" s="1383"/>
      <c r="Z32" s="1376"/>
      <c r="AA32" s="1376"/>
      <c r="AB32" s="1376"/>
      <c r="AC32" s="1376"/>
      <c r="AD32" s="1376"/>
      <c r="AE32" s="1376"/>
      <c r="AF32" s="1376"/>
      <c r="AG32" s="1376"/>
      <c r="AH32" s="1376"/>
      <c r="AI32" s="1376"/>
      <c r="AJ32" s="1376"/>
      <c r="AK32" s="1376"/>
      <c r="AL32" s="1376"/>
      <c r="AM32" s="1376"/>
      <c r="AN32" s="1376"/>
      <c r="AO32" s="1376"/>
      <c r="AP32" s="1376"/>
      <c r="AQ32" s="1376"/>
      <c r="AR32" s="1376"/>
      <c r="AS32" s="1376"/>
      <c r="AT32" s="1376"/>
      <c r="AU32" s="1376"/>
      <c r="AV32" s="1376"/>
      <c r="AW32" s="1376"/>
      <c r="AX32" s="1376"/>
      <c r="AY32" s="1376"/>
      <c r="AZ32" s="1377"/>
      <c r="BA32" s="1377"/>
      <c r="BB32" s="1377"/>
      <c r="BC32" s="1376"/>
      <c r="BD32" s="1914"/>
      <c r="BE32" s="1376"/>
      <c r="BF32" s="1376"/>
      <c r="BG32" s="1376"/>
      <c r="BH32" s="1376"/>
      <c r="BI32" s="1376"/>
      <c r="BJ32" s="1376"/>
      <c r="BK32" s="1376"/>
      <c r="BL32" s="1376"/>
      <c r="BM32" s="1377"/>
      <c r="BN32" s="1377"/>
      <c r="BO32" s="1377"/>
      <c r="BP32" s="1537"/>
      <c r="BQ32" s="1537"/>
      <c r="BR32" s="1537"/>
      <c r="BS32" s="1376"/>
      <c r="BT32" s="1376"/>
      <c r="BU32" s="1538"/>
      <c r="BV32" s="1377"/>
      <c r="BW32" s="1377"/>
      <c r="BX32" s="1377"/>
      <c r="BY32" s="1377"/>
      <c r="BZ32" s="1376"/>
      <c r="CA32" s="1383"/>
      <c r="CB32" s="1383"/>
      <c r="CC32" s="1383"/>
      <c r="CD32" s="1383"/>
      <c r="CE32" s="1383"/>
      <c r="CF32" s="1383"/>
      <c r="CG32" s="1383"/>
      <c r="CH32" s="1383"/>
      <c r="CI32" s="1383"/>
      <c r="CJ32" s="1383"/>
      <c r="CK32" s="1383"/>
      <c r="CL32" s="1383"/>
      <c r="CM32" s="1376"/>
      <c r="CN32" s="1539"/>
      <c r="CO32" s="1539"/>
      <c r="CP32" s="1539"/>
      <c r="CQ32" s="1376"/>
      <c r="CR32" s="1376"/>
      <c r="CS32" s="1376"/>
      <c r="CT32" s="1376"/>
      <c r="CU32" s="1376"/>
      <c r="CV32" s="1376"/>
      <c r="CW32" s="1376"/>
      <c r="CX32" s="1376"/>
      <c r="CY32" s="1376"/>
      <c r="CZ32" s="1376"/>
      <c r="DA32" s="1376"/>
      <c r="DB32" s="1376"/>
      <c r="DC32" s="1376"/>
      <c r="DD32" s="1376"/>
      <c r="DE32" s="1376"/>
      <c r="DF32" s="1376"/>
      <c r="DG32" s="1376"/>
      <c r="DH32" s="1376"/>
      <c r="DI32" s="1539"/>
      <c r="DJ32" s="1539"/>
      <c r="DK32" s="1539"/>
      <c r="DL32" s="1539"/>
      <c r="DM32" s="1539"/>
      <c r="DN32" s="1539"/>
      <c r="DO32" s="1539"/>
      <c r="DP32" s="1376"/>
      <c r="DQ32" s="1376"/>
      <c r="DR32" s="1376"/>
      <c r="DS32" s="1376"/>
      <c r="DT32" s="1376"/>
      <c r="DU32" s="1376"/>
      <c r="DV32" s="1376"/>
      <c r="DW32" s="1376"/>
      <c r="DX32" s="1376"/>
      <c r="DY32" s="1376"/>
      <c r="DZ32" s="1376"/>
      <c r="EA32" s="1376"/>
      <c r="EB32" s="1376"/>
      <c r="EC32" s="1376"/>
      <c r="ED32" s="1376"/>
      <c r="EE32" s="1376"/>
      <c r="EF32" s="1376"/>
      <c r="EG32" s="1376"/>
      <c r="EH32" s="1376"/>
      <c r="EI32" s="1376"/>
      <c r="EJ32" s="1376"/>
      <c r="EK32" s="1376"/>
      <c r="EL32" s="1376"/>
      <c r="EM32" s="1376"/>
      <c r="EN32" s="1376"/>
      <c r="EO32" s="1376"/>
      <c r="EP32" s="1376"/>
      <c r="EQ32" s="1376"/>
      <c r="ER32" s="1376"/>
      <c r="ES32" s="1376"/>
      <c r="ET32" s="1376"/>
      <c r="EU32" s="1376"/>
      <c r="EV32" s="1376"/>
      <c r="EW32" s="1376"/>
      <c r="EX32" s="1376"/>
      <c r="EY32" s="1376"/>
      <c r="EZ32" s="1376"/>
      <c r="FA32" s="1376"/>
      <c r="FB32" s="1376"/>
      <c r="FC32" s="1376"/>
      <c r="FD32" s="1376"/>
      <c r="FE32" s="1376"/>
      <c r="FF32" s="1376"/>
      <c r="FG32" s="1376"/>
      <c r="FH32" s="1376"/>
      <c r="FI32" s="1376"/>
      <c r="FJ32" s="1376"/>
      <c r="FK32" s="1376"/>
      <c r="FL32" s="1376"/>
      <c r="FM32" s="1376"/>
      <c r="FN32" s="1376"/>
      <c r="FO32" s="1376"/>
      <c r="FP32" s="1376"/>
      <c r="FQ32" s="1376"/>
      <c r="FR32" s="1376"/>
      <c r="FS32" s="1376"/>
      <c r="FT32" s="1376"/>
      <c r="FU32" s="1376"/>
      <c r="FV32" s="1376"/>
      <c r="FW32" s="1376"/>
      <c r="FX32" s="1376"/>
      <c r="FY32" s="1376"/>
      <c r="FZ32" s="1376"/>
      <c r="GA32" s="1376"/>
      <c r="GB32" s="1376"/>
      <c r="GC32" s="1914"/>
      <c r="GD32" s="1914"/>
      <c r="GE32" s="1914"/>
      <c r="GF32" s="1376"/>
      <c r="GG32" s="1376"/>
      <c r="GH32" s="1376"/>
      <c r="GI32" s="1376"/>
      <c r="GJ32" s="1376"/>
      <c r="GK32" s="1376"/>
      <c r="GL32" s="1376"/>
      <c r="GM32" s="1376"/>
      <c r="GN32" s="1376"/>
      <c r="GO32" s="1376"/>
      <c r="GP32" s="1376"/>
      <c r="GQ32" s="1376"/>
      <c r="GR32" s="1376"/>
      <c r="GS32" s="1376"/>
      <c r="GT32" s="1376"/>
      <c r="GU32" s="1376"/>
      <c r="GV32" s="1914"/>
      <c r="GW32" s="1914"/>
      <c r="GX32" s="1376"/>
      <c r="GY32" s="1376"/>
      <c r="GZ32" s="1376"/>
      <c r="HA32" s="1376"/>
      <c r="HB32" s="1376"/>
    </row>
    <row r="33" spans="1:210" s="792" customFormat="1" ht="15.75" customHeight="1">
      <c r="A33" s="1383"/>
      <c r="B33" s="1383"/>
      <c r="C33" s="1383"/>
      <c r="D33" s="1383"/>
      <c r="E33" s="1376"/>
      <c r="F33" s="1383"/>
      <c r="G33" s="1913"/>
      <c r="H33" s="1376"/>
      <c r="I33" s="1376"/>
      <c r="J33" s="1376"/>
      <c r="K33" s="1913"/>
      <c r="L33" s="1391"/>
      <c r="M33" s="1376"/>
      <c r="N33" s="1387"/>
      <c r="O33" s="1376"/>
      <c r="P33" s="1393"/>
      <c r="Q33" s="1376"/>
      <c r="R33" s="1376"/>
      <c r="S33" s="1376"/>
      <c r="T33" s="1376"/>
      <c r="U33" s="1376"/>
      <c r="V33" s="1376"/>
      <c r="W33" s="1376"/>
      <c r="X33" s="1383"/>
      <c r="Y33" s="1383"/>
      <c r="Z33" s="1376"/>
      <c r="AA33" s="1376"/>
      <c r="AB33" s="1376"/>
      <c r="AC33" s="1376"/>
      <c r="AD33" s="1376"/>
      <c r="AE33" s="1376"/>
      <c r="AF33" s="1376"/>
      <c r="AG33" s="1376"/>
      <c r="AH33" s="1376"/>
      <c r="AI33" s="1376"/>
      <c r="AJ33" s="1376"/>
      <c r="AK33" s="1376"/>
      <c r="AL33" s="1376"/>
      <c r="AM33" s="1376"/>
      <c r="AN33" s="1376"/>
      <c r="AO33" s="1376"/>
      <c r="AP33" s="1376"/>
      <c r="AQ33" s="1376"/>
      <c r="AR33" s="1376"/>
      <c r="AS33" s="1376"/>
      <c r="AT33" s="1376"/>
      <c r="AU33" s="1376"/>
      <c r="AV33" s="1376"/>
      <c r="AW33" s="1376"/>
      <c r="AX33" s="1376"/>
      <c r="AY33" s="1376"/>
      <c r="AZ33" s="1377"/>
      <c r="BA33" s="1377"/>
      <c r="BB33" s="1377"/>
      <c r="BC33" s="1376"/>
      <c r="BD33" s="1914"/>
      <c r="BE33" s="1376"/>
      <c r="BF33" s="1376"/>
      <c r="BG33" s="1376"/>
      <c r="BH33" s="1376"/>
      <c r="BI33" s="1376"/>
      <c r="BJ33" s="1376"/>
      <c r="BK33" s="1376"/>
      <c r="BL33" s="1376"/>
      <c r="BM33" s="1377"/>
      <c r="BN33" s="1377"/>
      <c r="BO33" s="1377"/>
      <c r="BP33" s="1537"/>
      <c r="BQ33" s="1537"/>
      <c r="BR33" s="1537"/>
      <c r="BS33" s="1376"/>
      <c r="BT33" s="1376"/>
      <c r="BU33" s="1538"/>
      <c r="BV33" s="1377"/>
      <c r="BW33" s="1377"/>
      <c r="BX33" s="1377"/>
      <c r="BY33" s="1377"/>
      <c r="BZ33" s="1376"/>
      <c r="CA33" s="1383"/>
      <c r="CB33" s="1383"/>
      <c r="CC33" s="1383"/>
      <c r="CD33" s="1383"/>
      <c r="CE33" s="1383"/>
      <c r="CF33" s="1383"/>
      <c r="CG33" s="1383"/>
      <c r="CH33" s="1383"/>
      <c r="CI33" s="1383"/>
      <c r="CJ33" s="1383"/>
      <c r="CK33" s="1383"/>
      <c r="CL33" s="1383"/>
      <c r="CM33" s="1376"/>
      <c r="CN33" s="1539"/>
      <c r="CO33" s="1539"/>
      <c r="CP33" s="1539"/>
      <c r="CQ33" s="1376"/>
      <c r="CR33" s="1376"/>
      <c r="CS33" s="1376"/>
      <c r="CT33" s="1376"/>
      <c r="CU33" s="1376"/>
      <c r="CV33" s="1376"/>
      <c r="CW33" s="1376"/>
      <c r="CX33" s="1376"/>
      <c r="CY33" s="1376"/>
      <c r="CZ33" s="1376"/>
      <c r="DA33" s="1376"/>
      <c r="DB33" s="1376"/>
      <c r="DC33" s="1376"/>
      <c r="DD33" s="1376"/>
      <c r="DE33" s="1376"/>
      <c r="DF33" s="1376"/>
      <c r="DG33" s="1376"/>
      <c r="DH33" s="1376"/>
      <c r="DI33" s="1539"/>
      <c r="DJ33" s="1539"/>
      <c r="DK33" s="1539"/>
      <c r="DL33" s="1539"/>
      <c r="DM33" s="1539"/>
      <c r="DN33" s="1539"/>
      <c r="DO33" s="1539"/>
      <c r="DP33" s="1376"/>
      <c r="DQ33" s="1376"/>
      <c r="DR33" s="1376"/>
      <c r="DS33" s="1376"/>
      <c r="DT33" s="1376"/>
      <c r="DU33" s="1376"/>
      <c r="DV33" s="1376"/>
      <c r="DW33" s="1376"/>
      <c r="DX33" s="1376"/>
      <c r="DY33" s="1376"/>
      <c r="DZ33" s="1376"/>
      <c r="EA33" s="1376"/>
      <c r="EB33" s="1376"/>
      <c r="EC33" s="1376"/>
      <c r="ED33" s="1376"/>
      <c r="EE33" s="1376"/>
      <c r="EF33" s="1376"/>
      <c r="EG33" s="1376"/>
      <c r="EH33" s="1376"/>
      <c r="EI33" s="1376"/>
      <c r="EJ33" s="1376"/>
      <c r="EK33" s="1376"/>
      <c r="EL33" s="1376"/>
      <c r="EM33" s="1376"/>
      <c r="EN33" s="1376"/>
      <c r="EO33" s="1376"/>
      <c r="EP33" s="1376"/>
      <c r="EQ33" s="1376"/>
      <c r="ER33" s="1376"/>
      <c r="ES33" s="1376"/>
      <c r="ET33" s="1376"/>
      <c r="EU33" s="1376"/>
      <c r="EV33" s="1376"/>
      <c r="EW33" s="1376"/>
      <c r="EX33" s="1376"/>
      <c r="EY33" s="1376"/>
      <c r="EZ33" s="1376"/>
      <c r="FA33" s="1376"/>
      <c r="FB33" s="1376"/>
      <c r="FC33" s="1376"/>
      <c r="FD33" s="1376"/>
      <c r="FE33" s="1376"/>
      <c r="FF33" s="1376"/>
      <c r="FG33" s="1376"/>
      <c r="FH33" s="1376"/>
      <c r="FI33" s="1376"/>
      <c r="FJ33" s="1376"/>
      <c r="FK33" s="1376"/>
      <c r="FL33" s="1376"/>
      <c r="FM33" s="1376"/>
      <c r="FN33" s="1376"/>
      <c r="FO33" s="1376"/>
      <c r="FP33" s="1376"/>
      <c r="FQ33" s="1376"/>
      <c r="FR33" s="1376"/>
      <c r="FS33" s="1376"/>
      <c r="FT33" s="1376"/>
      <c r="FU33" s="1376"/>
      <c r="FV33" s="1376"/>
      <c r="FW33" s="1376"/>
      <c r="FX33" s="1376"/>
      <c r="FY33" s="1376"/>
      <c r="FZ33" s="1376"/>
      <c r="GA33" s="1376"/>
      <c r="GB33" s="1376"/>
      <c r="GC33" s="1914"/>
      <c r="GD33" s="1914"/>
      <c r="GE33" s="1914"/>
      <c r="GF33" s="1376"/>
      <c r="GG33" s="1376"/>
      <c r="GH33" s="1376"/>
      <c r="GI33" s="1376"/>
      <c r="GJ33" s="1376"/>
      <c r="GK33" s="1376"/>
      <c r="GL33" s="1376"/>
      <c r="GM33" s="1376"/>
      <c r="GN33" s="1376"/>
      <c r="GO33" s="1376"/>
      <c r="GP33" s="1376"/>
      <c r="GQ33" s="1376"/>
      <c r="GR33" s="1376"/>
      <c r="GS33" s="1376"/>
      <c r="GT33" s="1376"/>
      <c r="GU33" s="1376"/>
      <c r="GV33" s="1914"/>
      <c r="GW33" s="1914"/>
      <c r="GX33" s="1376"/>
      <c r="GY33" s="1376"/>
      <c r="GZ33" s="1376"/>
      <c r="HA33" s="1376"/>
      <c r="HB33" s="1376"/>
    </row>
    <row r="34" spans="1:210" s="792" customFormat="1" ht="15.75" customHeight="1">
      <c r="A34" s="1383"/>
      <c r="B34" s="1383"/>
      <c r="C34" s="1383"/>
      <c r="D34" s="1545"/>
      <c r="E34" s="1376"/>
      <c r="F34" s="1383"/>
      <c r="G34" s="1913"/>
      <c r="H34" s="1376"/>
      <c r="I34" s="1376"/>
      <c r="J34" s="1376"/>
      <c r="K34" s="1913"/>
      <c r="L34" s="1391"/>
      <c r="M34" s="1376"/>
      <c r="N34" s="1387"/>
      <c r="O34" s="1376"/>
      <c r="P34" s="1393"/>
      <c r="Q34" s="1376"/>
      <c r="R34" s="1376"/>
      <c r="S34" s="1376"/>
      <c r="T34" s="1376"/>
      <c r="U34" s="1376"/>
      <c r="V34" s="1376"/>
      <c r="W34" s="1376"/>
      <c r="X34" s="1383"/>
      <c r="Y34" s="1383"/>
      <c r="Z34" s="1376"/>
      <c r="AA34" s="1376"/>
      <c r="AB34" s="1376"/>
      <c r="AC34" s="1376"/>
      <c r="AD34" s="1376"/>
      <c r="AE34" s="1376"/>
      <c r="AF34" s="1376"/>
      <c r="AG34" s="1376"/>
      <c r="AH34" s="1376"/>
      <c r="AI34" s="1376"/>
      <c r="AJ34" s="1376"/>
      <c r="AK34" s="1376"/>
      <c r="AL34" s="1376"/>
      <c r="AM34" s="1376"/>
      <c r="AN34" s="1376"/>
      <c r="AO34" s="1376"/>
      <c r="AP34" s="1376"/>
      <c r="AQ34" s="1376"/>
      <c r="AR34" s="1376"/>
      <c r="AS34" s="1376"/>
      <c r="AT34" s="1376"/>
      <c r="AU34" s="1376"/>
      <c r="AV34" s="1376"/>
      <c r="AW34" s="1376"/>
      <c r="AX34" s="1376"/>
      <c r="AY34" s="1376"/>
      <c r="AZ34" s="1377"/>
      <c r="BA34" s="1377"/>
      <c r="BB34" s="1377"/>
      <c r="BC34" s="1376"/>
      <c r="BD34" s="1914"/>
      <c r="BE34" s="1376"/>
      <c r="BF34" s="1376"/>
      <c r="BG34" s="1376"/>
      <c r="BH34" s="1376"/>
      <c r="BI34" s="1376"/>
      <c r="BJ34" s="1376"/>
      <c r="BK34" s="1376"/>
      <c r="BL34" s="1376"/>
      <c r="BM34" s="1377"/>
      <c r="BN34" s="1377"/>
      <c r="BO34" s="1377"/>
      <c r="BP34" s="1537"/>
      <c r="BQ34" s="1537"/>
      <c r="BR34" s="1537"/>
      <c r="BS34" s="1376"/>
      <c r="BT34" s="1376"/>
      <c r="BU34" s="1538"/>
      <c r="BV34" s="1377"/>
      <c r="BW34" s="1377"/>
      <c r="BX34" s="1377"/>
      <c r="BY34" s="1377"/>
      <c r="BZ34" s="1376"/>
      <c r="CA34" s="1383"/>
      <c r="CB34" s="1383"/>
      <c r="CC34" s="1383"/>
      <c r="CD34" s="1383"/>
      <c r="CE34" s="1383"/>
      <c r="CF34" s="1383"/>
      <c r="CG34" s="1383"/>
      <c r="CH34" s="1383"/>
      <c r="CI34" s="1383"/>
      <c r="CJ34" s="1383"/>
      <c r="CK34" s="1383"/>
      <c r="CL34" s="1383"/>
      <c r="CM34" s="1376"/>
      <c r="CN34" s="1539"/>
      <c r="CO34" s="1539"/>
      <c r="CP34" s="1539"/>
      <c r="CQ34" s="1376"/>
      <c r="CR34" s="1376"/>
      <c r="CS34" s="1376"/>
      <c r="CT34" s="1376"/>
      <c r="CU34" s="1376"/>
      <c r="CV34" s="1376"/>
      <c r="CW34" s="1376"/>
      <c r="CX34" s="1376"/>
      <c r="CY34" s="1376"/>
      <c r="CZ34" s="1376"/>
      <c r="DA34" s="1376"/>
      <c r="DB34" s="1376"/>
      <c r="DC34" s="1376"/>
      <c r="DD34" s="1376"/>
      <c r="DE34" s="1376"/>
      <c r="DF34" s="1376"/>
      <c r="DG34" s="1376"/>
      <c r="DH34" s="1376"/>
      <c r="DI34" s="1539"/>
      <c r="DJ34" s="1539"/>
      <c r="DK34" s="1539"/>
      <c r="DL34" s="1539"/>
      <c r="DM34" s="1539"/>
      <c r="DN34" s="1539"/>
      <c r="DO34" s="1539"/>
      <c r="DP34" s="1376"/>
      <c r="DQ34" s="1376"/>
      <c r="DR34" s="1376"/>
      <c r="DS34" s="1376"/>
      <c r="DT34" s="1376"/>
      <c r="DU34" s="1376"/>
      <c r="DV34" s="1376"/>
      <c r="DW34" s="1376"/>
      <c r="DX34" s="1376"/>
      <c r="DY34" s="1376"/>
      <c r="DZ34" s="1376"/>
      <c r="EA34" s="1376"/>
      <c r="EB34" s="1376"/>
      <c r="EC34" s="1376"/>
      <c r="ED34" s="1376"/>
      <c r="EE34" s="1376"/>
      <c r="EF34" s="1376"/>
      <c r="EG34" s="1376"/>
      <c r="EH34" s="1376"/>
      <c r="EI34" s="1376"/>
      <c r="EJ34" s="1376"/>
      <c r="EK34" s="1376"/>
      <c r="EL34" s="1376"/>
      <c r="EM34" s="1376"/>
      <c r="EN34" s="1376"/>
      <c r="EO34" s="1376"/>
      <c r="EP34" s="1376"/>
      <c r="EQ34" s="1376"/>
      <c r="ER34" s="1376"/>
      <c r="ES34" s="1376"/>
      <c r="ET34" s="1376"/>
      <c r="EU34" s="1376"/>
      <c r="EV34" s="1376"/>
      <c r="EW34" s="1376"/>
      <c r="EX34" s="1376"/>
      <c r="EY34" s="1376"/>
      <c r="EZ34" s="1376"/>
      <c r="FA34" s="1376"/>
      <c r="FB34" s="1376"/>
      <c r="FC34" s="1376"/>
      <c r="FD34" s="1376"/>
      <c r="FE34" s="1376"/>
      <c r="FF34" s="1376"/>
      <c r="FG34" s="1376"/>
      <c r="FH34" s="1376"/>
      <c r="FI34" s="1376"/>
      <c r="FJ34" s="1376"/>
      <c r="FK34" s="1376"/>
      <c r="FL34" s="1376"/>
      <c r="FM34" s="1376"/>
      <c r="FN34" s="1376"/>
      <c r="FO34" s="1376"/>
      <c r="FP34" s="1376"/>
      <c r="FQ34" s="1376"/>
      <c r="FR34" s="1376"/>
      <c r="FS34" s="1376"/>
      <c r="FT34" s="1376"/>
      <c r="FU34" s="1376"/>
      <c r="FV34" s="1376"/>
      <c r="FW34" s="1376"/>
      <c r="FX34" s="1376"/>
      <c r="FY34" s="1376"/>
      <c r="FZ34" s="1376"/>
      <c r="GA34" s="1376"/>
      <c r="GB34" s="1376"/>
      <c r="GC34" s="1914"/>
      <c r="GD34" s="1914"/>
      <c r="GE34" s="1914"/>
      <c r="GF34" s="1376"/>
      <c r="GG34" s="1376"/>
      <c r="GH34" s="1376"/>
      <c r="GI34" s="1376"/>
      <c r="GJ34" s="1376"/>
      <c r="GK34" s="1376"/>
      <c r="GL34" s="1376"/>
      <c r="GM34" s="1376"/>
      <c r="GN34" s="1376"/>
      <c r="GO34" s="1376"/>
      <c r="GP34" s="1376"/>
      <c r="GQ34" s="1500"/>
      <c r="GR34" s="1376"/>
      <c r="GS34" s="1348"/>
      <c r="GT34" s="1376"/>
      <c r="GU34" s="1376"/>
      <c r="GV34" s="1914"/>
      <c r="GW34" s="1914"/>
      <c r="GX34" s="1376"/>
      <c r="GY34" s="1376"/>
      <c r="GZ34" s="1376"/>
      <c r="HA34" s="1376"/>
      <c r="HB34" s="1376"/>
    </row>
    <row r="35" spans="1:210" s="792" customFormat="1" ht="15.75" customHeight="1">
      <c r="A35" s="1383"/>
      <c r="B35" s="1383"/>
      <c r="C35" s="1383"/>
      <c r="D35" s="1383"/>
      <c r="E35" s="1376"/>
      <c r="F35" s="1383"/>
      <c r="G35" s="1913"/>
      <c r="H35" s="1376"/>
      <c r="I35" s="1376"/>
      <c r="J35" s="1376"/>
      <c r="K35" s="1913"/>
      <c r="L35" s="1391"/>
      <c r="M35" s="1376"/>
      <c r="N35" s="1387"/>
      <c r="O35" s="1376"/>
      <c r="P35" s="1393"/>
      <c r="Q35" s="1376"/>
      <c r="R35" s="1376"/>
      <c r="S35" s="1376"/>
      <c r="T35" s="1376"/>
      <c r="U35" s="1376"/>
      <c r="V35" s="1376"/>
      <c r="W35" s="1376"/>
      <c r="X35" s="1383"/>
      <c r="Y35" s="1383"/>
      <c r="Z35" s="1376"/>
      <c r="AA35" s="1376"/>
      <c r="AB35" s="1376"/>
      <c r="AC35" s="1376"/>
      <c r="AD35" s="1376"/>
      <c r="AE35" s="1376"/>
      <c r="AF35" s="1376"/>
      <c r="AG35" s="1376"/>
      <c r="AH35" s="1376"/>
      <c r="AI35" s="1376"/>
      <c r="AJ35" s="1376"/>
      <c r="AK35" s="1376"/>
      <c r="AL35" s="1376"/>
      <c r="AM35" s="1376"/>
      <c r="AN35" s="1376"/>
      <c r="AO35" s="1376"/>
      <c r="AP35" s="1376"/>
      <c r="AQ35" s="1376"/>
      <c r="AR35" s="1376"/>
      <c r="AS35" s="1376"/>
      <c r="AT35" s="1376"/>
      <c r="AU35" s="1376"/>
      <c r="AV35" s="1376"/>
      <c r="AW35" s="1376"/>
      <c r="AX35" s="1376"/>
      <c r="AY35" s="1376"/>
      <c r="AZ35" s="1377"/>
      <c r="BA35" s="1377"/>
      <c r="BB35" s="1377"/>
      <c r="BC35" s="1376"/>
      <c r="BD35" s="1914"/>
      <c r="BE35" s="1376"/>
      <c r="BF35" s="1376"/>
      <c r="BG35" s="1376"/>
      <c r="BH35" s="1376"/>
      <c r="BI35" s="1376"/>
      <c r="BJ35" s="1376"/>
      <c r="BK35" s="1376"/>
      <c r="BL35" s="1376"/>
      <c r="BM35" s="1377"/>
      <c r="BN35" s="1377"/>
      <c r="BO35" s="1377"/>
      <c r="BP35" s="1537"/>
      <c r="BQ35" s="1537"/>
      <c r="BR35" s="1537"/>
      <c r="BS35" s="1376"/>
      <c r="BT35" s="1376"/>
      <c r="BU35" s="1538"/>
      <c r="BV35" s="1377"/>
      <c r="BW35" s="1377"/>
      <c r="BX35" s="1377"/>
      <c r="BY35" s="1377"/>
      <c r="BZ35" s="1376"/>
      <c r="CA35" s="1383"/>
      <c r="CB35" s="1383"/>
      <c r="CC35" s="1383"/>
      <c r="CD35" s="1383"/>
      <c r="CE35" s="1383"/>
      <c r="CF35" s="1383"/>
      <c r="CG35" s="1383"/>
      <c r="CH35" s="1383"/>
      <c r="CI35" s="1383"/>
      <c r="CJ35" s="1383"/>
      <c r="CK35" s="1383"/>
      <c r="CL35" s="1383"/>
      <c r="CM35" s="1376"/>
      <c r="CN35" s="1539"/>
      <c r="CO35" s="1539"/>
      <c r="CP35" s="1539"/>
      <c r="CQ35" s="1376"/>
      <c r="CR35" s="1376"/>
      <c r="CS35" s="1376"/>
      <c r="CT35" s="1376"/>
      <c r="CU35" s="1376"/>
      <c r="CV35" s="1376"/>
      <c r="CW35" s="1376"/>
      <c r="CX35" s="1376"/>
      <c r="CY35" s="1376"/>
      <c r="CZ35" s="1376"/>
      <c r="DA35" s="1376"/>
      <c r="DB35" s="1376"/>
      <c r="DC35" s="1376"/>
      <c r="DD35" s="1376"/>
      <c r="DE35" s="1376"/>
      <c r="DF35" s="1376"/>
      <c r="DG35" s="1376"/>
      <c r="DH35" s="1376"/>
      <c r="DI35" s="1539"/>
      <c r="DJ35" s="1539"/>
      <c r="DK35" s="1539"/>
      <c r="DL35" s="1539"/>
      <c r="DM35" s="1539"/>
      <c r="DN35" s="1539"/>
      <c r="DO35" s="1539"/>
      <c r="DP35" s="1376"/>
      <c r="DQ35" s="1376"/>
      <c r="DR35" s="1376"/>
      <c r="DS35" s="1376"/>
      <c r="DT35" s="1376"/>
      <c r="DU35" s="1376"/>
      <c r="DV35" s="1376"/>
      <c r="DW35" s="1376"/>
      <c r="DX35" s="1376"/>
      <c r="DY35" s="1376"/>
      <c r="DZ35" s="1376"/>
      <c r="EA35" s="1376"/>
      <c r="EB35" s="1376"/>
      <c r="EC35" s="1376"/>
      <c r="ED35" s="1376"/>
      <c r="EE35" s="1376"/>
      <c r="EF35" s="1376"/>
      <c r="EG35" s="1376"/>
      <c r="EH35" s="1376"/>
      <c r="EI35" s="1376"/>
      <c r="EJ35" s="1376"/>
      <c r="EK35" s="1376"/>
      <c r="EL35" s="1376"/>
      <c r="EM35" s="1376"/>
      <c r="EN35" s="1376"/>
      <c r="EO35" s="1376"/>
      <c r="EP35" s="1376"/>
      <c r="EQ35" s="1376"/>
      <c r="ER35" s="1376"/>
      <c r="ES35" s="1376"/>
      <c r="ET35" s="1376"/>
      <c r="EU35" s="1376"/>
      <c r="EV35" s="1376"/>
      <c r="EW35" s="1376"/>
      <c r="EX35" s="1376"/>
      <c r="EY35" s="1376"/>
      <c r="EZ35" s="1376"/>
      <c r="FA35" s="1376"/>
      <c r="FB35" s="1376"/>
      <c r="FC35" s="1376"/>
      <c r="FD35" s="1376"/>
      <c r="FE35" s="1376"/>
      <c r="FF35" s="1376"/>
      <c r="FG35" s="1376"/>
      <c r="FH35" s="1376"/>
      <c r="FI35" s="1376"/>
      <c r="FJ35" s="1376"/>
      <c r="FK35" s="1376"/>
      <c r="FL35" s="1376"/>
      <c r="FM35" s="1376"/>
      <c r="FN35" s="1376"/>
      <c r="FO35" s="1376"/>
      <c r="FP35" s="1376"/>
      <c r="FQ35" s="1376"/>
      <c r="FR35" s="1376"/>
      <c r="FS35" s="1376"/>
      <c r="FT35" s="1376"/>
      <c r="FU35" s="1376"/>
      <c r="FV35" s="1376"/>
      <c r="FW35" s="1376"/>
      <c r="FX35" s="1376"/>
      <c r="FY35" s="1376"/>
      <c r="FZ35" s="1376"/>
      <c r="GA35" s="1376"/>
      <c r="GB35" s="1376"/>
      <c r="GC35" s="1914"/>
      <c r="GD35" s="1914"/>
      <c r="GE35" s="1914"/>
      <c r="GF35" s="1376"/>
      <c r="GG35" s="1376"/>
      <c r="GH35" s="1376"/>
      <c r="GI35" s="1376"/>
      <c r="GJ35" s="1376"/>
      <c r="GK35" s="1376"/>
      <c r="GL35" s="1376"/>
      <c r="GM35" s="1376"/>
      <c r="GN35" s="1376"/>
      <c r="GO35" s="1376"/>
      <c r="GP35" s="1376"/>
      <c r="GQ35" s="1500"/>
      <c r="GR35" s="1546"/>
      <c r="GS35" s="1546"/>
      <c r="GT35" s="1546"/>
      <c r="GU35" s="1376"/>
      <c r="GV35" s="1914"/>
      <c r="GW35" s="1914"/>
      <c r="GX35" s="1376"/>
      <c r="GY35" s="1376"/>
      <c r="GZ35" s="1376"/>
      <c r="HA35" s="1376"/>
      <c r="HB35" s="1376"/>
    </row>
    <row r="36" spans="1:210" s="792" customFormat="1" ht="15.75" customHeight="1">
      <c r="A36" s="1383"/>
      <c r="B36" s="1383"/>
      <c r="C36" s="1383"/>
      <c r="D36" s="1383"/>
      <c r="E36" s="1376"/>
      <c r="F36" s="1383"/>
      <c r="G36" s="1913"/>
      <c r="H36" s="1376"/>
      <c r="I36" s="1376"/>
      <c r="J36" s="1376"/>
      <c r="K36" s="1913"/>
      <c r="L36" s="1391"/>
      <c r="M36" s="1376"/>
      <c r="N36" s="1387"/>
      <c r="O36" s="1376"/>
      <c r="P36" s="1393"/>
      <c r="Q36" s="1376"/>
      <c r="R36" s="1376"/>
      <c r="S36" s="1376"/>
      <c r="T36" s="1376"/>
      <c r="U36" s="1376"/>
      <c r="V36" s="1376"/>
      <c r="W36" s="1376"/>
      <c r="X36" s="1383"/>
      <c r="Y36" s="1383"/>
      <c r="Z36" s="1376"/>
      <c r="AA36" s="1376"/>
      <c r="AB36" s="1376"/>
      <c r="AC36" s="1376"/>
      <c r="AD36" s="1376"/>
      <c r="AE36" s="1376"/>
      <c r="AF36" s="1376"/>
      <c r="AG36" s="1376"/>
      <c r="AH36" s="1376"/>
      <c r="AI36" s="1376"/>
      <c r="AJ36" s="1376"/>
      <c r="AK36" s="1376"/>
      <c r="AL36" s="1376"/>
      <c r="AM36" s="1376"/>
      <c r="AN36" s="1376"/>
      <c r="AO36" s="1376"/>
      <c r="AP36" s="1376"/>
      <c r="AQ36" s="1376"/>
      <c r="AR36" s="1376"/>
      <c r="AS36" s="1376"/>
      <c r="AT36" s="1376"/>
      <c r="AU36" s="1376"/>
      <c r="AV36" s="1376"/>
      <c r="AW36" s="1376"/>
      <c r="AX36" s="1376"/>
      <c r="AY36" s="1376"/>
      <c r="AZ36" s="1377"/>
      <c r="BA36" s="1377"/>
      <c r="BB36" s="1377"/>
      <c r="BC36" s="1376"/>
      <c r="BD36" s="1914"/>
      <c r="BE36" s="1376"/>
      <c r="BF36" s="1376"/>
      <c r="BG36" s="1376"/>
      <c r="BH36" s="1376"/>
      <c r="BI36" s="1376"/>
      <c r="BJ36" s="1376"/>
      <c r="BK36" s="1376"/>
      <c r="BL36" s="1376"/>
      <c r="BM36" s="1377"/>
      <c r="BN36" s="1377"/>
      <c r="BO36" s="1377"/>
      <c r="BP36" s="1537"/>
      <c r="BQ36" s="1537"/>
      <c r="BR36" s="1537"/>
      <c r="BS36" s="1376"/>
      <c r="BT36" s="1376"/>
      <c r="BU36" s="1538"/>
      <c r="BV36" s="1377"/>
      <c r="BW36" s="1377"/>
      <c r="BX36" s="1377"/>
      <c r="BY36" s="1377"/>
      <c r="BZ36" s="1376"/>
      <c r="CA36" s="1383"/>
      <c r="CB36" s="1383"/>
      <c r="CC36" s="1383"/>
      <c r="CD36" s="1383"/>
      <c r="CE36" s="1383"/>
      <c r="CF36" s="1383"/>
      <c r="CG36" s="1383"/>
      <c r="CH36" s="1383"/>
      <c r="CI36" s="1383"/>
      <c r="CJ36" s="1383"/>
      <c r="CK36" s="1383"/>
      <c r="CL36" s="1383"/>
      <c r="CM36" s="1376"/>
      <c r="CN36" s="1539"/>
      <c r="CO36" s="1539"/>
      <c r="CP36" s="1539"/>
      <c r="CQ36" s="1376"/>
      <c r="CR36" s="1376"/>
      <c r="CS36" s="1376"/>
      <c r="CT36" s="1376"/>
      <c r="CU36" s="1376"/>
      <c r="CV36" s="1376"/>
      <c r="CW36" s="1376"/>
      <c r="CX36" s="1376"/>
      <c r="CY36" s="1376"/>
      <c r="CZ36" s="1376"/>
      <c r="DA36" s="1376"/>
      <c r="DB36" s="1376"/>
      <c r="DC36" s="1376"/>
      <c r="DD36" s="1376"/>
      <c r="DE36" s="1376"/>
      <c r="DF36" s="1376"/>
      <c r="DG36" s="1376"/>
      <c r="DH36" s="1376"/>
      <c r="DI36" s="1539"/>
      <c r="DJ36" s="1539"/>
      <c r="DK36" s="1539"/>
      <c r="DL36" s="1539"/>
      <c r="DM36" s="1539"/>
      <c r="DN36" s="1539"/>
      <c r="DO36" s="1539"/>
      <c r="DP36" s="1376"/>
      <c r="DQ36" s="1376"/>
      <c r="DR36" s="1376"/>
      <c r="DS36" s="1376"/>
      <c r="DT36" s="1376"/>
      <c r="DU36" s="1376"/>
      <c r="DV36" s="1376"/>
      <c r="DW36" s="1376"/>
      <c r="DX36" s="1376"/>
      <c r="DY36" s="1376"/>
      <c r="DZ36" s="1376"/>
      <c r="EA36" s="1376"/>
      <c r="EB36" s="1376"/>
      <c r="EC36" s="1376"/>
      <c r="ED36" s="1376"/>
      <c r="EE36" s="1376"/>
      <c r="EF36" s="1376"/>
      <c r="EG36" s="1376"/>
      <c r="EH36" s="1376"/>
      <c r="EI36" s="1376"/>
      <c r="EJ36" s="1376"/>
      <c r="EK36" s="1376"/>
      <c r="EL36" s="1376"/>
      <c r="EM36" s="1376"/>
      <c r="EN36" s="1376"/>
      <c r="EO36" s="1376"/>
      <c r="EP36" s="1376"/>
      <c r="EQ36" s="1376"/>
      <c r="ER36" s="1376"/>
      <c r="ES36" s="1376"/>
      <c r="ET36" s="1376"/>
      <c r="EU36" s="1376"/>
      <c r="EV36" s="1376"/>
      <c r="EW36" s="1376"/>
      <c r="EX36" s="1376"/>
      <c r="EY36" s="1376"/>
      <c r="EZ36" s="1376"/>
      <c r="FA36" s="1376"/>
      <c r="FB36" s="1376"/>
      <c r="FC36" s="1376"/>
      <c r="FD36" s="1376"/>
      <c r="FE36" s="1376"/>
      <c r="FF36" s="1376"/>
      <c r="FG36" s="1376"/>
      <c r="FH36" s="1376"/>
      <c r="FI36" s="1376"/>
      <c r="FJ36" s="1376"/>
      <c r="FK36" s="1376"/>
      <c r="FL36" s="1376"/>
      <c r="FM36" s="1376"/>
      <c r="FN36" s="1376"/>
      <c r="FO36" s="1376"/>
      <c r="FP36" s="1376"/>
      <c r="FQ36" s="1376"/>
      <c r="FR36" s="1376"/>
      <c r="FS36" s="1376"/>
      <c r="FT36" s="1376"/>
      <c r="FU36" s="1376"/>
      <c r="FV36" s="1376"/>
      <c r="FW36" s="1376"/>
      <c r="FX36" s="1376"/>
      <c r="FY36" s="1376"/>
      <c r="FZ36" s="1376"/>
      <c r="GA36" s="1376"/>
      <c r="GB36" s="1376"/>
      <c r="GC36" s="1914"/>
      <c r="GD36" s="1914"/>
      <c r="GE36" s="1914"/>
      <c r="GF36" s="1376"/>
      <c r="GG36" s="1376"/>
      <c r="GH36" s="1376"/>
      <c r="GI36" s="1376"/>
      <c r="GJ36" s="1376"/>
      <c r="GK36" s="1376"/>
      <c r="GL36" s="1376"/>
      <c r="GM36" s="1376"/>
      <c r="GN36" s="1376"/>
      <c r="GO36" s="1376"/>
      <c r="GP36" s="1376"/>
      <c r="GQ36" s="1500"/>
      <c r="GR36" s="2431"/>
      <c r="GS36" s="2432"/>
      <c r="GT36" s="2432"/>
      <c r="GU36" s="1376"/>
      <c r="GV36" s="1914"/>
      <c r="GW36" s="1914"/>
      <c r="GX36" s="1376"/>
      <c r="GY36" s="1376"/>
      <c r="GZ36" s="1376"/>
      <c r="HA36" s="1376"/>
      <c r="HB36" s="1376"/>
    </row>
    <row r="37" spans="1:210" s="792" customFormat="1" ht="15.75" customHeight="1">
      <c r="A37" s="1383"/>
      <c r="B37" s="1383"/>
      <c r="C37" s="1383"/>
      <c r="D37" s="1383"/>
      <c r="E37" s="1376"/>
      <c r="F37" s="1383"/>
      <c r="G37" s="1913"/>
      <c r="H37" s="1376"/>
      <c r="I37" s="1376"/>
      <c r="J37" s="1376"/>
      <c r="K37" s="1913"/>
      <c r="L37" s="1391"/>
      <c r="M37" s="1376"/>
      <c r="N37" s="1387"/>
      <c r="O37" s="1376"/>
      <c r="P37" s="1393"/>
      <c r="Q37" s="1376"/>
      <c r="R37" s="1376"/>
      <c r="S37" s="1376"/>
      <c r="T37" s="1376"/>
      <c r="U37" s="1376"/>
      <c r="V37" s="1376"/>
      <c r="W37" s="1376"/>
      <c r="X37" s="1383"/>
      <c r="Y37" s="1383"/>
      <c r="Z37" s="1376"/>
      <c r="AA37" s="1376"/>
      <c r="AB37" s="1376"/>
      <c r="AC37" s="1376"/>
      <c r="AD37" s="1376"/>
      <c r="AE37" s="1376"/>
      <c r="AF37" s="1376"/>
      <c r="AG37" s="1376"/>
      <c r="AH37" s="1376"/>
      <c r="AI37" s="1376"/>
      <c r="AJ37" s="1376"/>
      <c r="AK37" s="1376"/>
      <c r="AL37" s="1376"/>
      <c r="AM37" s="1376"/>
      <c r="AN37" s="1376"/>
      <c r="AO37" s="1376"/>
      <c r="AP37" s="1376"/>
      <c r="AQ37" s="1376"/>
      <c r="AR37" s="1376"/>
      <c r="AS37" s="1376"/>
      <c r="AT37" s="1376"/>
      <c r="AU37" s="1376"/>
      <c r="AV37" s="1376"/>
      <c r="AW37" s="1376"/>
      <c r="AX37" s="1376"/>
      <c r="AY37" s="1376"/>
      <c r="AZ37" s="1377"/>
      <c r="BA37" s="1377"/>
      <c r="BB37" s="1377"/>
      <c r="BC37" s="1376"/>
      <c r="BD37" s="1914"/>
      <c r="BE37" s="1376"/>
      <c r="BF37" s="1376"/>
      <c r="BG37" s="1376"/>
      <c r="BH37" s="1376"/>
      <c r="BI37" s="1376"/>
      <c r="BJ37" s="1376"/>
      <c r="BK37" s="1376"/>
      <c r="BL37" s="1376"/>
      <c r="BM37" s="1377"/>
      <c r="BN37" s="1377"/>
      <c r="BO37" s="1377"/>
      <c r="BP37" s="1537"/>
      <c r="BQ37" s="1537"/>
      <c r="BR37" s="1537"/>
      <c r="BS37" s="1376"/>
      <c r="BT37" s="1376"/>
      <c r="BU37" s="1538"/>
      <c r="BV37" s="1377"/>
      <c r="BW37" s="1377"/>
      <c r="BX37" s="1377"/>
      <c r="BY37" s="1377"/>
      <c r="BZ37" s="1376"/>
      <c r="CA37" s="1383"/>
      <c r="CB37" s="1383"/>
      <c r="CC37" s="1383"/>
      <c r="CD37" s="1383"/>
      <c r="CE37" s="1383"/>
      <c r="CF37" s="1383"/>
      <c r="CG37" s="1383"/>
      <c r="CH37" s="1383"/>
      <c r="CI37" s="1383"/>
      <c r="CJ37" s="1383"/>
      <c r="CK37" s="1383"/>
      <c r="CL37" s="1383"/>
      <c r="CM37" s="1376"/>
      <c r="CN37" s="1539"/>
      <c r="CO37" s="1539"/>
      <c r="CP37" s="1539"/>
      <c r="CQ37" s="1376"/>
      <c r="CR37" s="1376"/>
      <c r="CS37" s="1376"/>
      <c r="CT37" s="1376"/>
      <c r="CU37" s="1376"/>
      <c r="CV37" s="1376"/>
      <c r="CW37" s="1376"/>
      <c r="CX37" s="1376"/>
      <c r="CY37" s="1376"/>
      <c r="CZ37" s="1376"/>
      <c r="DA37" s="1376"/>
      <c r="DB37" s="1376"/>
      <c r="DC37" s="1376"/>
      <c r="DD37" s="1376"/>
      <c r="DE37" s="1376"/>
      <c r="DF37" s="1376"/>
      <c r="DG37" s="1376"/>
      <c r="DH37" s="1376"/>
      <c r="DI37" s="1539"/>
      <c r="DJ37" s="1539"/>
      <c r="DK37" s="1539"/>
      <c r="DL37" s="1539"/>
      <c r="DM37" s="1539"/>
      <c r="DN37" s="1539"/>
      <c r="DO37" s="1539"/>
      <c r="DP37" s="1376"/>
      <c r="DQ37" s="1376"/>
      <c r="DR37" s="1376"/>
      <c r="DS37" s="1376"/>
      <c r="DT37" s="1376"/>
      <c r="DU37" s="1376"/>
      <c r="DV37" s="1376"/>
      <c r="DW37" s="1376"/>
      <c r="DX37" s="1376"/>
      <c r="DY37" s="1376"/>
      <c r="DZ37" s="1376"/>
      <c r="EA37" s="1376"/>
      <c r="EB37" s="1376"/>
      <c r="EC37" s="1376"/>
      <c r="ED37" s="1376"/>
      <c r="EE37" s="1376"/>
      <c r="EF37" s="1376"/>
      <c r="EG37" s="1376"/>
      <c r="EH37" s="1376"/>
      <c r="EI37" s="1376"/>
      <c r="EJ37" s="1376"/>
      <c r="EK37" s="1376"/>
      <c r="EL37" s="1376"/>
      <c r="EM37" s="1376"/>
      <c r="EN37" s="1376"/>
      <c r="EO37" s="1376"/>
      <c r="EP37" s="1376"/>
      <c r="EQ37" s="1376"/>
      <c r="ER37" s="1376"/>
      <c r="ES37" s="1376"/>
      <c r="ET37" s="1376"/>
      <c r="EU37" s="1376"/>
      <c r="EV37" s="1376"/>
      <c r="EW37" s="1376"/>
      <c r="EX37" s="1376"/>
      <c r="EY37" s="1376"/>
      <c r="EZ37" s="1376"/>
      <c r="FA37" s="1376"/>
      <c r="FB37" s="1376"/>
      <c r="FC37" s="1376"/>
      <c r="FD37" s="1376"/>
      <c r="FE37" s="1376"/>
      <c r="FF37" s="1376"/>
      <c r="FG37" s="1376"/>
      <c r="FH37" s="1376"/>
      <c r="FI37" s="1376"/>
      <c r="FJ37" s="1376"/>
      <c r="FK37" s="1376"/>
      <c r="FL37" s="1376"/>
      <c r="FM37" s="1376"/>
      <c r="FN37" s="1376"/>
      <c r="FO37" s="1376"/>
      <c r="FP37" s="1376"/>
      <c r="FQ37" s="1376"/>
      <c r="FR37" s="1376"/>
      <c r="FS37" s="1376"/>
      <c r="FT37" s="1376"/>
      <c r="FU37" s="1376"/>
      <c r="FV37" s="1376"/>
      <c r="FW37" s="1376"/>
      <c r="FX37" s="1376"/>
      <c r="FY37" s="1376"/>
      <c r="FZ37" s="1376"/>
      <c r="GA37" s="1376"/>
      <c r="GB37" s="1376"/>
      <c r="GC37" s="1914"/>
      <c r="GD37" s="1914"/>
      <c r="GE37" s="1914"/>
      <c r="GF37" s="1376"/>
      <c r="GG37" s="1376"/>
      <c r="GH37" s="1376"/>
      <c r="GI37" s="1376"/>
      <c r="GJ37" s="1376"/>
      <c r="GK37" s="1376"/>
      <c r="GL37" s="1376"/>
      <c r="GM37" s="1376"/>
      <c r="GN37" s="1376"/>
      <c r="GO37" s="1376"/>
      <c r="GP37" s="1376"/>
      <c r="GQ37" s="1376"/>
      <c r="GR37" s="1376"/>
      <c r="GS37" s="1376"/>
      <c r="GT37" s="1376"/>
      <c r="GU37" s="1376"/>
      <c r="GV37" s="1914"/>
      <c r="GW37" s="1914"/>
      <c r="GX37" s="1376"/>
      <c r="GY37" s="1376"/>
      <c r="GZ37" s="1376"/>
      <c r="HA37" s="1376"/>
      <c r="HB37" s="1376"/>
    </row>
    <row r="38" spans="1:210" s="792" customFormat="1" ht="15.75" customHeight="1">
      <c r="A38" s="1383"/>
      <c r="B38" s="1383"/>
      <c r="C38" s="1383"/>
      <c r="D38" s="1383"/>
      <c r="E38" s="1376"/>
      <c r="F38" s="1383"/>
      <c r="G38" s="1913"/>
      <c r="H38" s="1376"/>
      <c r="I38" s="1376"/>
      <c r="J38" s="1376"/>
      <c r="K38" s="1913"/>
      <c r="L38" s="1391"/>
      <c r="M38" s="1376"/>
      <c r="N38" s="1387"/>
      <c r="O38" s="1376"/>
      <c r="P38" s="1393"/>
      <c r="Q38" s="1376"/>
      <c r="R38" s="1376"/>
      <c r="S38" s="1376"/>
      <c r="T38" s="1376"/>
      <c r="U38" s="1376"/>
      <c r="V38" s="1376"/>
      <c r="W38" s="1376"/>
      <c r="X38" s="1383"/>
      <c r="Y38" s="1383"/>
      <c r="Z38" s="1376"/>
      <c r="AA38" s="1376"/>
      <c r="AB38" s="1376"/>
      <c r="AC38" s="1376"/>
      <c r="AD38" s="1376"/>
      <c r="AE38" s="1376"/>
      <c r="AF38" s="1376"/>
      <c r="AG38" s="1376"/>
      <c r="AH38" s="1376"/>
      <c r="AI38" s="1376"/>
      <c r="AJ38" s="1376"/>
      <c r="AK38" s="1376"/>
      <c r="AL38" s="1376"/>
      <c r="AM38" s="1376"/>
      <c r="AN38" s="1376"/>
      <c r="AO38" s="1376"/>
      <c r="AP38" s="1376"/>
      <c r="AQ38" s="1376"/>
      <c r="AR38" s="1376"/>
      <c r="AS38" s="1376"/>
      <c r="AT38" s="1376"/>
      <c r="AU38" s="1376"/>
      <c r="AV38" s="1376"/>
      <c r="AW38" s="1376"/>
      <c r="AX38" s="1376"/>
      <c r="AY38" s="1376"/>
      <c r="AZ38" s="1377"/>
      <c r="BA38" s="1377"/>
      <c r="BB38" s="1377"/>
      <c r="BC38" s="1376"/>
      <c r="BD38" s="1914"/>
      <c r="BE38" s="1376"/>
      <c r="BF38" s="1376"/>
      <c r="BG38" s="1376"/>
      <c r="BH38" s="1376"/>
      <c r="BI38" s="1376"/>
      <c r="BJ38" s="1376"/>
      <c r="BK38" s="1376"/>
      <c r="BL38" s="1376"/>
      <c r="BM38" s="1377"/>
      <c r="BN38" s="1377"/>
      <c r="BO38" s="1377"/>
      <c r="BP38" s="1537"/>
      <c r="BQ38" s="1537"/>
      <c r="BR38" s="1537"/>
      <c r="BS38" s="1376"/>
      <c r="BT38" s="1376"/>
      <c r="BU38" s="1538"/>
      <c r="BV38" s="1377"/>
      <c r="BW38" s="1377"/>
      <c r="BX38" s="1377"/>
      <c r="BY38" s="1377"/>
      <c r="BZ38" s="1376"/>
      <c r="CA38" s="1383"/>
      <c r="CB38" s="1383"/>
      <c r="CC38" s="1383"/>
      <c r="CD38" s="1383"/>
      <c r="CE38" s="1383"/>
      <c r="CF38" s="1383"/>
      <c r="CG38" s="1383"/>
      <c r="CH38" s="1383"/>
      <c r="CI38" s="1383"/>
      <c r="CJ38" s="1383"/>
      <c r="CK38" s="1383"/>
      <c r="CL38" s="1383"/>
      <c r="CM38" s="1376"/>
      <c r="CN38" s="1539"/>
      <c r="CO38" s="1539"/>
      <c r="CP38" s="1539"/>
      <c r="CQ38" s="1376"/>
      <c r="CR38" s="1376"/>
      <c r="CS38" s="1376"/>
      <c r="CT38" s="1376"/>
      <c r="CU38" s="1376"/>
      <c r="CV38" s="1376"/>
      <c r="CW38" s="1376"/>
      <c r="CX38" s="1376"/>
      <c r="CY38" s="1376"/>
      <c r="CZ38" s="1376"/>
      <c r="DA38" s="1376"/>
      <c r="DB38" s="1376"/>
      <c r="DC38" s="1376"/>
      <c r="DD38" s="1376"/>
      <c r="DE38" s="1376"/>
      <c r="DF38" s="1376"/>
      <c r="DG38" s="1376"/>
      <c r="DH38" s="1376"/>
      <c r="DI38" s="1539"/>
      <c r="DJ38" s="1539"/>
      <c r="DK38" s="1539"/>
      <c r="DL38" s="1539"/>
      <c r="DM38" s="1539"/>
      <c r="DN38" s="1539"/>
      <c r="DO38" s="1539"/>
      <c r="DP38" s="1376"/>
      <c r="DQ38" s="1376"/>
      <c r="DR38" s="1376"/>
      <c r="DS38" s="1376"/>
      <c r="DT38" s="1376"/>
      <c r="DU38" s="1376"/>
      <c r="DV38" s="1376"/>
      <c r="DW38" s="1376"/>
      <c r="DX38" s="1376"/>
      <c r="DY38" s="1376"/>
      <c r="DZ38" s="1376"/>
      <c r="EA38" s="1376"/>
      <c r="EB38" s="1376"/>
      <c r="EC38" s="1376"/>
      <c r="ED38" s="1376"/>
      <c r="EE38" s="1376"/>
      <c r="EF38" s="1376"/>
      <c r="EG38" s="1376"/>
      <c r="EH38" s="1376"/>
      <c r="EI38" s="1376"/>
      <c r="EJ38" s="1376"/>
      <c r="EK38" s="1376"/>
      <c r="EL38" s="1376"/>
      <c r="EM38" s="1376"/>
      <c r="EN38" s="1376"/>
      <c r="EO38" s="1376"/>
      <c r="EP38" s="1376"/>
      <c r="EQ38" s="1376"/>
      <c r="ER38" s="1376"/>
      <c r="ES38" s="1376"/>
      <c r="ET38" s="1376"/>
      <c r="EU38" s="1376"/>
      <c r="EV38" s="1376"/>
      <c r="EW38" s="1376"/>
      <c r="EX38" s="1376"/>
      <c r="EY38" s="1376"/>
      <c r="EZ38" s="1376"/>
      <c r="FA38" s="1376"/>
      <c r="FB38" s="1376"/>
      <c r="FC38" s="1376"/>
      <c r="FD38" s="1376"/>
      <c r="FE38" s="1376"/>
      <c r="FF38" s="1376"/>
      <c r="FG38" s="1376"/>
      <c r="FH38" s="1376"/>
      <c r="FI38" s="1376"/>
      <c r="FJ38" s="1376"/>
      <c r="FK38" s="1376"/>
      <c r="FL38" s="1376"/>
      <c r="FM38" s="1376"/>
      <c r="FN38" s="1376"/>
      <c r="FO38" s="1376"/>
      <c r="FP38" s="1376"/>
      <c r="FQ38" s="1376"/>
      <c r="FR38" s="1376"/>
      <c r="FS38" s="1376"/>
      <c r="FT38" s="1376"/>
      <c r="FU38" s="1376"/>
      <c r="FV38" s="1376"/>
      <c r="FW38" s="1376"/>
      <c r="FX38" s="1376"/>
      <c r="FY38" s="1376"/>
      <c r="FZ38" s="1376"/>
      <c r="GA38" s="1376"/>
      <c r="GB38" s="1376"/>
      <c r="GC38" s="1914"/>
      <c r="GD38" s="1914"/>
      <c r="GE38" s="1914"/>
      <c r="GF38" s="1376"/>
      <c r="GG38" s="1376"/>
      <c r="GH38" s="1376"/>
      <c r="GI38" s="1376"/>
      <c r="GJ38" s="1376"/>
      <c r="GK38" s="1376"/>
      <c r="GL38" s="1376"/>
      <c r="GM38" s="1376"/>
      <c r="GN38" s="1376"/>
      <c r="GO38" s="1376"/>
      <c r="GP38" s="1376"/>
      <c r="GQ38" s="1376"/>
      <c r="GR38" s="1376"/>
      <c r="GS38" s="1376"/>
      <c r="GT38" s="1376"/>
      <c r="GU38" s="1376"/>
      <c r="GV38" s="1914"/>
      <c r="GW38" s="1914"/>
      <c r="GX38" s="1376"/>
      <c r="GY38" s="1376"/>
      <c r="GZ38" s="1376"/>
      <c r="HA38" s="1376"/>
      <c r="HB38" s="1376"/>
    </row>
    <row r="39" spans="1:210" s="792" customFormat="1" ht="15.75" customHeight="1"/>
    <row r="40" spans="1:210" s="367" customFormat="1" ht="15.75" customHeight="1"/>
    <row r="41" spans="1:210" s="705" customFormat="1" ht="15.75" customHeight="1"/>
    <row r="42" spans="1:210" s="705" customFormat="1" ht="15.75" customHeight="1"/>
    <row r="43" spans="1:210" s="705" customFormat="1" ht="15.75" customHeight="1"/>
    <row r="44" spans="1:210" s="705" customFormat="1" ht="15.75" customHeight="1"/>
    <row r="45" spans="1:210" s="705" customFormat="1" ht="15.75" customHeight="1"/>
    <row r="46" spans="1:210" s="705" customFormat="1" ht="15.75" customHeight="1"/>
    <row r="47" spans="1:210" s="705" customFormat="1" ht="15.75" customHeight="1"/>
    <row r="48" spans="1:210" s="705" customFormat="1" ht="15.75" customHeight="1"/>
    <row r="49" s="705" customFormat="1" ht="15.75" customHeight="1"/>
    <row r="50" s="705" customFormat="1" ht="15.75" customHeight="1"/>
  </sheetData>
  <protectedRanges>
    <protectedRange sqref="HC30:XFD30" name="B_3"/>
    <protectedRange algorithmName="SHA-512" hashValue="JrTbNX+vvlzug+jehAKrw7YanUdNf/8ESlf06d1SbeMvxYoD3tdMRXnfxlxXNxDtvAi9ztzgnWQ47gfCQzw8Cw==" saltValue="+6ss9vZJQOfdo2g7wt0W/g==" spinCount="100000" sqref="BU7:BW7 AZ1:AZ5 BA1:BA6 BB1 BV1:BY4 BV27:BY38 BN1:BR4 BN27:BR33 BO34:BR38 BX5:BX7 AZ8:BA38 BB3:BB33 BM1:BM33 BN5:BP26 BU8:BU27 BV8:BX26" name="区域1_1_1"/>
  </protectedRanges>
  <mergeCells count="95">
    <mergeCell ref="GR36:GT36"/>
    <mergeCell ref="DE6:DG6"/>
    <mergeCell ref="GB6:GB7"/>
    <mergeCell ref="GC6:GC7"/>
    <mergeCell ref="GD6:GE6"/>
    <mergeCell ref="A26:D26"/>
    <mergeCell ref="CP6:CR6"/>
    <mergeCell ref="CS6:CU6"/>
    <mergeCell ref="CV6:CX6"/>
    <mergeCell ref="CY6:DA6"/>
    <mergeCell ref="DB6:DD6"/>
    <mergeCell ref="CA6:CC6"/>
    <mergeCell ref="CD6:CF6"/>
    <mergeCell ref="CG6:CI6"/>
    <mergeCell ref="CJ6:CL6"/>
    <mergeCell ref="CM6:CO6"/>
    <mergeCell ref="AY6:AY7"/>
    <mergeCell ref="BD6:BN6"/>
    <mergeCell ref="BO6:BR6"/>
    <mergeCell ref="BS6:BU6"/>
    <mergeCell ref="BV6:BW6"/>
    <mergeCell ref="AN6:AN7"/>
    <mergeCell ref="AO6:AO7"/>
    <mergeCell ref="AP6:AP7"/>
    <mergeCell ref="AQ6:AQ7"/>
    <mergeCell ref="AT6:AX6"/>
    <mergeCell ref="GV5:GV7"/>
    <mergeCell ref="GX5:GX7"/>
    <mergeCell ref="G6:G7"/>
    <mergeCell ref="H6:J6"/>
    <mergeCell ref="K6:N6"/>
    <mergeCell ref="S6:S7"/>
    <mergeCell ref="T6:T7"/>
    <mergeCell ref="U6:U7"/>
    <mergeCell ref="V6:V7"/>
    <mergeCell ref="W6:W7"/>
    <mergeCell ref="X6:X7"/>
    <mergeCell ref="Y6:Y7"/>
    <mergeCell ref="Z6:Z7"/>
    <mergeCell ref="AA6:AA7"/>
    <mergeCell ref="AB6:AB7"/>
    <mergeCell ref="AC6:AC7"/>
    <mergeCell ref="GN5:GO6"/>
    <mergeCell ref="GP5:GR6"/>
    <mergeCell ref="GS5:GS7"/>
    <mergeCell ref="GT5:GT7"/>
    <mergeCell ref="GU5:GU7"/>
    <mergeCell ref="FH5:GA6"/>
    <mergeCell ref="GB5:GE5"/>
    <mergeCell ref="GF5:GG6"/>
    <mergeCell ref="GH5:GJ6"/>
    <mergeCell ref="GK5:GM6"/>
    <mergeCell ref="DN5:DO6"/>
    <mergeCell ref="DP5:EB6"/>
    <mergeCell ref="EC5:EX6"/>
    <mergeCell ref="EY5:FA6"/>
    <mergeCell ref="FB5:FG6"/>
    <mergeCell ref="R5:R7"/>
    <mergeCell ref="S5:U5"/>
    <mergeCell ref="V5:AD5"/>
    <mergeCell ref="AE5:AI5"/>
    <mergeCell ref="AJ5:AL5"/>
    <mergeCell ref="AD6:AD7"/>
    <mergeCell ref="AE6:AE7"/>
    <mergeCell ref="AF6:AF7"/>
    <mergeCell ref="AG6:AG7"/>
    <mergeCell ref="AH6:AH7"/>
    <mergeCell ref="AI6:AI7"/>
    <mergeCell ref="AJ6:AJ7"/>
    <mergeCell ref="AK6:AK7"/>
    <mergeCell ref="AL6:AL7"/>
    <mergeCell ref="F5:F7"/>
    <mergeCell ref="G5:N5"/>
    <mergeCell ref="O5:O7"/>
    <mergeCell ref="P5:P7"/>
    <mergeCell ref="Q5:Q7"/>
    <mergeCell ref="A5:A7"/>
    <mergeCell ref="B5:B7"/>
    <mergeCell ref="C5:C7"/>
    <mergeCell ref="D5:D7"/>
    <mergeCell ref="E5:E7"/>
    <mergeCell ref="BB1:BZ4"/>
    <mergeCell ref="CA1:DO4"/>
    <mergeCell ref="DP1:GG4"/>
    <mergeCell ref="AM5:AM7"/>
    <mergeCell ref="AN5:AY5"/>
    <mergeCell ref="AZ5:AZ7"/>
    <mergeCell ref="BA5:BA7"/>
    <mergeCell ref="BB5:BC6"/>
    <mergeCell ref="BD5:BW5"/>
    <mergeCell ref="BX5:BZ6"/>
    <mergeCell ref="CA5:CO5"/>
    <mergeCell ref="CP5:DG5"/>
    <mergeCell ref="DH5:DJ6"/>
    <mergeCell ref="DK5:DM6"/>
  </mergeCells>
  <phoneticPr fontId="28" type="noConversion"/>
  <conditionalFormatting sqref="BD7">
    <cfRule type="expression" dxfId="1" priority="1">
      <formula>$B7=1</formula>
    </cfRule>
    <cfRule type="expression" dxfId="0" priority="2">
      <formula>$O7="是"</formula>
    </cfRule>
  </conditionalFormatting>
  <dataValidations count="18">
    <dataValidation type="list" allowBlank="1" showInputMessage="1" showErrorMessage="1" sqref="AN8:AP25" xr:uid="{A7D8653E-C280-47D8-8826-D1FC46AE3505}">
      <formula1>"是,否,不适用"</formula1>
    </dataValidation>
    <dataValidation type="list" allowBlank="1" showInputMessage="1" showErrorMessage="1" sqref="W17:W25" xr:uid="{71E724A6-ACC2-4FDB-889E-1A3CA4003D0E}">
      <formula1>INDIRECT(E17)</formula1>
    </dataValidation>
    <dataValidation type="list" allowBlank="1" showInputMessage="1" showErrorMessage="1" sqref="AR8:AR25" xr:uid="{069F60FF-621B-4CD4-A2C7-B49065C3CCD9}">
      <formula1>"是,否"</formula1>
    </dataValidation>
    <dataValidation type="list" allowBlank="1" showInputMessage="1" showErrorMessage="1" sqref="AS8:AS25" xr:uid="{D653F77A-6CB2-49BD-8DFD-075213E60CB4}">
      <formula1>"案例,重点勘查项"</formula1>
    </dataValidation>
    <dataValidation type="list" allowBlank="1" showInputMessage="1" showErrorMessage="1" sqref="G8:G25" xr:uid="{3A99C389-5C8A-48A9-B6FC-90BED6810B0F}">
      <formula1>"自建,外购,其他"</formula1>
    </dataValidation>
    <dataValidation type="list" allowBlank="1" showInputMessage="1" showErrorMessage="1" sqref="AG8:AG26" xr:uid="{10497771-FC0C-4DF5-A6B7-B785AE8653A2}">
      <formula1>"建筑面积,使用面积"</formula1>
    </dataValidation>
    <dataValidation type="list" allowBlank="1" showInputMessage="1" showErrorMessage="1" sqref="E8:E25" xr:uid="{C0A0ACD1-DE9E-4E8D-B03A-4423C87294AA}">
      <formula1>"生产,非生产"</formula1>
    </dataValidation>
    <dataValidation type="list" allowBlank="1" showInputMessage="1" showErrorMessage="1" sqref="E26" xr:uid="{BA0270B8-BFEF-48C1-A16A-894C5D46A433}">
      <formula1>#REF!</formula1>
    </dataValidation>
    <dataValidation allowBlank="1" showInputMessage="1" showErrorMessage="1" promptTitle="请填写完整的房产证编号" prompt="如“京房权证海其字第×××号”_x000a__x000a_当无房产证时，请填写“无”；当几项共用一个房产证时，仅第一项填写完整的房产证编号，其余填写“同上”。" sqref="H7" xr:uid="{107DB8CB-1480-4011-AE0B-8553FBAC0578}"/>
    <dataValidation allowBlank="1" showInputMessage="1" showErrorMessage="1" promptTitle="关联工作底稿：" prompt="①自建：自建项目工程规划许可证、施工许可证、施工合同；_x000a_②外购：房屋购买合同或协议；_x000a_③其他取得方式对应底稿。" sqref="G6:G7" xr:uid="{B4C31955-F437-4FD5-A5F6-CC391783A4DF}"/>
    <dataValidation allowBlank="1" showInputMessage="1" showErrorMessage="1" promptTitle="★关联工作底稿：" prompt="房屋产权证(及证明)" sqref="H6:J6" xr:uid="{776F2E52-C013-4112-AEB9-2DEF493973A2}"/>
    <dataValidation allowBlank="1" showInputMessage="1" showErrorMessage="1" promptTitle="关联工作底稿：" prompt="权属证明(土地证及出让合同或者权证承诺)" sqref="K6:N6" xr:uid="{F4934B70-E726-4685-B214-9EC16E6AF383}"/>
    <dataValidation allowBlank="1" showInputMessage="1" showErrorMessage="1" promptTitle="关联工作底稿" prompt="①现场照片" sqref="V5:AD5" xr:uid="{F7E64AC9-D72F-488C-909A-5744F27A80F0}"/>
    <dataValidation allowBlank="1" showInputMessage="1" showErrorMessage="1" promptTitle="关联工作底稿：" prompt="房屋租赁合同或协议" sqref="AE5:AI5" xr:uid="{EE0B111F-32CB-40BF-A862-A29C07BB3058}"/>
    <dataValidation allowBlank="1" showInputMessage="1" showErrorMessage="1" promptTitle="★关联工作底稿：" prompt="①房屋他项权证；_x000a_②房屋产权抵押、质押、担保合同；" sqref="AJ5:AL5" xr:uid="{FE196706-C33D-4BDB-854C-36DCA26D8A4C}"/>
    <dataValidation allowBlank="1" showInputMessage="1" showErrorMessage="1" promptTitle="★关联工作底稿：" prompt="①适用定额封皮复印件及关于实施工程定额的政府文件复印件(一般在工程定额本的第2—3页)；_x000a_②工程其他费用定额复印件；_x000a_③当地造价信息类资料；_x000a_④主要建筑物工程预决算资料或图纸；_x000a_⑤建筑维修原始记录复印件；_x000a_⑥房屋建筑物成本法调查表。" sqref="AN6:AN7" xr:uid="{A5B18653-A1C8-41DD-B1FC-17C8B9BED138}"/>
    <dataValidation allowBlank="1" showInputMessage="1" showErrorMessage="1" promptTitle="★关联工作底稿：" prompt="①房屋建筑物（比较案例）现场勘察表" sqref="AO6:AO7" xr:uid="{130F8804-AB99-451E-9A3F-670C6C697030}"/>
    <dataValidation allowBlank="1" showInputMessage="1" showErrorMessage="1" promptTitle="★关联工作底稿：" prompt="①房屋建筑物（租金比较案例）现场勘察表_x000a_" sqref="AP6:AP7" xr:uid="{2BE3DFE1-A107-4B6A-9D7D-1D1322A298A5}"/>
  </dataValidations>
  <hyperlinks>
    <hyperlink ref="A1" location="索引目录!E36" display="返回索引页" xr:uid="{77F71E7F-313C-4F1F-B202-E61FCC0A7EE7}"/>
    <hyperlink ref="B1" location="固定资产汇总!B8" display="返回" xr:uid="{F088123F-3AAC-496A-8CE2-4839C9B1459B}"/>
  </hyperlinks>
  <printOptions horizontalCentered="1"/>
  <pageMargins left="0.7" right="0.7" top="0.98425196850393704" bottom="0.75" header="0.39370078740157477" footer="0.3"/>
  <pageSetup paperSize="9" orientation="portrait" r:id="rId1"/>
  <headerFooter>
    <oddHeader>&amp;R&amp;"宋体,常规"&amp;10共&amp;"Times New Roman,常规"&amp;N&amp;"宋体,常规"页第&amp;"Times New Roman,常规"&amp;P&amp;"宋体,常规"页</oddHeader>
  </headerFooter>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prompt="结构类型范围见表头批注" xr:uid="{2740DCC3-7B67-4A5E-93DC-92C49D1707DE}">
          <x14:formula1>
            <xm:f>基准日费率!$A$13:$A$24</xm:f>
          </x14:formula1>
          <xm:sqref>O8:O25</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2">
    <pageSetUpPr fitToPage="1"/>
  </sheetPr>
  <dimension ref="A1:O26"/>
  <sheetViews>
    <sheetView zoomScaleNormal="100" zoomScaleSheetLayoutView="90" workbookViewId="0">
      <pane xSplit="3" ySplit="6" topLeftCell="D7" activePane="bottomRight" state="frozen"/>
      <selection pane="topRight" activeCell="D1" sqref="D1"/>
      <selection pane="bottomLeft" activeCell="A7" sqref="A7"/>
      <selection pane="bottomRight"/>
    </sheetView>
  </sheetViews>
  <sheetFormatPr defaultColWidth="9" defaultRowHeight="15.75" customHeight="1" outlineLevelCol="1"/>
  <cols>
    <col min="1" max="1" width="4.625" style="557" customWidth="1"/>
    <col min="2" max="2" width="27.75" style="367" customWidth="1"/>
    <col min="3" max="3" width="9.25" style="367" customWidth="1"/>
    <col min="4" max="4" width="13.5" style="922" customWidth="1" outlineLevel="1"/>
    <col min="5" max="5" width="14" style="922" customWidth="1" outlineLevel="1"/>
    <col min="6" max="7" width="15.25" style="922" customWidth="1"/>
    <col min="8" max="8" width="17.75" style="922" customWidth="1"/>
    <col min="9" max="9" width="19.25" style="922" customWidth="1"/>
    <col min="10" max="10" width="16.25" style="924" customWidth="1"/>
    <col min="11" max="11" width="13" style="367" customWidth="1"/>
    <col min="12" max="16384" width="9" style="367"/>
  </cols>
  <sheetData>
    <row r="1" spans="1:15" ht="13.15" customHeight="1">
      <c r="A1" s="556" t="s">
        <v>108</v>
      </c>
      <c r="B1" s="357" t="s">
        <v>333</v>
      </c>
      <c r="C1" s="366"/>
      <c r="D1" s="920"/>
      <c r="E1" s="920"/>
      <c r="F1" s="920"/>
      <c r="G1" s="920"/>
      <c r="H1" s="920"/>
      <c r="I1" s="920"/>
      <c r="J1" s="921"/>
    </row>
    <row r="2" spans="1:15" s="368" customFormat="1" ht="30" customHeight="1">
      <c r="A2" s="1841" t="s">
        <v>389</v>
      </c>
      <c r="B2" s="1841"/>
      <c r="C2" s="1841"/>
      <c r="D2" s="1841"/>
      <c r="E2" s="1841"/>
      <c r="F2" s="1841"/>
      <c r="G2" s="1841"/>
      <c r="H2" s="1841"/>
      <c r="I2" s="1841"/>
      <c r="J2" s="1841"/>
      <c r="K2" s="1841"/>
      <c r="L2" s="1841"/>
      <c r="M2" s="1841"/>
    </row>
    <row r="3" spans="1:15" ht="14.25" customHeight="1">
      <c r="A3" s="367" t="str">
        <f>CONCATENATE(封面!D9,封面!F9,封面!G9,封面!H9,封面!I9,封面!J9,封面!K9)</f>
        <v>评估基准日：年月日</v>
      </c>
      <c r="D3" s="367"/>
      <c r="E3" s="367"/>
      <c r="F3" s="367"/>
      <c r="G3" s="367"/>
      <c r="H3" s="367"/>
      <c r="I3" s="367"/>
      <c r="J3" s="367"/>
    </row>
    <row r="4" spans="1:15" ht="15.75" customHeight="1">
      <c r="A4" s="557" t="str">
        <f>封面!D7&amp;封面!F7</f>
        <v>被评估企业：</v>
      </c>
      <c r="M4" s="923" t="s">
        <v>110</v>
      </c>
    </row>
    <row r="5" spans="1:15" s="1121" customFormat="1" ht="15.75" customHeight="1">
      <c r="A5" s="2094" t="s">
        <v>172</v>
      </c>
      <c r="B5" s="2085" t="s">
        <v>390</v>
      </c>
      <c r="C5" s="2095" t="s">
        <v>1726</v>
      </c>
      <c r="D5" s="2096"/>
      <c r="E5" s="2096"/>
      <c r="F5" s="1103" t="s">
        <v>1727</v>
      </c>
      <c r="G5" s="2097" t="s">
        <v>1728</v>
      </c>
      <c r="H5" s="2088" t="s">
        <v>1729</v>
      </c>
      <c r="I5" s="2090" t="s">
        <v>1483</v>
      </c>
      <c r="J5" s="2085" t="s">
        <v>318</v>
      </c>
      <c r="K5" s="2085" t="s">
        <v>319</v>
      </c>
      <c r="L5" s="2085" t="s">
        <v>336</v>
      </c>
      <c r="M5" s="2086" t="s">
        <v>1384</v>
      </c>
      <c r="O5" s="2084" t="s">
        <v>2129</v>
      </c>
    </row>
    <row r="6" spans="1:15" s="792" customFormat="1" ht="15.75" customHeight="1">
      <c r="A6" s="2094"/>
      <c r="B6" s="2085"/>
      <c r="C6" s="1105" t="s">
        <v>1730</v>
      </c>
      <c r="D6" s="1105" t="s">
        <v>392</v>
      </c>
      <c r="E6" s="1105" t="s">
        <v>391</v>
      </c>
      <c r="F6" s="1106" t="s">
        <v>1731</v>
      </c>
      <c r="G6" s="2098"/>
      <c r="H6" s="2089"/>
      <c r="I6" s="2091"/>
      <c r="J6" s="2085"/>
      <c r="K6" s="2085"/>
      <c r="L6" s="2085"/>
      <c r="M6" s="2087"/>
      <c r="O6" s="2084"/>
    </row>
    <row r="7" spans="1:15" s="792" customFormat="1" ht="15.75" customHeight="1">
      <c r="A7" s="1100"/>
      <c r="B7" s="1108"/>
      <c r="C7" s="1109"/>
      <c r="D7" s="1110"/>
      <c r="E7" s="1111"/>
      <c r="F7" s="1112"/>
      <c r="G7" s="1113">
        <f>C7</f>
        <v>0</v>
      </c>
      <c r="H7" s="1114"/>
      <c r="I7" s="1115"/>
      <c r="J7" s="1109">
        <f>C7+I7</f>
        <v>0</v>
      </c>
      <c r="K7" s="1109">
        <f>G7</f>
        <v>0</v>
      </c>
      <c r="L7" s="1109" t="str">
        <f t="shared" ref="L7:L23" si="0">IF(J7=0,"",(K7-J7)/J7*100)</f>
        <v/>
      </c>
      <c r="M7" s="1116"/>
      <c r="O7" s="1794"/>
    </row>
    <row r="8" spans="1:15" s="792" customFormat="1" ht="15.75" customHeight="1">
      <c r="A8" s="1100"/>
      <c r="B8" s="1108"/>
      <c r="C8" s="1109"/>
      <c r="D8" s="1110"/>
      <c r="E8" s="1111"/>
      <c r="F8" s="1112"/>
      <c r="G8" s="1113">
        <f t="shared" ref="G8:G23" si="1">C8</f>
        <v>0</v>
      </c>
      <c r="H8" s="1114"/>
      <c r="I8" s="1115"/>
      <c r="J8" s="1109">
        <f t="shared" ref="J8:J23" si="2">C8+I8</f>
        <v>0</v>
      </c>
      <c r="K8" s="1109">
        <f t="shared" ref="K8:K23" si="3">G8</f>
        <v>0</v>
      </c>
      <c r="L8" s="1109" t="str">
        <f t="shared" si="0"/>
        <v/>
      </c>
      <c r="M8" s="1116"/>
      <c r="O8" s="1794"/>
    </row>
    <row r="9" spans="1:15" s="792" customFormat="1" ht="15.75" customHeight="1">
      <c r="A9" s="1100"/>
      <c r="B9" s="1108"/>
      <c r="C9" s="1109"/>
      <c r="D9" s="1110"/>
      <c r="E9" s="1111"/>
      <c r="F9" s="1112"/>
      <c r="G9" s="1113">
        <f t="shared" si="1"/>
        <v>0</v>
      </c>
      <c r="H9" s="1114"/>
      <c r="I9" s="1115"/>
      <c r="J9" s="1109">
        <f t="shared" si="2"/>
        <v>0</v>
      </c>
      <c r="K9" s="1109">
        <f t="shared" si="3"/>
        <v>0</v>
      </c>
      <c r="L9" s="1109" t="str">
        <f t="shared" si="0"/>
        <v/>
      </c>
      <c r="M9" s="1116"/>
      <c r="O9" s="1794"/>
    </row>
    <row r="10" spans="1:15" s="792" customFormat="1" ht="15.75" customHeight="1">
      <c r="A10" s="1100"/>
      <c r="B10" s="1108"/>
      <c r="C10" s="1109"/>
      <c r="D10" s="1110"/>
      <c r="E10" s="1111"/>
      <c r="F10" s="1112"/>
      <c r="G10" s="1113">
        <f t="shared" si="1"/>
        <v>0</v>
      </c>
      <c r="H10" s="1114"/>
      <c r="I10" s="1115"/>
      <c r="J10" s="1109">
        <f t="shared" si="2"/>
        <v>0</v>
      </c>
      <c r="K10" s="1109">
        <f t="shared" si="3"/>
        <v>0</v>
      </c>
      <c r="L10" s="1109" t="str">
        <f t="shared" si="0"/>
        <v/>
      </c>
      <c r="M10" s="1116"/>
      <c r="O10" s="1794"/>
    </row>
    <row r="11" spans="1:15" s="792" customFormat="1" ht="15.75" customHeight="1">
      <c r="A11" s="1100"/>
      <c r="B11" s="1108"/>
      <c r="C11" s="1109"/>
      <c r="D11" s="1110"/>
      <c r="E11" s="1111"/>
      <c r="F11" s="1112"/>
      <c r="G11" s="1113">
        <f t="shared" si="1"/>
        <v>0</v>
      </c>
      <c r="H11" s="1114"/>
      <c r="I11" s="1115"/>
      <c r="J11" s="1109">
        <f t="shared" si="2"/>
        <v>0</v>
      </c>
      <c r="K11" s="1109">
        <f t="shared" si="3"/>
        <v>0</v>
      </c>
      <c r="L11" s="1109" t="str">
        <f t="shared" si="0"/>
        <v/>
      </c>
      <c r="M11" s="1116"/>
      <c r="O11" s="1794"/>
    </row>
    <row r="12" spans="1:15" s="792" customFormat="1" ht="15.75" customHeight="1">
      <c r="A12" s="1100"/>
      <c r="B12" s="1108"/>
      <c r="C12" s="1109"/>
      <c r="D12" s="1110"/>
      <c r="E12" s="1111"/>
      <c r="F12" s="1112"/>
      <c r="G12" s="1113">
        <f t="shared" si="1"/>
        <v>0</v>
      </c>
      <c r="H12" s="1114"/>
      <c r="I12" s="1115"/>
      <c r="J12" s="1109">
        <f t="shared" si="2"/>
        <v>0</v>
      </c>
      <c r="K12" s="1109">
        <f t="shared" si="3"/>
        <v>0</v>
      </c>
      <c r="L12" s="1109" t="str">
        <f t="shared" si="0"/>
        <v/>
      </c>
      <c r="M12" s="1116"/>
      <c r="O12" s="1794"/>
    </row>
    <row r="13" spans="1:15" s="792" customFormat="1" ht="15.75" customHeight="1">
      <c r="A13" s="1100"/>
      <c r="B13" s="1108"/>
      <c r="C13" s="1109"/>
      <c r="D13" s="1110"/>
      <c r="E13" s="1111"/>
      <c r="F13" s="1112"/>
      <c r="G13" s="1113">
        <f t="shared" si="1"/>
        <v>0</v>
      </c>
      <c r="H13" s="1114"/>
      <c r="I13" s="1115"/>
      <c r="J13" s="1109">
        <f t="shared" si="2"/>
        <v>0</v>
      </c>
      <c r="K13" s="1109">
        <f t="shared" si="3"/>
        <v>0</v>
      </c>
      <c r="L13" s="1109" t="str">
        <f t="shared" si="0"/>
        <v/>
      </c>
      <c r="M13" s="1116"/>
      <c r="O13" s="1794"/>
    </row>
    <row r="14" spans="1:15" s="792" customFormat="1" ht="15.75" customHeight="1">
      <c r="A14" s="1100"/>
      <c r="B14" s="1108"/>
      <c r="C14" s="1109"/>
      <c r="D14" s="1110"/>
      <c r="E14" s="1111"/>
      <c r="F14" s="1112"/>
      <c r="G14" s="1113">
        <f t="shared" si="1"/>
        <v>0</v>
      </c>
      <c r="H14" s="1114"/>
      <c r="I14" s="1115"/>
      <c r="J14" s="1109">
        <f t="shared" si="2"/>
        <v>0</v>
      </c>
      <c r="K14" s="1109">
        <f t="shared" si="3"/>
        <v>0</v>
      </c>
      <c r="L14" s="1109" t="str">
        <f t="shared" si="0"/>
        <v/>
      </c>
      <c r="M14" s="1116"/>
      <c r="O14" s="1794"/>
    </row>
    <row r="15" spans="1:15" s="792" customFormat="1" ht="15.75" customHeight="1">
      <c r="A15" s="1100"/>
      <c r="B15" s="1108"/>
      <c r="C15" s="1109"/>
      <c r="D15" s="1110"/>
      <c r="E15" s="1111"/>
      <c r="F15" s="1112"/>
      <c r="G15" s="1113">
        <f t="shared" si="1"/>
        <v>0</v>
      </c>
      <c r="H15" s="1114"/>
      <c r="I15" s="1115"/>
      <c r="J15" s="1109">
        <f t="shared" si="2"/>
        <v>0</v>
      </c>
      <c r="K15" s="1109">
        <f t="shared" si="3"/>
        <v>0</v>
      </c>
      <c r="L15" s="1109" t="str">
        <f t="shared" si="0"/>
        <v/>
      </c>
      <c r="M15" s="1116"/>
      <c r="O15" s="1794"/>
    </row>
    <row r="16" spans="1:15" s="792" customFormat="1" ht="15.75" customHeight="1">
      <c r="A16" s="1100"/>
      <c r="B16" s="1108"/>
      <c r="C16" s="1109"/>
      <c r="D16" s="1110"/>
      <c r="E16" s="1111"/>
      <c r="F16" s="1112"/>
      <c r="G16" s="1113">
        <f t="shared" si="1"/>
        <v>0</v>
      </c>
      <c r="H16" s="1114"/>
      <c r="I16" s="1115"/>
      <c r="J16" s="1109">
        <f t="shared" si="2"/>
        <v>0</v>
      </c>
      <c r="K16" s="1109">
        <f t="shared" si="3"/>
        <v>0</v>
      </c>
      <c r="L16" s="1109" t="str">
        <f t="shared" si="0"/>
        <v/>
      </c>
      <c r="M16" s="1116"/>
      <c r="O16" s="1794"/>
    </row>
    <row r="17" spans="1:15" s="792" customFormat="1" ht="15.75" customHeight="1">
      <c r="A17" s="1100"/>
      <c r="B17" s="1108"/>
      <c r="C17" s="1109"/>
      <c r="D17" s="1110"/>
      <c r="E17" s="1111"/>
      <c r="F17" s="1112"/>
      <c r="G17" s="1113">
        <f t="shared" si="1"/>
        <v>0</v>
      </c>
      <c r="H17" s="1114"/>
      <c r="I17" s="1115"/>
      <c r="J17" s="1109">
        <f t="shared" si="2"/>
        <v>0</v>
      </c>
      <c r="K17" s="1109">
        <f t="shared" si="3"/>
        <v>0</v>
      </c>
      <c r="L17" s="1109" t="str">
        <f t="shared" si="0"/>
        <v/>
      </c>
      <c r="M17" s="1116"/>
      <c r="O17" s="1794"/>
    </row>
    <row r="18" spans="1:15" s="792" customFormat="1" ht="15.75" customHeight="1">
      <c r="A18" s="1100"/>
      <c r="B18" s="1108"/>
      <c r="C18" s="1109"/>
      <c r="D18" s="1110"/>
      <c r="E18" s="1111"/>
      <c r="F18" s="1112"/>
      <c r="G18" s="1113">
        <f t="shared" si="1"/>
        <v>0</v>
      </c>
      <c r="H18" s="1114"/>
      <c r="I18" s="1115"/>
      <c r="J18" s="1109">
        <f t="shared" si="2"/>
        <v>0</v>
      </c>
      <c r="K18" s="1109">
        <f t="shared" si="3"/>
        <v>0</v>
      </c>
      <c r="L18" s="1109" t="str">
        <f t="shared" si="0"/>
        <v/>
      </c>
      <c r="M18" s="1116"/>
      <c r="O18" s="1794"/>
    </row>
    <row r="19" spans="1:15" s="792" customFormat="1" ht="15.75" customHeight="1">
      <c r="A19" s="1100"/>
      <c r="B19" s="1108"/>
      <c r="C19" s="1109"/>
      <c r="D19" s="1110"/>
      <c r="E19" s="1111"/>
      <c r="F19" s="1112"/>
      <c r="G19" s="1113">
        <f t="shared" si="1"/>
        <v>0</v>
      </c>
      <c r="H19" s="1114"/>
      <c r="I19" s="1115"/>
      <c r="J19" s="1109">
        <f t="shared" si="2"/>
        <v>0</v>
      </c>
      <c r="K19" s="1109">
        <f t="shared" si="3"/>
        <v>0</v>
      </c>
      <c r="L19" s="1109" t="str">
        <f t="shared" si="0"/>
        <v/>
      </c>
      <c r="M19" s="1116"/>
      <c r="O19" s="1794"/>
    </row>
    <row r="20" spans="1:15" s="792" customFormat="1" ht="15.75" customHeight="1">
      <c r="A20" s="1100"/>
      <c r="B20" s="1108"/>
      <c r="C20" s="1109"/>
      <c r="D20" s="1110"/>
      <c r="E20" s="1111"/>
      <c r="F20" s="1112"/>
      <c r="G20" s="1113">
        <f t="shared" si="1"/>
        <v>0</v>
      </c>
      <c r="H20" s="1114"/>
      <c r="I20" s="1115"/>
      <c r="J20" s="1109">
        <f t="shared" si="2"/>
        <v>0</v>
      </c>
      <c r="K20" s="1109">
        <f t="shared" si="3"/>
        <v>0</v>
      </c>
      <c r="L20" s="1109" t="str">
        <f t="shared" si="0"/>
        <v/>
      </c>
      <c r="M20" s="1116"/>
      <c r="O20" s="1794"/>
    </row>
    <row r="21" spans="1:15" s="792" customFormat="1" ht="15.75" customHeight="1">
      <c r="A21" s="1100"/>
      <c r="B21" s="1108"/>
      <c r="C21" s="1109"/>
      <c r="D21" s="1110"/>
      <c r="E21" s="1111"/>
      <c r="F21" s="1112"/>
      <c r="G21" s="1113">
        <f t="shared" si="1"/>
        <v>0</v>
      </c>
      <c r="H21" s="1114"/>
      <c r="I21" s="1115"/>
      <c r="J21" s="1109">
        <f t="shared" si="2"/>
        <v>0</v>
      </c>
      <c r="K21" s="1109">
        <f t="shared" si="3"/>
        <v>0</v>
      </c>
      <c r="L21" s="1109" t="str">
        <f t="shared" si="0"/>
        <v/>
      </c>
      <c r="M21" s="1116"/>
      <c r="O21" s="1794"/>
    </row>
    <row r="22" spans="1:15" s="792" customFormat="1" ht="15.75" customHeight="1">
      <c r="A22" s="1100"/>
      <c r="B22" s="1108"/>
      <c r="C22" s="1109"/>
      <c r="D22" s="1110"/>
      <c r="E22" s="1111"/>
      <c r="F22" s="1112"/>
      <c r="G22" s="1113">
        <f t="shared" si="1"/>
        <v>0</v>
      </c>
      <c r="H22" s="1114"/>
      <c r="I22" s="1115"/>
      <c r="J22" s="1109">
        <f t="shared" si="2"/>
        <v>0</v>
      </c>
      <c r="K22" s="1109">
        <f t="shared" si="3"/>
        <v>0</v>
      </c>
      <c r="L22" s="1109" t="str">
        <f t="shared" si="0"/>
        <v/>
      </c>
      <c r="M22" s="1116"/>
      <c r="O22" s="1794"/>
    </row>
    <row r="23" spans="1:15" s="792" customFormat="1" ht="15.75" customHeight="1">
      <c r="A23" s="1100"/>
      <c r="B23" s="1108"/>
      <c r="C23" s="1109"/>
      <c r="D23" s="1110"/>
      <c r="E23" s="1111"/>
      <c r="F23" s="1112"/>
      <c r="G23" s="1113">
        <f t="shared" si="1"/>
        <v>0</v>
      </c>
      <c r="H23" s="1114"/>
      <c r="I23" s="1115"/>
      <c r="J23" s="1109">
        <f t="shared" si="2"/>
        <v>0</v>
      </c>
      <c r="K23" s="1109">
        <f t="shared" si="3"/>
        <v>0</v>
      </c>
      <c r="L23" s="1109" t="str">
        <f t="shared" si="0"/>
        <v/>
      </c>
      <c r="M23" s="1116"/>
      <c r="O23" s="1794"/>
    </row>
    <row r="24" spans="1:15" s="792" customFormat="1" ht="15.75" customHeight="1">
      <c r="A24" s="2092" t="s">
        <v>395</v>
      </c>
      <c r="B24" s="2093"/>
      <c r="C24" s="1109">
        <f>SUM(C7:C23)</f>
        <v>0</v>
      </c>
      <c r="D24" s="1117"/>
      <c r="E24" s="1118"/>
      <c r="F24" s="1119"/>
      <c r="G24" s="1109"/>
      <c r="H24" s="1109"/>
      <c r="I24" s="1120"/>
      <c r="J24" s="1109">
        <f>SUM(J7:J23)</f>
        <v>0</v>
      </c>
      <c r="K24" s="1109">
        <f>SUM(K7:K23)</f>
        <v>0</v>
      </c>
      <c r="L24" s="1109" t="str">
        <f>IF(J24=0,"",(K24-J24)/J24*100)</f>
        <v/>
      </c>
      <c r="M24" s="1116"/>
    </row>
    <row r="25" spans="1:15" ht="15.75" customHeight="1">
      <c r="A25" s="12" t="str">
        <f>封面!D11&amp;封面!G11</f>
        <v>被评估企业填表人：</v>
      </c>
      <c r="K25" s="922" t="str">
        <f>"评估人员："&amp;封面!G20</f>
        <v>评估人员：</v>
      </c>
    </row>
    <row r="26" spans="1:15" ht="15.75" customHeight="1">
      <c r="A26" s="12" t="str">
        <f>CONCATENATE(封面!D13,封面!F13,封面!G13,封面!H13,封面!I13,封面!J13,封面!K13)</f>
        <v>填表日期：年月日</v>
      </c>
    </row>
  </sheetData>
  <mergeCells count="12">
    <mergeCell ref="A24:B24"/>
    <mergeCell ref="A5:A6"/>
    <mergeCell ref="B5:B6"/>
    <mergeCell ref="C5:E5"/>
    <mergeCell ref="G5:G6"/>
    <mergeCell ref="O5:O6"/>
    <mergeCell ref="K5:K6"/>
    <mergeCell ref="L5:L6"/>
    <mergeCell ref="M5:M6"/>
    <mergeCell ref="H5:H6"/>
    <mergeCell ref="I5:I6"/>
    <mergeCell ref="J5:J6"/>
  </mergeCells>
  <phoneticPr fontId="28" type="noConversion"/>
  <conditionalFormatting sqref="F6:F23">
    <cfRule type="expression" dxfId="18" priority="1">
      <formula>F6="×"</formula>
    </cfRule>
  </conditionalFormatting>
  <dataValidations count="3">
    <dataValidation allowBlank="1" showInputMessage="1" showErrorMessage="1" promptTitle="数据来源：" prompt="引用自对应现金盘点表" sqref="H5:H6" xr:uid="{741CE56B-7E05-437C-B980-80927B5CE21C}"/>
    <dataValidation allowBlank="1" showInputMessage="1" showErrorMessage="1" promptTitle="功能" prompt="生成现金盘点表；_x000a_生成底稿目录" sqref="F5" xr:uid="{BF3CFD2C-A073-462F-82C6-0D00D77A3F84}"/>
    <dataValidation type="list" errorStyle="warning" allowBlank="1" showInputMessage="1" showErrorMessage="1" sqref="E7:E23" xr:uid="{25093525-1B35-47C0-9931-8692E53E8DE8}">
      <formula1>"美元,欧元,港元,日元,英镑,澳元,加元,新西兰元,新加坡元,瑞郎"</formula1>
    </dataValidation>
  </dataValidations>
  <hyperlinks>
    <hyperlink ref="B1" location="流动汇总!B6" display="返回" xr:uid="{00000000-0004-0000-0E00-000000000000}"/>
    <hyperlink ref="A1" location="索引目录!E6" display="返回索引页" xr:uid="{00000000-0004-0000-0E00-000001000000}"/>
  </hyperlinks>
  <printOptions horizontalCentered="1"/>
  <pageMargins left="0.35433070866141736" right="0.35433070866141736" top="0.98425196850393704" bottom="0.78740157480314965" header="0.39370078740157477" footer="0.51181102362204722"/>
  <pageSetup paperSize="9" scale="71" fitToHeight="0" orientation="landscape" r:id="rId1"/>
  <headerFooter alignWithMargins="0">
    <oddHeader>&amp;R&amp;"宋体,常规"&amp;10共&amp;"Times New Roman,常规"&amp;N&amp;"宋体,常规"页第&amp;"Times New Roman,常规"&amp;P&amp;"宋体,常规"页</oddHead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3">
    <pageSetUpPr fitToPage="1"/>
  </sheetPr>
  <dimension ref="A1:U30"/>
  <sheetViews>
    <sheetView zoomScale="80" zoomScaleNormal="80" zoomScaleSheetLayoutView="85" workbookViewId="0">
      <pane xSplit="4" ySplit="6" topLeftCell="F7" activePane="bottomRight" state="frozen"/>
      <selection activeCell="F30" sqref="F30"/>
      <selection pane="topRight" activeCell="F30" sqref="F30"/>
      <selection pane="bottomLeft" activeCell="F30" sqref="F30"/>
      <selection pane="bottomRight" activeCell="I14" sqref="I14"/>
    </sheetView>
  </sheetViews>
  <sheetFormatPr defaultColWidth="9" defaultRowHeight="15.75" customHeight="1" outlineLevelCol="1"/>
  <cols>
    <col min="1" max="1" width="4.75" style="12" customWidth="1"/>
    <col min="2" max="2" width="22.5" style="349" customWidth="1"/>
    <col min="3" max="3" width="15.625" style="349" customWidth="1"/>
    <col min="4" max="4" width="13.625" style="349" customWidth="1"/>
    <col min="5" max="5" width="13" style="705" customWidth="1" outlineLevel="1"/>
    <col min="6" max="6" width="13.5" style="705" customWidth="1" outlineLevel="1"/>
    <col min="7" max="8" width="15.5" style="705" customWidth="1"/>
    <col min="9" max="10" width="17.25" style="705" customWidth="1"/>
    <col min="11" max="11" width="12.125" style="349" customWidth="1"/>
    <col min="12" max="16384" width="9" style="349"/>
  </cols>
  <sheetData>
    <row r="1" spans="1:21" ht="13.15" customHeight="1">
      <c r="A1" s="558" t="s">
        <v>108</v>
      </c>
      <c r="B1" s="357" t="s">
        <v>333</v>
      </c>
      <c r="C1" s="348"/>
      <c r="D1" s="348"/>
      <c r="E1" s="941"/>
      <c r="F1" s="941"/>
      <c r="G1" s="941"/>
      <c r="H1" s="941"/>
      <c r="I1" s="941"/>
      <c r="J1" s="941"/>
      <c r="K1" s="348"/>
    </row>
    <row r="2" spans="1:21" s="369" customFormat="1" ht="30" customHeight="1">
      <c r="A2" s="2061" t="s">
        <v>396</v>
      </c>
      <c r="B2" s="2061"/>
      <c r="C2" s="2061"/>
      <c r="D2" s="2061"/>
      <c r="E2" s="2061"/>
      <c r="F2" s="2061"/>
      <c r="G2" s="2061"/>
      <c r="H2" s="2061"/>
      <c r="I2" s="2061"/>
      <c r="J2" s="2061"/>
      <c r="K2" s="2061"/>
      <c r="L2" s="2061"/>
      <c r="M2" s="2061"/>
      <c r="N2" s="2061"/>
      <c r="O2" s="2061"/>
      <c r="P2" s="2061"/>
      <c r="Q2" s="2061"/>
      <c r="R2" s="2061"/>
      <c r="S2" s="2061"/>
    </row>
    <row r="3" spans="1:21" ht="14.25" customHeight="1">
      <c r="A3" s="705" t="str">
        <f>CONCATENATE(封面!D9,封面!F9,封面!G9,封面!H9,封面!I9,封面!J9,封面!K9)</f>
        <v>评估基准日：年月日</v>
      </c>
      <c r="B3" s="705"/>
      <c r="C3" s="705"/>
      <c r="D3" s="705"/>
      <c r="K3" s="705"/>
    </row>
    <row r="4" spans="1:21" ht="15.75" customHeight="1">
      <c r="A4" s="12" t="str">
        <f>封面!D7&amp;封面!F7</f>
        <v>被评估企业：</v>
      </c>
      <c r="E4" s="943"/>
      <c r="F4" s="943"/>
      <c r="G4" s="943"/>
      <c r="H4" s="943"/>
      <c r="I4" s="943"/>
      <c r="J4" s="943"/>
      <c r="L4" s="367"/>
      <c r="S4" s="355" t="s">
        <v>110</v>
      </c>
    </row>
    <row r="5" spans="1:21" s="1121" customFormat="1" ht="15.75" customHeight="1">
      <c r="A5" s="2106" t="s">
        <v>172</v>
      </c>
      <c r="B5" s="2106" t="s">
        <v>397</v>
      </c>
      <c r="C5" s="2099" t="s">
        <v>398</v>
      </c>
      <c r="D5" s="2095" t="s">
        <v>1726</v>
      </c>
      <c r="E5" s="2096"/>
      <c r="F5" s="2105"/>
      <c r="G5" s="2099" t="s">
        <v>1732</v>
      </c>
      <c r="H5" s="2101" t="s">
        <v>1733</v>
      </c>
      <c r="I5" s="2102"/>
      <c r="J5" s="2102"/>
      <c r="K5" s="2102"/>
      <c r="L5" s="2102"/>
      <c r="M5" s="2102"/>
      <c r="N5" s="2103"/>
      <c r="O5" s="2099" t="s">
        <v>1483</v>
      </c>
      <c r="P5" s="2099" t="s">
        <v>318</v>
      </c>
      <c r="Q5" s="2099" t="s">
        <v>319</v>
      </c>
      <c r="R5" s="2099" t="s">
        <v>336</v>
      </c>
      <c r="S5" s="2086" t="s">
        <v>1384</v>
      </c>
      <c r="U5" s="2084" t="s">
        <v>2129</v>
      </c>
    </row>
    <row r="6" spans="1:21" s="792" customFormat="1" ht="24">
      <c r="A6" s="2107"/>
      <c r="B6" s="2107"/>
      <c r="C6" s="2100"/>
      <c r="D6" s="1105" t="s">
        <v>1730</v>
      </c>
      <c r="E6" s="1123" t="s">
        <v>392</v>
      </c>
      <c r="F6" s="1123" t="s">
        <v>391</v>
      </c>
      <c r="G6" s="2100"/>
      <c r="H6" s="1103" t="s">
        <v>1727</v>
      </c>
      <c r="I6" s="1124" t="s">
        <v>1734</v>
      </c>
      <c r="J6" s="1125" t="s">
        <v>1735</v>
      </c>
      <c r="K6" s="1125" t="s">
        <v>1728</v>
      </c>
      <c r="L6" s="1125" t="s">
        <v>1736</v>
      </c>
      <c r="M6" s="1124" t="s">
        <v>1729</v>
      </c>
      <c r="N6" s="1124" t="s">
        <v>1737</v>
      </c>
      <c r="O6" s="2100"/>
      <c r="P6" s="2100"/>
      <c r="Q6" s="2100"/>
      <c r="R6" s="2100"/>
      <c r="S6" s="2087"/>
      <c r="U6" s="2084"/>
    </row>
    <row r="7" spans="1:21" s="792" customFormat="1" ht="15.75" customHeight="1">
      <c r="A7" s="1100"/>
      <c r="B7" s="1063"/>
      <c r="C7" s="1126"/>
      <c r="D7" s="1127"/>
      <c r="E7" s="1128"/>
      <c r="F7" s="1129"/>
      <c r="G7" s="1130"/>
      <c r="H7" s="1131"/>
      <c r="I7" s="1119"/>
      <c r="J7" s="1132"/>
      <c r="K7" s="1133">
        <f t="shared" ref="K7:K27" si="0">D7</f>
        <v>0</v>
      </c>
      <c r="L7" s="1133"/>
      <c r="M7" s="1118"/>
      <c r="N7" s="1134"/>
      <c r="O7" s="969"/>
      <c r="P7" s="969">
        <f>D7+O7</f>
        <v>0</v>
      </c>
      <c r="Q7" s="969">
        <f>K7</f>
        <v>0</v>
      </c>
      <c r="R7" s="1109" t="str">
        <f t="shared" ref="R7:R13" si="1">IF(P7=0,"",(Q7-P7)/P7*100)</f>
        <v/>
      </c>
      <c r="S7" s="1135"/>
      <c r="U7" s="1794"/>
    </row>
    <row r="8" spans="1:21" s="792" customFormat="1" ht="15.75" customHeight="1">
      <c r="A8" s="1100"/>
      <c r="B8" s="1063"/>
      <c r="C8" s="1126"/>
      <c r="D8" s="1127"/>
      <c r="E8" s="1128"/>
      <c r="F8" s="1129"/>
      <c r="G8" s="1130"/>
      <c r="H8" s="1131"/>
      <c r="I8" s="1119"/>
      <c r="J8" s="1132"/>
      <c r="K8" s="1133">
        <f t="shared" si="0"/>
        <v>0</v>
      </c>
      <c r="L8" s="1133"/>
      <c r="M8" s="1118"/>
      <c r="N8" s="1134"/>
      <c r="O8" s="969"/>
      <c r="P8" s="969">
        <f t="shared" ref="P8:P27" si="2">D8+O8</f>
        <v>0</v>
      </c>
      <c r="Q8" s="969">
        <f t="shared" ref="Q8:Q27" si="3">K8</f>
        <v>0</v>
      </c>
      <c r="R8" s="1109" t="str">
        <f t="shared" si="1"/>
        <v/>
      </c>
      <c r="S8" s="1135"/>
      <c r="U8" s="1794"/>
    </row>
    <row r="9" spans="1:21" s="792" customFormat="1" ht="15.75" customHeight="1">
      <c r="A9" s="1100"/>
      <c r="B9" s="1063"/>
      <c r="C9" s="1126"/>
      <c r="D9" s="1127"/>
      <c r="E9" s="1128"/>
      <c r="F9" s="1129"/>
      <c r="G9" s="1127"/>
      <c r="H9" s="1131"/>
      <c r="I9" s="1119"/>
      <c r="J9" s="1132"/>
      <c r="K9" s="1133">
        <f t="shared" si="0"/>
        <v>0</v>
      </c>
      <c r="L9" s="1133"/>
      <c r="M9" s="1118"/>
      <c r="N9" s="1134"/>
      <c r="O9" s="969"/>
      <c r="P9" s="969">
        <f t="shared" si="2"/>
        <v>0</v>
      </c>
      <c r="Q9" s="969">
        <f t="shared" si="3"/>
        <v>0</v>
      </c>
      <c r="R9" s="1109" t="str">
        <f t="shared" si="1"/>
        <v/>
      </c>
      <c r="S9" s="1135"/>
      <c r="U9" s="1794"/>
    </row>
    <row r="10" spans="1:21" s="792" customFormat="1" ht="15.75" customHeight="1">
      <c r="A10" s="1100"/>
      <c r="B10" s="1063"/>
      <c r="C10" s="1126"/>
      <c r="D10" s="1127"/>
      <c r="E10" s="1128"/>
      <c r="F10" s="1129"/>
      <c r="G10" s="1130"/>
      <c r="H10" s="1131"/>
      <c r="I10" s="1119"/>
      <c r="J10" s="1132"/>
      <c r="K10" s="1133">
        <f t="shared" si="0"/>
        <v>0</v>
      </c>
      <c r="L10" s="1133"/>
      <c r="M10" s="1118"/>
      <c r="N10" s="1134"/>
      <c r="O10" s="969"/>
      <c r="P10" s="969">
        <f t="shared" si="2"/>
        <v>0</v>
      </c>
      <c r="Q10" s="969">
        <f t="shared" si="3"/>
        <v>0</v>
      </c>
      <c r="R10" s="1109" t="str">
        <f t="shared" si="1"/>
        <v/>
      </c>
      <c r="S10" s="1135"/>
      <c r="U10" s="1794"/>
    </row>
    <row r="11" spans="1:21" s="792" customFormat="1" ht="15.75" customHeight="1">
      <c r="A11" s="1100"/>
      <c r="B11" s="1063"/>
      <c r="C11" s="1126"/>
      <c r="D11" s="1127"/>
      <c r="E11" s="1128"/>
      <c r="F11" s="1129"/>
      <c r="G11" s="1130"/>
      <c r="H11" s="1131"/>
      <c r="I11" s="1119"/>
      <c r="J11" s="1132"/>
      <c r="K11" s="1133">
        <f t="shared" si="0"/>
        <v>0</v>
      </c>
      <c r="L11" s="1133"/>
      <c r="M11" s="1118"/>
      <c r="N11" s="1134"/>
      <c r="O11" s="969"/>
      <c r="P11" s="969">
        <f t="shared" si="2"/>
        <v>0</v>
      </c>
      <c r="Q11" s="969">
        <f t="shared" si="3"/>
        <v>0</v>
      </c>
      <c r="R11" s="1109" t="str">
        <f t="shared" si="1"/>
        <v/>
      </c>
      <c r="S11" s="1135"/>
      <c r="U11" s="1794"/>
    </row>
    <row r="12" spans="1:21" s="792" customFormat="1" ht="15.75" customHeight="1">
      <c r="A12" s="1100"/>
      <c r="B12" s="1063"/>
      <c r="C12" s="1126"/>
      <c r="D12" s="1127"/>
      <c r="E12" s="1128"/>
      <c r="F12" s="1129"/>
      <c r="G12" s="1130"/>
      <c r="H12" s="1131"/>
      <c r="I12" s="1119"/>
      <c r="J12" s="1132"/>
      <c r="K12" s="1133">
        <f t="shared" si="0"/>
        <v>0</v>
      </c>
      <c r="L12" s="1133"/>
      <c r="M12" s="1118"/>
      <c r="N12" s="1134"/>
      <c r="O12" s="969"/>
      <c r="P12" s="969">
        <f t="shared" si="2"/>
        <v>0</v>
      </c>
      <c r="Q12" s="969">
        <f t="shared" si="3"/>
        <v>0</v>
      </c>
      <c r="R12" s="1109" t="str">
        <f t="shared" si="1"/>
        <v/>
      </c>
      <c r="S12" s="1135"/>
      <c r="U12" s="1794"/>
    </row>
    <row r="13" spans="1:21" s="792" customFormat="1" ht="15.75" customHeight="1">
      <c r="A13" s="1100"/>
      <c r="B13" s="1074"/>
      <c r="C13" s="1136"/>
      <c r="D13" s="1137"/>
      <c r="E13" s="1128"/>
      <c r="F13" s="1129"/>
      <c r="G13" s="1130"/>
      <c r="H13" s="1131"/>
      <c r="I13" s="1119"/>
      <c r="J13" s="1132"/>
      <c r="K13" s="1133">
        <f t="shared" si="0"/>
        <v>0</v>
      </c>
      <c r="L13" s="1133"/>
      <c r="M13" s="1118"/>
      <c r="N13" s="1138"/>
      <c r="O13" s="969"/>
      <c r="P13" s="969">
        <f t="shared" si="2"/>
        <v>0</v>
      </c>
      <c r="Q13" s="969">
        <f t="shared" si="3"/>
        <v>0</v>
      </c>
      <c r="R13" s="1109" t="str">
        <f t="shared" si="1"/>
        <v/>
      </c>
      <c r="S13" s="1135"/>
      <c r="U13" s="1794"/>
    </row>
    <row r="14" spans="1:21" s="792" customFormat="1" ht="15.75" customHeight="1">
      <c r="A14" s="1100"/>
      <c r="B14" s="1074"/>
      <c r="C14" s="1136"/>
      <c r="D14" s="1137"/>
      <c r="E14" s="1128"/>
      <c r="F14" s="1129"/>
      <c r="G14" s="1130"/>
      <c r="H14" s="1131"/>
      <c r="I14" s="1119"/>
      <c r="J14" s="1132"/>
      <c r="K14" s="1133">
        <f t="shared" si="0"/>
        <v>0</v>
      </c>
      <c r="L14" s="1133"/>
      <c r="M14" s="1118"/>
      <c r="N14" s="1138"/>
      <c r="O14" s="969"/>
      <c r="P14" s="969">
        <f>D14+O14</f>
        <v>0</v>
      </c>
      <c r="Q14" s="969">
        <f t="shared" si="3"/>
        <v>0</v>
      </c>
      <c r="R14" s="1109" t="str">
        <f t="shared" ref="R14:R27" si="4">IF(P14=0,"",(Q14-P14)/P14*100)</f>
        <v/>
      </c>
      <c r="S14" s="1135"/>
      <c r="U14" s="1794"/>
    </row>
    <row r="15" spans="1:21" s="792" customFormat="1" ht="15.75" customHeight="1">
      <c r="A15" s="1100"/>
      <c r="B15" s="1074"/>
      <c r="C15" s="1136"/>
      <c r="D15" s="1137"/>
      <c r="E15" s="1128"/>
      <c r="F15" s="1129"/>
      <c r="G15" s="1130"/>
      <c r="H15" s="1131"/>
      <c r="I15" s="1119"/>
      <c r="J15" s="1132"/>
      <c r="K15" s="1133">
        <f t="shared" si="0"/>
        <v>0</v>
      </c>
      <c r="L15" s="1133"/>
      <c r="M15" s="1118"/>
      <c r="N15" s="1138"/>
      <c r="O15" s="969"/>
      <c r="P15" s="969">
        <f t="shared" si="2"/>
        <v>0</v>
      </c>
      <c r="Q15" s="969">
        <f t="shared" si="3"/>
        <v>0</v>
      </c>
      <c r="R15" s="1109" t="str">
        <f t="shared" si="4"/>
        <v/>
      </c>
      <c r="S15" s="1135"/>
      <c r="U15" s="1794"/>
    </row>
    <row r="16" spans="1:21" s="792" customFormat="1" ht="15.75" customHeight="1">
      <c r="A16" s="1100"/>
      <c r="B16" s="1074"/>
      <c r="C16" s="1136"/>
      <c r="D16" s="1137"/>
      <c r="E16" s="1128"/>
      <c r="F16" s="1129"/>
      <c r="G16" s="1130"/>
      <c r="H16" s="1131"/>
      <c r="I16" s="1119"/>
      <c r="J16" s="1132"/>
      <c r="K16" s="1133">
        <f t="shared" si="0"/>
        <v>0</v>
      </c>
      <c r="L16" s="1133"/>
      <c r="M16" s="1118"/>
      <c r="N16" s="1138"/>
      <c r="O16" s="969"/>
      <c r="P16" s="969">
        <f t="shared" si="2"/>
        <v>0</v>
      </c>
      <c r="Q16" s="969">
        <f t="shared" si="3"/>
        <v>0</v>
      </c>
      <c r="R16" s="1109" t="str">
        <f t="shared" si="4"/>
        <v/>
      </c>
      <c r="S16" s="1135"/>
      <c r="U16" s="1794"/>
    </row>
    <row r="17" spans="1:21" s="792" customFormat="1" ht="15.75" customHeight="1">
      <c r="A17" s="1100"/>
      <c r="B17" s="1074"/>
      <c r="C17" s="1136"/>
      <c r="D17" s="1137"/>
      <c r="E17" s="1128"/>
      <c r="F17" s="1129"/>
      <c r="G17" s="1130"/>
      <c r="H17" s="1131"/>
      <c r="I17" s="1119"/>
      <c r="J17" s="1132"/>
      <c r="K17" s="1133">
        <f t="shared" si="0"/>
        <v>0</v>
      </c>
      <c r="L17" s="1133"/>
      <c r="M17" s="1118"/>
      <c r="N17" s="1138"/>
      <c r="O17" s="969"/>
      <c r="P17" s="969">
        <f t="shared" si="2"/>
        <v>0</v>
      </c>
      <c r="Q17" s="969">
        <f t="shared" si="3"/>
        <v>0</v>
      </c>
      <c r="R17" s="1109" t="str">
        <f t="shared" si="4"/>
        <v/>
      </c>
      <c r="S17" s="1135"/>
      <c r="U17" s="1794"/>
    </row>
    <row r="18" spans="1:21" s="792" customFormat="1" ht="15.75" customHeight="1">
      <c r="A18" s="1100"/>
      <c r="B18" s="1074"/>
      <c r="C18" s="1136"/>
      <c r="D18" s="1137"/>
      <c r="E18" s="1128"/>
      <c r="F18" s="1129"/>
      <c r="G18" s="1130"/>
      <c r="H18" s="1131"/>
      <c r="I18" s="1119"/>
      <c r="J18" s="1132"/>
      <c r="K18" s="1133">
        <f t="shared" si="0"/>
        <v>0</v>
      </c>
      <c r="L18" s="1133"/>
      <c r="M18" s="1118"/>
      <c r="N18" s="1138"/>
      <c r="O18" s="969"/>
      <c r="P18" s="969">
        <f t="shared" si="2"/>
        <v>0</v>
      </c>
      <c r="Q18" s="969">
        <f t="shared" si="3"/>
        <v>0</v>
      </c>
      <c r="R18" s="1109" t="str">
        <f t="shared" si="4"/>
        <v/>
      </c>
      <c r="S18" s="1135"/>
      <c r="U18" s="1794"/>
    </row>
    <row r="19" spans="1:21" s="792" customFormat="1" ht="15.75" customHeight="1">
      <c r="A19" s="1100"/>
      <c r="B19" s="1074"/>
      <c r="C19" s="1136"/>
      <c r="D19" s="1137"/>
      <c r="E19" s="1128"/>
      <c r="F19" s="1129"/>
      <c r="G19" s="1130"/>
      <c r="H19" s="1131"/>
      <c r="I19" s="1119"/>
      <c r="J19" s="1132"/>
      <c r="K19" s="1133">
        <f t="shared" si="0"/>
        <v>0</v>
      </c>
      <c r="L19" s="1133"/>
      <c r="M19" s="1118"/>
      <c r="N19" s="1138"/>
      <c r="O19" s="969"/>
      <c r="P19" s="969">
        <f t="shared" si="2"/>
        <v>0</v>
      </c>
      <c r="Q19" s="969">
        <f t="shared" si="3"/>
        <v>0</v>
      </c>
      <c r="R19" s="1109" t="str">
        <f t="shared" si="4"/>
        <v/>
      </c>
      <c r="S19" s="1135"/>
      <c r="U19" s="1794"/>
    </row>
    <row r="20" spans="1:21" s="792" customFormat="1" ht="15.75" customHeight="1">
      <c r="A20" s="1100"/>
      <c r="B20" s="1074"/>
      <c r="C20" s="1136"/>
      <c r="D20" s="1137"/>
      <c r="E20" s="1128"/>
      <c r="F20" s="1129"/>
      <c r="G20" s="1130"/>
      <c r="H20" s="1131"/>
      <c r="I20" s="1119"/>
      <c r="J20" s="1132"/>
      <c r="K20" s="1133">
        <f t="shared" si="0"/>
        <v>0</v>
      </c>
      <c r="L20" s="1133"/>
      <c r="M20" s="1118"/>
      <c r="N20" s="1138"/>
      <c r="O20" s="969"/>
      <c r="P20" s="969">
        <f t="shared" si="2"/>
        <v>0</v>
      </c>
      <c r="Q20" s="969">
        <f t="shared" si="3"/>
        <v>0</v>
      </c>
      <c r="R20" s="1109" t="str">
        <f t="shared" si="4"/>
        <v/>
      </c>
      <c r="S20" s="1135"/>
      <c r="U20" s="1794"/>
    </row>
    <row r="21" spans="1:21" s="792" customFormat="1" ht="15.75" customHeight="1">
      <c r="A21" s="1100"/>
      <c r="B21" s="1074"/>
      <c r="C21" s="1136"/>
      <c r="D21" s="1137"/>
      <c r="E21" s="1128"/>
      <c r="F21" s="1129"/>
      <c r="G21" s="1130" t="s">
        <v>1174</v>
      </c>
      <c r="H21" s="1131"/>
      <c r="I21" s="1119"/>
      <c r="J21" s="1132"/>
      <c r="K21" s="1133">
        <f t="shared" si="0"/>
        <v>0</v>
      </c>
      <c r="L21" s="1133"/>
      <c r="M21" s="1118"/>
      <c r="N21" s="1138"/>
      <c r="O21" s="969"/>
      <c r="P21" s="969">
        <f t="shared" si="2"/>
        <v>0</v>
      </c>
      <c r="Q21" s="969">
        <f t="shared" si="3"/>
        <v>0</v>
      </c>
      <c r="R21" s="1109" t="str">
        <f t="shared" si="4"/>
        <v/>
      </c>
      <c r="S21" s="1135"/>
      <c r="U21" s="1794"/>
    </row>
    <row r="22" spans="1:21" s="792" customFormat="1" ht="15.75" customHeight="1">
      <c r="A22" s="1100"/>
      <c r="B22" s="1074"/>
      <c r="C22" s="1136"/>
      <c r="D22" s="1137"/>
      <c r="E22" s="1128"/>
      <c r="F22" s="1129"/>
      <c r="G22" s="1130"/>
      <c r="H22" s="1131"/>
      <c r="I22" s="1119"/>
      <c r="J22" s="1132"/>
      <c r="K22" s="1133">
        <f t="shared" si="0"/>
        <v>0</v>
      </c>
      <c r="L22" s="1133"/>
      <c r="M22" s="1118"/>
      <c r="N22" s="1138"/>
      <c r="O22" s="969"/>
      <c r="P22" s="969">
        <f t="shared" si="2"/>
        <v>0</v>
      </c>
      <c r="Q22" s="969">
        <f t="shared" si="3"/>
        <v>0</v>
      </c>
      <c r="R22" s="1109" t="str">
        <f t="shared" si="4"/>
        <v/>
      </c>
      <c r="S22" s="1135"/>
      <c r="U22" s="1794"/>
    </row>
    <row r="23" spans="1:21" s="792" customFormat="1" ht="15.75" customHeight="1">
      <c r="A23" s="1100"/>
      <c r="B23" s="1074"/>
      <c r="C23" s="1136"/>
      <c r="D23" s="1137"/>
      <c r="E23" s="1128"/>
      <c r="F23" s="1129"/>
      <c r="G23" s="1130"/>
      <c r="H23" s="1131"/>
      <c r="I23" s="1119"/>
      <c r="J23" s="1132"/>
      <c r="K23" s="1133">
        <f t="shared" si="0"/>
        <v>0</v>
      </c>
      <c r="L23" s="1133"/>
      <c r="M23" s="1118"/>
      <c r="N23" s="1138"/>
      <c r="O23" s="969"/>
      <c r="P23" s="969">
        <f t="shared" si="2"/>
        <v>0</v>
      </c>
      <c r="Q23" s="969">
        <f t="shared" si="3"/>
        <v>0</v>
      </c>
      <c r="R23" s="1109" t="str">
        <f t="shared" si="4"/>
        <v/>
      </c>
      <c r="S23" s="1135"/>
      <c r="U23" s="1794"/>
    </row>
    <row r="24" spans="1:21" s="792" customFormat="1" ht="15.75" customHeight="1">
      <c r="A24" s="1100"/>
      <c r="B24" s="1074"/>
      <c r="C24" s="1136"/>
      <c r="D24" s="1137"/>
      <c r="E24" s="1128"/>
      <c r="F24" s="1129"/>
      <c r="G24" s="1130"/>
      <c r="H24" s="1131"/>
      <c r="I24" s="1119"/>
      <c r="J24" s="1132"/>
      <c r="K24" s="1133">
        <f t="shared" si="0"/>
        <v>0</v>
      </c>
      <c r="L24" s="1133"/>
      <c r="M24" s="1118"/>
      <c r="N24" s="1138"/>
      <c r="O24" s="969"/>
      <c r="P24" s="969">
        <f t="shared" si="2"/>
        <v>0</v>
      </c>
      <c r="Q24" s="969">
        <f t="shared" si="3"/>
        <v>0</v>
      </c>
      <c r="R24" s="1109" t="str">
        <f t="shared" si="4"/>
        <v/>
      </c>
      <c r="S24" s="1135"/>
    </row>
    <row r="25" spans="1:21" s="792" customFormat="1" ht="15.75" customHeight="1">
      <c r="A25" s="1100"/>
      <c r="B25" s="1074"/>
      <c r="C25" s="1136"/>
      <c r="D25" s="1137"/>
      <c r="E25" s="1128"/>
      <c r="F25" s="1129"/>
      <c r="G25" s="1130"/>
      <c r="H25" s="1131"/>
      <c r="I25" s="1119"/>
      <c r="J25" s="1132"/>
      <c r="K25" s="1133">
        <f t="shared" si="0"/>
        <v>0</v>
      </c>
      <c r="L25" s="1133"/>
      <c r="M25" s="1118"/>
      <c r="N25" s="1138"/>
      <c r="O25" s="969"/>
      <c r="P25" s="969">
        <f t="shared" si="2"/>
        <v>0</v>
      </c>
      <c r="Q25" s="969">
        <f t="shared" si="3"/>
        <v>0</v>
      </c>
      <c r="R25" s="1109" t="str">
        <f t="shared" si="4"/>
        <v/>
      </c>
      <c r="S25" s="1135"/>
    </row>
    <row r="26" spans="1:21" s="792" customFormat="1" ht="15.75" customHeight="1">
      <c r="A26" s="1100"/>
      <c r="B26" s="1074"/>
      <c r="C26" s="1136"/>
      <c r="D26" s="1137"/>
      <c r="E26" s="1128"/>
      <c r="F26" s="1129"/>
      <c r="G26" s="1130"/>
      <c r="H26" s="1131"/>
      <c r="I26" s="1119"/>
      <c r="J26" s="1132"/>
      <c r="K26" s="1133">
        <f t="shared" si="0"/>
        <v>0</v>
      </c>
      <c r="L26" s="1133"/>
      <c r="M26" s="1118"/>
      <c r="N26" s="1138"/>
      <c r="O26" s="969"/>
      <c r="P26" s="969">
        <f t="shared" si="2"/>
        <v>0</v>
      </c>
      <c r="Q26" s="969">
        <f t="shared" si="3"/>
        <v>0</v>
      </c>
      <c r="R26" s="1109" t="str">
        <f t="shared" si="4"/>
        <v/>
      </c>
      <c r="S26" s="1135"/>
    </row>
    <row r="27" spans="1:21" s="792" customFormat="1" ht="15.75" customHeight="1">
      <c r="A27" s="1100"/>
      <c r="B27" s="1074"/>
      <c r="C27" s="1136"/>
      <c r="D27" s="1137"/>
      <c r="E27" s="1128"/>
      <c r="F27" s="1129"/>
      <c r="G27" s="1130"/>
      <c r="H27" s="1131"/>
      <c r="I27" s="1119"/>
      <c r="J27" s="1132"/>
      <c r="K27" s="1133">
        <f t="shared" si="0"/>
        <v>0</v>
      </c>
      <c r="L27" s="1133"/>
      <c r="M27" s="1118"/>
      <c r="N27" s="1138"/>
      <c r="O27" s="1109"/>
      <c r="P27" s="969">
        <f t="shared" si="2"/>
        <v>0</v>
      </c>
      <c r="Q27" s="969">
        <f t="shared" si="3"/>
        <v>0</v>
      </c>
      <c r="R27" s="1109" t="str">
        <f t="shared" si="4"/>
        <v/>
      </c>
      <c r="S27" s="1135"/>
    </row>
    <row r="28" spans="1:21" s="792" customFormat="1" ht="15.75" customHeight="1">
      <c r="A28" s="2104" t="s">
        <v>395</v>
      </c>
      <c r="B28" s="2105"/>
      <c r="C28" s="1118"/>
      <c r="D28" s="1109">
        <f>SUM(D7:D27)</f>
        <v>0</v>
      </c>
      <c r="E28" s="1119"/>
      <c r="F28" s="1119"/>
      <c r="G28" s="1119"/>
      <c r="H28" s="1139"/>
      <c r="I28" s="1118"/>
      <c r="J28" s="1139"/>
      <c r="K28" s="1118"/>
      <c r="L28" s="1118">
        <f>SUM(L7:L27)</f>
        <v>0</v>
      </c>
      <c r="M28" s="1118"/>
      <c r="N28" s="1118"/>
      <c r="O28" s="1109">
        <f>SUM(O7:O27)</f>
        <v>0</v>
      </c>
      <c r="P28" s="1109">
        <f>SUM(P7:P27)</f>
        <v>0</v>
      </c>
      <c r="Q28" s="1109">
        <f>SUM(Q7:Q27)</f>
        <v>0</v>
      </c>
      <c r="R28" s="1109" t="str">
        <f>IF(P28=0,"",(Q28-P28)/P28*100)</f>
        <v/>
      </c>
      <c r="S28" s="1135"/>
    </row>
    <row r="29" spans="1:21" ht="15.75" customHeight="1">
      <c r="A29" s="12" t="str">
        <f>封面!D11&amp;封面!G11</f>
        <v>被评估企业填表人：</v>
      </c>
      <c r="E29" s="943"/>
      <c r="F29" s="943"/>
      <c r="G29" s="943"/>
      <c r="H29" s="943"/>
      <c r="J29" s="943"/>
      <c r="Q29" s="943" t="str">
        <f>"评估人员："&amp;封面!G20</f>
        <v>评估人员：</v>
      </c>
    </row>
    <row r="30" spans="1:21" ht="15.75" customHeight="1">
      <c r="A30" s="12" t="str">
        <f>CONCATENATE(封面!D13,封面!F13,封面!G13,封面!H13,封面!I13,封面!J13,封面!K13)</f>
        <v>填表日期：年月日</v>
      </c>
      <c r="E30" s="943"/>
      <c r="F30" s="943"/>
      <c r="G30" s="943"/>
      <c r="H30" s="943"/>
      <c r="I30" s="943"/>
      <c r="J30" s="943"/>
    </row>
  </sheetData>
  <mergeCells count="14">
    <mergeCell ref="U5:U6"/>
    <mergeCell ref="G5:G6"/>
    <mergeCell ref="H5:N5"/>
    <mergeCell ref="A2:S2"/>
    <mergeCell ref="A28:B28"/>
    <mergeCell ref="A5:A6"/>
    <mergeCell ref="B5:B6"/>
    <mergeCell ref="C5:C6"/>
    <mergeCell ref="D5:F5"/>
    <mergeCell ref="O5:O6"/>
    <mergeCell ref="P5:P6"/>
    <mergeCell ref="Q5:Q6"/>
    <mergeCell ref="R5:R6"/>
    <mergeCell ref="S5:S6"/>
  </mergeCells>
  <phoneticPr fontId="28" type="noConversion"/>
  <conditionalFormatting sqref="I7:I27">
    <cfRule type="iconSet" priority="1">
      <iconSet>
        <cfvo type="percent" val="0"/>
        <cfvo type="percent" val="33"/>
        <cfvo type="percent" val="67"/>
      </iconSet>
    </cfRule>
  </conditionalFormatting>
  <dataValidations count="7">
    <dataValidation allowBlank="1" showInputMessage="1" showErrorMessage="1" prompt="核实申报账面值是否与对账单及余额调节表一致_x000a_一致打“√”_x000a_不一致打“×”" sqref="I6" xr:uid="{9472B5DA-F230-45A5-929C-8AE0F2729B1B}"/>
    <dataValidation allowBlank="1" showInputMessage="1" showErrorMessage="1" prompt="核实回函金额是否与对账单一致_x000a_一致打“√”_x000a_不一致打“×”" sqref="J6" xr:uid="{99AB0740-34FB-435C-88D8-AF35F1F561BA}"/>
    <dataValidation allowBlank="1" showInputMessage="1" showErrorMessage="1" promptTitle="功能" prompt="生成询证程序表；_x000a_生成底稿目录_x000a_" sqref="H6" xr:uid="{F00FAADC-B2DC-4855-8A01-DF725ABB7EC7}"/>
    <dataValidation allowBlank="1" showInputMessage="1" showErrorMessage="1" promptTitle="功能：" prompt="识别底稿信息" sqref="G5:G6" xr:uid="{A13D5E71-E80A-4040-AC68-ED6D1670053F}"/>
    <dataValidation type="list" allowBlank="1" showInputMessage="1" showErrorMessage="1" sqref="F7:F27" xr:uid="{C4D07164-53E1-4100-8B40-A3E28A98EBDD}">
      <formula1>"美元,欧元,港元,日元,英镑,澳元,加元,新西兰元,新加坡元,瑞郎"</formula1>
    </dataValidation>
    <dataValidation type="list" allowBlank="1" showInputMessage="1" showErrorMessage="1" sqref="H7:H27" xr:uid="{4E2A6557-5779-44A0-9195-27FE81969E14}">
      <formula1>"函证并对账,其他"</formula1>
    </dataValidation>
    <dataValidation type="list" allowBlank="1" showInputMessage="1" showErrorMessage="1" sqref="I7:J27" xr:uid="{4B2122E5-0271-4805-8445-74526A5488DA}">
      <formula1>"√,×"</formula1>
    </dataValidation>
  </dataValidations>
  <hyperlinks>
    <hyperlink ref="B1" location="流动汇总!B6" display="返回" xr:uid="{00000000-0004-0000-0F00-000000000000}"/>
    <hyperlink ref="A1" location="索引目录!E7" display="返回索引页" xr:uid="{00000000-0004-0000-0F00-000001000000}"/>
  </hyperlinks>
  <printOptions horizontalCentered="1"/>
  <pageMargins left="0.35433070866141736" right="0.35433070866141736" top="0.98425196850393704" bottom="0.78740157480314965" header="0.39370078740157477" footer="0.51181102362204722"/>
  <pageSetup paperSize="9" scale="56" fitToHeight="0" orientation="landscape" r:id="rId1"/>
  <headerFooter alignWithMargins="0">
    <oddHeader>&amp;R&amp;"宋体,常规"&amp;10共&amp;"Times New Roman,常规"&amp;N&amp;"宋体,常规"页第&amp;"Times New Roman,常规"&amp;P&amp;"宋体,常规"页</oddHead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4">
    <pageSetUpPr fitToPage="1"/>
  </sheetPr>
  <dimension ref="A1:V30"/>
  <sheetViews>
    <sheetView zoomScaleNormal="100" zoomScaleSheetLayoutView="85" workbookViewId="0">
      <pane xSplit="5" ySplit="6" topLeftCell="F7" activePane="bottomRight" state="frozen"/>
      <selection activeCell="F30" sqref="F30"/>
      <selection pane="topRight" activeCell="F30" sqref="F30"/>
      <selection pane="bottomLeft" activeCell="F30" sqref="F30"/>
      <selection pane="bottomRight" activeCell="J12" sqref="J12"/>
    </sheetView>
  </sheetViews>
  <sheetFormatPr defaultColWidth="9" defaultRowHeight="15.75" customHeight="1" outlineLevelCol="1"/>
  <cols>
    <col min="1" max="1" width="5.25" style="12" customWidth="1"/>
    <col min="2" max="2" width="22" style="349" customWidth="1"/>
    <col min="3" max="3" width="17.5" style="349" customWidth="1"/>
    <col min="4" max="4" width="6.5" style="349" customWidth="1"/>
    <col min="5" max="5" width="12" style="705" customWidth="1"/>
    <col min="6" max="6" width="12.25" style="705" customWidth="1" outlineLevel="1"/>
    <col min="7" max="7" width="14.25" style="705" customWidth="1" outlineLevel="1"/>
    <col min="8" max="10" width="14.25" style="705" customWidth="1"/>
    <col min="11" max="11" width="9.625" style="705" customWidth="1"/>
    <col min="12" max="16384" width="9" style="349"/>
  </cols>
  <sheetData>
    <row r="1" spans="1:22" ht="13.15" customHeight="1">
      <c r="A1" s="558" t="s">
        <v>108</v>
      </c>
      <c r="B1" s="357" t="s">
        <v>333</v>
      </c>
      <c r="C1" s="348"/>
      <c r="D1" s="348"/>
      <c r="E1" s="941"/>
      <c r="F1" s="941"/>
      <c r="G1" s="941"/>
      <c r="H1" s="941"/>
      <c r="I1" s="941"/>
      <c r="J1" s="941"/>
      <c r="K1" s="941"/>
      <c r="L1" s="348"/>
    </row>
    <row r="2" spans="1:22" s="369" customFormat="1" ht="30" customHeight="1">
      <c r="A2" s="2061" t="s">
        <v>399</v>
      </c>
      <c r="B2" s="2061"/>
      <c r="C2" s="2061"/>
      <c r="D2" s="2061"/>
      <c r="E2" s="2061"/>
      <c r="F2" s="2061"/>
      <c r="G2" s="2061"/>
      <c r="H2" s="2061"/>
      <c r="I2" s="2061"/>
      <c r="J2" s="2061"/>
      <c r="K2" s="2061"/>
      <c r="L2" s="2061"/>
      <c r="M2" s="2061"/>
      <c r="N2" s="2061"/>
      <c r="O2" s="2061"/>
      <c r="P2" s="2061"/>
      <c r="Q2" s="2061"/>
      <c r="R2" s="2061"/>
      <c r="S2" s="2061"/>
      <c r="T2" s="2061"/>
    </row>
    <row r="3" spans="1:22" ht="14.25" customHeight="1">
      <c r="A3" s="705" t="str">
        <f>CONCATENATE(封面!D9,封面!F9,封面!G9,封面!H9,封面!I9,封面!J9,封面!K9)</f>
        <v>评估基准日：年月日</v>
      </c>
      <c r="B3" s="705"/>
      <c r="C3" s="705"/>
      <c r="D3" s="705"/>
      <c r="L3" s="705"/>
    </row>
    <row r="4" spans="1:22" ht="15.75" customHeight="1">
      <c r="A4" s="12" t="str">
        <f>封面!D7&amp;封面!F7</f>
        <v>被评估企业：</v>
      </c>
      <c r="E4" s="943"/>
      <c r="F4" s="943"/>
      <c r="G4" s="943"/>
      <c r="H4" s="943"/>
      <c r="I4" s="943"/>
      <c r="J4" s="943"/>
      <c r="K4" s="943"/>
      <c r="T4" s="355" t="s">
        <v>110</v>
      </c>
    </row>
    <row r="5" spans="1:22" s="1121" customFormat="1" ht="15.75" customHeight="1">
      <c r="A5" s="2113" t="s">
        <v>172</v>
      </c>
      <c r="B5" s="2109" t="s">
        <v>400</v>
      </c>
      <c r="C5" s="2109" t="s">
        <v>1738</v>
      </c>
      <c r="D5" s="2109" t="s">
        <v>401</v>
      </c>
      <c r="E5" s="2108" t="s">
        <v>1726</v>
      </c>
      <c r="F5" s="2087"/>
      <c r="G5" s="2087"/>
      <c r="H5" s="2099" t="s">
        <v>1732</v>
      </c>
      <c r="I5" s="2101" t="s">
        <v>1733</v>
      </c>
      <c r="J5" s="2102"/>
      <c r="K5" s="2102"/>
      <c r="L5" s="2102"/>
      <c r="M5" s="2102"/>
      <c r="N5" s="2102"/>
      <c r="O5" s="2103"/>
      <c r="P5" s="2109" t="s">
        <v>394</v>
      </c>
      <c r="Q5" s="2109" t="s">
        <v>318</v>
      </c>
      <c r="R5" s="2099" t="s">
        <v>319</v>
      </c>
      <c r="S5" s="2109" t="s">
        <v>336</v>
      </c>
      <c r="T5" s="2109" t="s">
        <v>175</v>
      </c>
      <c r="V5" s="2084" t="s">
        <v>2129</v>
      </c>
    </row>
    <row r="6" spans="1:22" s="792" customFormat="1" ht="24" customHeight="1">
      <c r="A6" s="2114"/>
      <c r="B6" s="2110"/>
      <c r="C6" s="2110"/>
      <c r="D6" s="2110"/>
      <c r="E6" s="975" t="s">
        <v>1730</v>
      </c>
      <c r="F6" s="975" t="s">
        <v>392</v>
      </c>
      <c r="G6" s="975" t="s">
        <v>1089</v>
      </c>
      <c r="H6" s="2100"/>
      <c r="I6" s="1103" t="s">
        <v>1727</v>
      </c>
      <c r="J6" s="1124" t="s">
        <v>1734</v>
      </c>
      <c r="K6" s="1125" t="s">
        <v>1735</v>
      </c>
      <c r="L6" s="1125" t="s">
        <v>1728</v>
      </c>
      <c r="M6" s="1125" t="s">
        <v>1736</v>
      </c>
      <c r="N6" s="1124" t="s">
        <v>1729</v>
      </c>
      <c r="O6" s="1124" t="s">
        <v>1737</v>
      </c>
      <c r="P6" s="2110"/>
      <c r="Q6" s="2110"/>
      <c r="R6" s="2100"/>
      <c r="S6" s="2110"/>
      <c r="T6" s="2110"/>
      <c r="V6" s="2084"/>
    </row>
    <row r="7" spans="1:22" s="792" customFormat="1" ht="15.75" customHeight="1">
      <c r="A7" s="1100"/>
      <c r="B7" s="1063"/>
      <c r="C7" s="1126"/>
      <c r="D7" s="1140"/>
      <c r="E7" s="1127"/>
      <c r="F7" s="1128"/>
      <c r="G7" s="1129"/>
      <c r="H7" s="1141"/>
      <c r="I7" s="1131"/>
      <c r="J7" s="1119"/>
      <c r="K7" s="1132"/>
      <c r="L7" s="1133">
        <f>E7</f>
        <v>0</v>
      </c>
      <c r="M7" s="1133"/>
      <c r="N7" s="1118"/>
      <c r="O7" s="1134"/>
      <c r="P7" s="976"/>
      <c r="Q7" s="976">
        <f>E7+P7</f>
        <v>0</v>
      </c>
      <c r="R7" s="1142">
        <f>L7</f>
        <v>0</v>
      </c>
      <c r="S7" s="976" t="str">
        <f>IF(Q7=0,"",(R7-Q7)/Q7*100)</f>
        <v/>
      </c>
      <c r="T7" s="1135"/>
      <c r="V7" s="1794"/>
    </row>
    <row r="8" spans="1:22" s="792" customFormat="1" ht="15.75" customHeight="1">
      <c r="A8" s="1100"/>
      <c r="B8" s="1063"/>
      <c r="C8" s="1126"/>
      <c r="D8" s="1140"/>
      <c r="E8" s="1127"/>
      <c r="F8" s="1128"/>
      <c r="G8" s="1129"/>
      <c r="H8" s="1127"/>
      <c r="I8" s="1131"/>
      <c r="J8" s="1119"/>
      <c r="K8" s="1132"/>
      <c r="L8" s="1133">
        <f>E8</f>
        <v>0</v>
      </c>
      <c r="M8" s="1133"/>
      <c r="N8" s="1122"/>
      <c r="O8" s="1143"/>
      <c r="P8" s="976"/>
      <c r="Q8" s="976">
        <f>E8+P8</f>
        <v>0</v>
      </c>
      <c r="R8" s="1142">
        <f>L8</f>
        <v>0</v>
      </c>
      <c r="S8" s="976" t="str">
        <f t="shared" ref="S8:S27" si="0">IF(Q8=0,"",(R8-Q8)/Q8*100)</f>
        <v/>
      </c>
      <c r="T8" s="1135"/>
      <c r="V8" s="1794"/>
    </row>
    <row r="9" spans="1:22" s="792" customFormat="1" ht="15.75" customHeight="1">
      <c r="A9" s="1099"/>
      <c r="B9" s="1144"/>
      <c r="C9" s="1145"/>
      <c r="D9" s="1144"/>
      <c r="E9" s="1122"/>
      <c r="F9" s="1128"/>
      <c r="G9" s="1129"/>
      <c r="H9" s="1122"/>
      <c r="I9" s="1131"/>
      <c r="J9" s="1119"/>
      <c r="K9" s="1132"/>
      <c r="L9" s="1133">
        <f t="shared" ref="L9:L27" si="1">E9</f>
        <v>0</v>
      </c>
      <c r="M9" s="1133"/>
      <c r="N9" s="1122"/>
      <c r="O9" s="1146"/>
      <c r="P9" s="976"/>
      <c r="Q9" s="976">
        <f>E9+P9</f>
        <v>0</v>
      </c>
      <c r="R9" s="1142">
        <f>L9</f>
        <v>0</v>
      </c>
      <c r="S9" s="976" t="str">
        <f t="shared" si="0"/>
        <v/>
      </c>
      <c r="T9" s="1135"/>
      <c r="V9" s="1794"/>
    </row>
    <row r="10" spans="1:22" s="792" customFormat="1" ht="15.75" customHeight="1">
      <c r="A10" s="1099"/>
      <c r="B10" s="1144"/>
      <c r="C10" s="1145"/>
      <c r="D10" s="1144"/>
      <c r="E10" s="1122"/>
      <c r="F10" s="1128"/>
      <c r="G10" s="1129"/>
      <c r="H10" s="1122"/>
      <c r="I10" s="1131"/>
      <c r="J10" s="1119"/>
      <c r="K10" s="1132"/>
      <c r="L10" s="1133">
        <f t="shared" si="1"/>
        <v>0</v>
      </c>
      <c r="M10" s="1133"/>
      <c r="N10" s="1122"/>
      <c r="O10" s="1146"/>
      <c r="P10" s="976"/>
      <c r="Q10" s="976">
        <f>E10+P10</f>
        <v>0</v>
      </c>
      <c r="R10" s="1142">
        <f>L10</f>
        <v>0</v>
      </c>
      <c r="S10" s="976" t="str">
        <f t="shared" si="0"/>
        <v/>
      </c>
      <c r="T10" s="1135"/>
      <c r="V10" s="1794"/>
    </row>
    <row r="11" spans="1:22" s="792" customFormat="1" ht="15.75" customHeight="1">
      <c r="A11" s="1099"/>
      <c r="B11" s="1144"/>
      <c r="C11" s="1145"/>
      <c r="D11" s="1144"/>
      <c r="E11" s="1122"/>
      <c r="F11" s="1128"/>
      <c r="G11" s="1129"/>
      <c r="H11" s="1122"/>
      <c r="I11" s="1131"/>
      <c r="J11" s="1119"/>
      <c r="K11" s="1132"/>
      <c r="L11" s="1133">
        <f t="shared" si="1"/>
        <v>0</v>
      </c>
      <c r="M11" s="1133"/>
      <c r="N11" s="1122"/>
      <c r="O11" s="1146"/>
      <c r="P11" s="976"/>
      <c r="Q11" s="976">
        <f>E11+P11</f>
        <v>0</v>
      </c>
      <c r="R11" s="1142">
        <f>L11</f>
        <v>0</v>
      </c>
      <c r="S11" s="976" t="str">
        <f t="shared" si="0"/>
        <v/>
      </c>
      <c r="T11" s="1135"/>
      <c r="V11" s="1794"/>
    </row>
    <row r="12" spans="1:22" s="792" customFormat="1" ht="15.75" customHeight="1">
      <c r="A12" s="1099"/>
      <c r="B12" s="1144"/>
      <c r="C12" s="1145"/>
      <c r="D12" s="1144"/>
      <c r="E12" s="1122"/>
      <c r="F12" s="1128"/>
      <c r="G12" s="1129"/>
      <c r="H12" s="1122"/>
      <c r="I12" s="1131"/>
      <c r="J12" s="1119"/>
      <c r="K12" s="1132"/>
      <c r="L12" s="1133">
        <f t="shared" si="1"/>
        <v>0</v>
      </c>
      <c r="M12" s="1133"/>
      <c r="N12" s="1122"/>
      <c r="O12" s="1146"/>
      <c r="P12" s="976"/>
      <c r="Q12" s="976">
        <f t="shared" ref="Q12:Q27" si="2">E12+P12</f>
        <v>0</v>
      </c>
      <c r="R12" s="1142">
        <f t="shared" ref="R12:R27" si="3">L12</f>
        <v>0</v>
      </c>
      <c r="S12" s="976" t="str">
        <f t="shared" si="0"/>
        <v/>
      </c>
      <c r="T12" s="1135"/>
      <c r="V12" s="1794"/>
    </row>
    <row r="13" spans="1:22" s="792" customFormat="1" ht="15.75" customHeight="1">
      <c r="A13" s="1099"/>
      <c r="B13" s="1144"/>
      <c r="C13" s="1145"/>
      <c r="D13" s="1144"/>
      <c r="E13" s="1122"/>
      <c r="F13" s="1128"/>
      <c r="G13" s="1129"/>
      <c r="H13" s="1122"/>
      <c r="I13" s="1131"/>
      <c r="J13" s="1119"/>
      <c r="K13" s="1132"/>
      <c r="L13" s="1133">
        <f t="shared" si="1"/>
        <v>0</v>
      </c>
      <c r="M13" s="1133"/>
      <c r="N13" s="1122"/>
      <c r="O13" s="1146"/>
      <c r="P13" s="976"/>
      <c r="Q13" s="976">
        <f t="shared" si="2"/>
        <v>0</v>
      </c>
      <c r="R13" s="1142">
        <f t="shared" si="3"/>
        <v>0</v>
      </c>
      <c r="S13" s="976" t="str">
        <f t="shared" si="0"/>
        <v/>
      </c>
      <c r="T13" s="1135"/>
      <c r="V13" s="1794"/>
    </row>
    <row r="14" spans="1:22" s="792" customFormat="1" ht="15.75" customHeight="1">
      <c r="A14" s="1099"/>
      <c r="B14" s="1144"/>
      <c r="C14" s="1145"/>
      <c r="D14" s="1144"/>
      <c r="E14" s="1122"/>
      <c r="F14" s="1128"/>
      <c r="G14" s="1129"/>
      <c r="H14" s="1122"/>
      <c r="I14" s="1131"/>
      <c r="J14" s="1119"/>
      <c r="K14" s="1132"/>
      <c r="L14" s="1133">
        <f t="shared" si="1"/>
        <v>0</v>
      </c>
      <c r="M14" s="1133"/>
      <c r="N14" s="1122"/>
      <c r="O14" s="1146"/>
      <c r="P14" s="976"/>
      <c r="Q14" s="976">
        <f t="shared" si="2"/>
        <v>0</v>
      </c>
      <c r="R14" s="1142">
        <f t="shared" si="3"/>
        <v>0</v>
      </c>
      <c r="S14" s="976" t="str">
        <f t="shared" si="0"/>
        <v/>
      </c>
      <c r="T14" s="1135"/>
      <c r="V14" s="1794"/>
    </row>
    <row r="15" spans="1:22" s="792" customFormat="1" ht="15.75" customHeight="1">
      <c r="A15" s="1099"/>
      <c r="B15" s="1144"/>
      <c r="C15" s="1145"/>
      <c r="D15" s="1144"/>
      <c r="E15" s="1122"/>
      <c r="F15" s="1128"/>
      <c r="G15" s="1129"/>
      <c r="H15" s="1122"/>
      <c r="I15" s="1131"/>
      <c r="J15" s="1119"/>
      <c r="K15" s="1132"/>
      <c r="L15" s="1133">
        <f t="shared" si="1"/>
        <v>0</v>
      </c>
      <c r="M15" s="1133"/>
      <c r="N15" s="1122"/>
      <c r="O15" s="1146"/>
      <c r="P15" s="976"/>
      <c r="Q15" s="976">
        <f t="shared" si="2"/>
        <v>0</v>
      </c>
      <c r="R15" s="1142">
        <f t="shared" si="3"/>
        <v>0</v>
      </c>
      <c r="S15" s="976" t="str">
        <f t="shared" si="0"/>
        <v/>
      </c>
      <c r="T15" s="1135"/>
      <c r="V15" s="1794"/>
    </row>
    <row r="16" spans="1:22" s="792" customFormat="1" ht="15.75" customHeight="1">
      <c r="A16" s="1099"/>
      <c r="B16" s="1144"/>
      <c r="C16" s="1145"/>
      <c r="D16" s="1144"/>
      <c r="E16" s="1122"/>
      <c r="F16" s="1128"/>
      <c r="G16" s="1129"/>
      <c r="H16" s="1122"/>
      <c r="I16" s="1131"/>
      <c r="J16" s="1119"/>
      <c r="K16" s="1132"/>
      <c r="L16" s="1133">
        <f t="shared" si="1"/>
        <v>0</v>
      </c>
      <c r="M16" s="1133"/>
      <c r="N16" s="1122"/>
      <c r="O16" s="1146"/>
      <c r="P16" s="976"/>
      <c r="Q16" s="976">
        <f t="shared" si="2"/>
        <v>0</v>
      </c>
      <c r="R16" s="1142">
        <f t="shared" si="3"/>
        <v>0</v>
      </c>
      <c r="S16" s="976" t="str">
        <f t="shared" si="0"/>
        <v/>
      </c>
      <c r="T16" s="1135"/>
      <c r="V16" s="1794"/>
    </row>
    <row r="17" spans="1:22" s="792" customFormat="1" ht="15.75" customHeight="1">
      <c r="A17" s="1099"/>
      <c r="B17" s="1144"/>
      <c r="C17" s="1145"/>
      <c r="D17" s="1144"/>
      <c r="E17" s="1122"/>
      <c r="F17" s="1128"/>
      <c r="G17" s="1129"/>
      <c r="H17" s="1122"/>
      <c r="I17" s="1131"/>
      <c r="J17" s="1119"/>
      <c r="K17" s="1132"/>
      <c r="L17" s="1133">
        <f t="shared" si="1"/>
        <v>0</v>
      </c>
      <c r="M17" s="1133"/>
      <c r="N17" s="1122"/>
      <c r="O17" s="1146"/>
      <c r="P17" s="976"/>
      <c r="Q17" s="976">
        <f t="shared" si="2"/>
        <v>0</v>
      </c>
      <c r="R17" s="1142">
        <f t="shared" si="3"/>
        <v>0</v>
      </c>
      <c r="S17" s="976" t="str">
        <f t="shared" si="0"/>
        <v/>
      </c>
      <c r="T17" s="1135"/>
      <c r="V17" s="1794"/>
    </row>
    <row r="18" spans="1:22" s="792" customFormat="1" ht="15.75" customHeight="1">
      <c r="A18" s="1099"/>
      <c r="B18" s="1144"/>
      <c r="C18" s="1145"/>
      <c r="D18" s="1144"/>
      <c r="E18" s="1122"/>
      <c r="F18" s="1128"/>
      <c r="G18" s="1129"/>
      <c r="H18" s="1122"/>
      <c r="I18" s="1131"/>
      <c r="J18" s="1119"/>
      <c r="K18" s="1132"/>
      <c r="L18" s="1133">
        <f t="shared" si="1"/>
        <v>0</v>
      </c>
      <c r="M18" s="1133"/>
      <c r="N18" s="1122"/>
      <c r="O18" s="1146"/>
      <c r="P18" s="976"/>
      <c r="Q18" s="976">
        <f t="shared" si="2"/>
        <v>0</v>
      </c>
      <c r="R18" s="1142">
        <f t="shared" si="3"/>
        <v>0</v>
      </c>
      <c r="S18" s="976" t="str">
        <f t="shared" si="0"/>
        <v/>
      </c>
      <c r="T18" s="1135"/>
      <c r="V18" s="1794"/>
    </row>
    <row r="19" spans="1:22" s="792" customFormat="1" ht="15.75" customHeight="1">
      <c r="A19" s="1099"/>
      <c r="B19" s="1144"/>
      <c r="C19" s="1145"/>
      <c r="D19" s="1144"/>
      <c r="E19" s="1122"/>
      <c r="F19" s="1128"/>
      <c r="G19" s="1129"/>
      <c r="H19" s="1122"/>
      <c r="I19" s="1131"/>
      <c r="J19" s="1119"/>
      <c r="K19" s="1132"/>
      <c r="L19" s="1133">
        <f t="shared" si="1"/>
        <v>0</v>
      </c>
      <c r="M19" s="1133"/>
      <c r="N19" s="1122"/>
      <c r="O19" s="1146"/>
      <c r="P19" s="976"/>
      <c r="Q19" s="976">
        <f t="shared" si="2"/>
        <v>0</v>
      </c>
      <c r="R19" s="1142">
        <f t="shared" si="3"/>
        <v>0</v>
      </c>
      <c r="S19" s="976" t="str">
        <f t="shared" si="0"/>
        <v/>
      </c>
      <c r="T19" s="1135"/>
      <c r="V19" s="1794"/>
    </row>
    <row r="20" spans="1:22" s="792" customFormat="1" ht="15.75" customHeight="1">
      <c r="A20" s="1099"/>
      <c r="B20" s="1144"/>
      <c r="C20" s="1145"/>
      <c r="D20" s="1144"/>
      <c r="E20" s="1122"/>
      <c r="F20" s="1128"/>
      <c r="G20" s="1129"/>
      <c r="H20" s="1122"/>
      <c r="I20" s="1131"/>
      <c r="J20" s="1119"/>
      <c r="K20" s="1132"/>
      <c r="L20" s="1133">
        <f t="shared" si="1"/>
        <v>0</v>
      </c>
      <c r="M20" s="1133"/>
      <c r="N20" s="1122"/>
      <c r="O20" s="1146"/>
      <c r="P20" s="976"/>
      <c r="Q20" s="976">
        <f t="shared" si="2"/>
        <v>0</v>
      </c>
      <c r="R20" s="1142">
        <f t="shared" si="3"/>
        <v>0</v>
      </c>
      <c r="S20" s="976" t="str">
        <f t="shared" si="0"/>
        <v/>
      </c>
      <c r="T20" s="1135"/>
      <c r="V20" s="1794"/>
    </row>
    <row r="21" spans="1:22" s="792" customFormat="1" ht="15.75" customHeight="1">
      <c r="A21" s="1099"/>
      <c r="B21" s="1144"/>
      <c r="C21" s="1145"/>
      <c r="D21" s="1144"/>
      <c r="E21" s="1122"/>
      <c r="F21" s="1128"/>
      <c r="G21" s="1129"/>
      <c r="H21" s="1122"/>
      <c r="I21" s="1131"/>
      <c r="J21" s="1119"/>
      <c r="K21" s="1132"/>
      <c r="L21" s="1133">
        <f t="shared" si="1"/>
        <v>0</v>
      </c>
      <c r="M21" s="1133"/>
      <c r="N21" s="1122"/>
      <c r="O21" s="1146"/>
      <c r="P21" s="976"/>
      <c r="Q21" s="976">
        <f t="shared" si="2"/>
        <v>0</v>
      </c>
      <c r="R21" s="1142">
        <f t="shared" si="3"/>
        <v>0</v>
      </c>
      <c r="S21" s="976" t="str">
        <f t="shared" si="0"/>
        <v/>
      </c>
      <c r="T21" s="1135"/>
      <c r="V21" s="1794"/>
    </row>
    <row r="22" spans="1:22" s="792" customFormat="1" ht="15.75" customHeight="1">
      <c r="A22" s="1099"/>
      <c r="B22" s="1144"/>
      <c r="C22" s="1145"/>
      <c r="D22" s="1144"/>
      <c r="E22" s="1122"/>
      <c r="F22" s="1128"/>
      <c r="G22" s="1129"/>
      <c r="H22" s="1122"/>
      <c r="I22" s="1131"/>
      <c r="J22" s="1119"/>
      <c r="K22" s="1132"/>
      <c r="L22" s="1133">
        <f t="shared" si="1"/>
        <v>0</v>
      </c>
      <c r="M22" s="1133"/>
      <c r="N22" s="1122"/>
      <c r="O22" s="1146"/>
      <c r="P22" s="976"/>
      <c r="Q22" s="976">
        <f t="shared" si="2"/>
        <v>0</v>
      </c>
      <c r="R22" s="1142">
        <f t="shared" si="3"/>
        <v>0</v>
      </c>
      <c r="S22" s="976" t="str">
        <f t="shared" si="0"/>
        <v/>
      </c>
      <c r="T22" s="1135"/>
      <c r="V22" s="1794"/>
    </row>
    <row r="23" spans="1:22" s="792" customFormat="1" ht="15.75" customHeight="1">
      <c r="A23" s="1099"/>
      <c r="B23" s="1144"/>
      <c r="C23" s="1145"/>
      <c r="D23" s="1144"/>
      <c r="E23" s="1122"/>
      <c r="F23" s="1128"/>
      <c r="G23" s="1129"/>
      <c r="H23" s="1122"/>
      <c r="I23" s="1131"/>
      <c r="J23" s="1119"/>
      <c r="K23" s="1132"/>
      <c r="L23" s="1133">
        <f t="shared" si="1"/>
        <v>0</v>
      </c>
      <c r="M23" s="1133"/>
      <c r="N23" s="1122"/>
      <c r="O23" s="1146"/>
      <c r="P23" s="976"/>
      <c r="Q23" s="976">
        <f t="shared" si="2"/>
        <v>0</v>
      </c>
      <c r="R23" s="1142">
        <f t="shared" si="3"/>
        <v>0</v>
      </c>
      <c r="S23" s="976" t="str">
        <f t="shared" si="0"/>
        <v/>
      </c>
      <c r="T23" s="1135"/>
      <c r="V23" s="1794"/>
    </row>
    <row r="24" spans="1:22" s="792" customFormat="1" ht="15.75" customHeight="1">
      <c r="A24" s="1099"/>
      <c r="B24" s="1144"/>
      <c r="C24" s="1145"/>
      <c r="D24" s="1144"/>
      <c r="E24" s="1122"/>
      <c r="F24" s="1128"/>
      <c r="G24" s="1129"/>
      <c r="H24" s="1122"/>
      <c r="I24" s="1131"/>
      <c r="J24" s="1119"/>
      <c r="K24" s="1132"/>
      <c r="L24" s="1133">
        <f t="shared" si="1"/>
        <v>0</v>
      </c>
      <c r="M24" s="1133"/>
      <c r="N24" s="1122"/>
      <c r="O24" s="1146"/>
      <c r="P24" s="976"/>
      <c r="Q24" s="976">
        <f t="shared" si="2"/>
        <v>0</v>
      </c>
      <c r="R24" s="1142">
        <f t="shared" si="3"/>
        <v>0</v>
      </c>
      <c r="S24" s="976" t="str">
        <f t="shared" si="0"/>
        <v/>
      </c>
      <c r="T24" s="1135"/>
    </row>
    <row r="25" spans="1:22" s="792" customFormat="1" ht="15.75" customHeight="1">
      <c r="A25" s="1099"/>
      <c r="B25" s="1144"/>
      <c r="C25" s="1145"/>
      <c r="D25" s="1144"/>
      <c r="E25" s="1122"/>
      <c r="F25" s="1128"/>
      <c r="G25" s="1129"/>
      <c r="H25" s="1122"/>
      <c r="I25" s="1131"/>
      <c r="J25" s="1119"/>
      <c r="K25" s="1132"/>
      <c r="L25" s="1133">
        <f t="shared" si="1"/>
        <v>0</v>
      </c>
      <c r="M25" s="1133"/>
      <c r="N25" s="1122"/>
      <c r="O25" s="1146"/>
      <c r="P25" s="976"/>
      <c r="Q25" s="976">
        <f t="shared" si="2"/>
        <v>0</v>
      </c>
      <c r="R25" s="1142">
        <f t="shared" si="3"/>
        <v>0</v>
      </c>
      <c r="S25" s="976" t="str">
        <f t="shared" si="0"/>
        <v/>
      </c>
      <c r="T25" s="1135"/>
    </row>
    <row r="26" spans="1:22" s="792" customFormat="1" ht="15.75" customHeight="1">
      <c r="A26" s="1099"/>
      <c r="B26" s="1144"/>
      <c r="C26" s="1145"/>
      <c r="D26" s="1144"/>
      <c r="E26" s="1122"/>
      <c r="F26" s="1128"/>
      <c r="G26" s="1129"/>
      <c r="H26" s="1122"/>
      <c r="I26" s="1131"/>
      <c r="J26" s="1119"/>
      <c r="K26" s="1132"/>
      <c r="L26" s="1133">
        <f t="shared" si="1"/>
        <v>0</v>
      </c>
      <c r="M26" s="1133"/>
      <c r="N26" s="1122"/>
      <c r="O26" s="1146"/>
      <c r="P26" s="976"/>
      <c r="Q26" s="976">
        <f t="shared" si="2"/>
        <v>0</v>
      </c>
      <c r="R26" s="1142">
        <f t="shared" si="3"/>
        <v>0</v>
      </c>
      <c r="S26" s="976" t="str">
        <f t="shared" si="0"/>
        <v/>
      </c>
      <c r="T26" s="1135"/>
    </row>
    <row r="27" spans="1:22" s="792" customFormat="1" ht="15.75" customHeight="1">
      <c r="A27" s="1099"/>
      <c r="B27" s="1144"/>
      <c r="C27" s="1145"/>
      <c r="D27" s="1144"/>
      <c r="E27" s="1122"/>
      <c r="F27" s="1128"/>
      <c r="G27" s="1129"/>
      <c r="H27" s="1122"/>
      <c r="I27" s="1131"/>
      <c r="J27" s="1119"/>
      <c r="K27" s="1132"/>
      <c r="L27" s="1133">
        <f t="shared" si="1"/>
        <v>0</v>
      </c>
      <c r="M27" s="1133"/>
      <c r="N27" s="1122"/>
      <c r="O27" s="1146"/>
      <c r="P27" s="976"/>
      <c r="Q27" s="976">
        <f t="shared" si="2"/>
        <v>0</v>
      </c>
      <c r="R27" s="1142">
        <f t="shared" si="3"/>
        <v>0</v>
      </c>
      <c r="S27" s="976" t="str">
        <f t="shared" si="0"/>
        <v/>
      </c>
      <c r="T27" s="1135"/>
    </row>
    <row r="28" spans="1:22" s="792" customFormat="1" ht="15.75" customHeight="1">
      <c r="A28" s="2111" t="s">
        <v>395</v>
      </c>
      <c r="B28" s="2112"/>
      <c r="C28" s="1147"/>
      <c r="D28" s="1135"/>
      <c r="E28" s="1135">
        <f>SUM(E7:E27)</f>
        <v>0</v>
      </c>
      <c r="F28" s="976"/>
      <c r="G28" s="1135"/>
      <c r="H28" s="1135"/>
      <c r="I28" s="1135"/>
      <c r="J28" s="1135"/>
      <c r="K28" s="1135"/>
      <c r="L28" s="1135"/>
      <c r="M28" s="1135"/>
      <c r="N28" s="1135"/>
      <c r="O28" s="1146"/>
      <c r="P28" s="976"/>
      <c r="Q28" s="976">
        <f>SUM(Q7:Q27)</f>
        <v>0</v>
      </c>
      <c r="R28" s="1142">
        <f>SUM(R7:R27)</f>
        <v>0</v>
      </c>
      <c r="S28" s="976" t="str">
        <f>IF(Q28=0,"",(R28-Q28)/Q28*100)</f>
        <v/>
      </c>
      <c r="T28" s="1135"/>
    </row>
    <row r="29" spans="1:22" ht="15.75" customHeight="1">
      <c r="A29" s="12" t="str">
        <f>封面!D11&amp;封面!G11</f>
        <v>被评估企业填表人：</v>
      </c>
      <c r="E29" s="943"/>
      <c r="F29" s="943"/>
      <c r="G29" s="943"/>
      <c r="H29" s="943"/>
      <c r="J29" s="943"/>
      <c r="R29" s="943" t="str">
        <f>"评估人员："&amp;封面!G20</f>
        <v>评估人员：</v>
      </c>
    </row>
    <row r="30" spans="1:22" ht="15.75" customHeight="1">
      <c r="A30" s="12" t="str">
        <f>CONCATENATE(封面!D13,封面!F13,封面!G13,封面!H13,封面!I13,封面!J13,封面!K13)</f>
        <v>填表日期：年月日</v>
      </c>
      <c r="E30" s="943"/>
      <c r="F30" s="943"/>
      <c r="G30" s="943"/>
      <c r="H30" s="943"/>
      <c r="I30" s="943"/>
      <c r="J30" s="943"/>
      <c r="K30" s="943"/>
    </row>
  </sheetData>
  <mergeCells count="15">
    <mergeCell ref="A28:B28"/>
    <mergeCell ref="A5:A6"/>
    <mergeCell ref="B5:B6"/>
    <mergeCell ref="C5:C6"/>
    <mergeCell ref="D5:D6"/>
    <mergeCell ref="V5:V6"/>
    <mergeCell ref="E5:G5"/>
    <mergeCell ref="H5:H6"/>
    <mergeCell ref="I5:O5"/>
    <mergeCell ref="A2:T2"/>
    <mergeCell ref="P5:P6"/>
    <mergeCell ref="Q5:Q6"/>
    <mergeCell ref="R5:R6"/>
    <mergeCell ref="S5:S6"/>
    <mergeCell ref="T5:T6"/>
  </mergeCells>
  <phoneticPr fontId="28" type="noConversion"/>
  <conditionalFormatting sqref="J7:J27">
    <cfRule type="iconSet" priority="1">
      <iconSet>
        <cfvo type="percent" val="0"/>
        <cfvo type="percent" val="33"/>
        <cfvo type="percent" val="67"/>
      </iconSet>
    </cfRule>
  </conditionalFormatting>
  <dataValidations count="7">
    <dataValidation allowBlank="1" showInputMessage="1" showErrorMessage="1" promptTitle="功能" prompt="生成询证程序表；_x000a_生成底稿目录_x000a_" sqref="I6" xr:uid="{3A7CDCDA-DA86-4E34-A1ED-D9F55A89859B}"/>
    <dataValidation allowBlank="1" showInputMessage="1" showErrorMessage="1" prompt="核实回函金额是否与对账单一致_x000a_一致打“√”_x000a_不一致打“×”" sqref="K6" xr:uid="{8DDEC89C-FA6D-4302-A03D-C8533E49D72E}"/>
    <dataValidation allowBlank="1" showInputMessage="1" showErrorMessage="1" prompt="核实账面值是否与对账单及余额调节表一致_x000a_一致打“√”_x000a_不一致打“×”" sqref="J6" xr:uid="{CE7A2CD6-AA1B-4A4A-B16A-E80A34D20284}"/>
    <dataValidation allowBlank="1" showInputMessage="1" showErrorMessage="1" promptTitle="功能：" prompt="识别底稿文件" sqref="H5:H6" xr:uid="{18531DA6-2E20-4D3F-9D04-C8AFB7F03911}"/>
    <dataValidation type="list" allowBlank="1" showInputMessage="1" showErrorMessage="1" sqref="G7:G27" xr:uid="{1CB5205E-D7AF-4374-BD5E-F175952B098D}">
      <formula1>"美元,欧元,港元,日元,英镑,澳元,加元,新西兰元,新加坡元,瑞郎"</formula1>
    </dataValidation>
    <dataValidation type="list" allowBlank="1" showInputMessage="1" showErrorMessage="1" sqref="I7:I27" xr:uid="{08551624-C356-4D9D-99BB-4CF0C01383A5}">
      <formula1>"函证并对账,其他"</formula1>
    </dataValidation>
    <dataValidation type="list" allowBlank="1" showInputMessage="1" showErrorMessage="1" sqref="J7:K27" xr:uid="{B215B7E3-33C4-4164-B35D-1888A5B2E909}">
      <formula1>"√,×"</formula1>
    </dataValidation>
  </dataValidations>
  <hyperlinks>
    <hyperlink ref="B1" location="流动汇总!B6" display="返回" xr:uid="{00000000-0004-0000-1000-000000000000}"/>
    <hyperlink ref="A1" location="索引目录!E8" display="返回索引页" xr:uid="{00000000-0004-0000-1000-000001000000}"/>
  </hyperlinks>
  <printOptions horizontalCentered="1"/>
  <pageMargins left="0.35433070866141736" right="0.35433070866141736" top="0.98425196850393704" bottom="0.78740157480314965" header="0.39370078740157477" footer="0.51181102362204722"/>
  <pageSetup paperSize="9" scale="58" fitToHeight="0" orientation="landscape" r:id="rId1"/>
  <headerFooter alignWithMargins="0">
    <oddHeader>&amp;R&amp;"宋体,常规"&amp;10共&amp;"Times New Roman,常规"&amp;N&amp;"宋体,常规"页第&amp;"Times New Roman,常规"&amp;P&amp;"宋体,常规"页</oddHead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5">
    <tabColor indexed="15"/>
    <pageSetUpPr fitToPage="1"/>
  </sheetPr>
  <dimension ref="A1:I29"/>
  <sheetViews>
    <sheetView zoomScale="85" zoomScaleNormal="85" zoomScaleSheetLayoutView="70" workbookViewId="0">
      <selection activeCell="F30" sqref="F30"/>
    </sheetView>
  </sheetViews>
  <sheetFormatPr defaultColWidth="9" defaultRowHeight="15.75" customHeight="1" outlineLevelCol="1"/>
  <cols>
    <col min="1" max="1" width="7.75" style="4" customWidth="1"/>
    <col min="2" max="2" width="26.25" style="4" customWidth="1"/>
    <col min="3" max="3" width="19.125" style="705" customWidth="1" outlineLevel="1"/>
    <col min="4" max="6" width="24.25" style="705" customWidth="1"/>
    <col min="7" max="7" width="15.25" style="705" customWidth="1"/>
    <col min="8" max="16384" width="9" style="4"/>
  </cols>
  <sheetData>
    <row r="1" spans="1:9" ht="13.15" customHeight="1">
      <c r="A1" s="22" t="s">
        <v>108</v>
      </c>
      <c r="B1" s="6" t="s">
        <v>333</v>
      </c>
      <c r="C1" s="941"/>
      <c r="D1" s="941"/>
      <c r="E1" s="941"/>
      <c r="F1" s="941"/>
      <c r="G1" s="941"/>
    </row>
    <row r="2" spans="1:9" s="2" customFormat="1" ht="30" customHeight="1">
      <c r="A2" s="2061" t="s">
        <v>402</v>
      </c>
      <c r="B2" s="2062"/>
      <c r="C2" s="2062"/>
      <c r="D2" s="2062"/>
      <c r="E2" s="2062"/>
      <c r="F2" s="2062"/>
      <c r="G2" s="2062"/>
    </row>
    <row r="3" spans="1:9" ht="14.25" customHeight="1">
      <c r="A3" s="2063" t="str">
        <f>CONCATENATE(封面!D9,封面!F9,封面!G9,封面!H9,封面!I9,封面!J9,封面!K9)</f>
        <v>评估基准日：年月日</v>
      </c>
      <c r="B3" s="2063"/>
      <c r="C3" s="2063"/>
      <c r="D3" s="2063"/>
      <c r="E3" s="2063"/>
      <c r="F3" s="2063"/>
      <c r="G3" s="2063"/>
    </row>
    <row r="4" spans="1:9" ht="15.75" customHeight="1">
      <c r="A4" s="8" t="str">
        <f>封面!D7&amp;封面!F7</f>
        <v>被评估企业：</v>
      </c>
      <c r="C4" s="943"/>
      <c r="D4" s="943"/>
      <c r="E4" s="943"/>
      <c r="F4" s="943"/>
      <c r="G4" s="971" t="s">
        <v>110</v>
      </c>
    </row>
    <row r="5" spans="1:9" s="17" customFormat="1" ht="15.75" customHeight="1">
      <c r="A5" s="18" t="s">
        <v>373</v>
      </c>
      <c r="B5" s="18" t="s">
        <v>306</v>
      </c>
      <c r="C5" s="968" t="s">
        <v>317</v>
      </c>
      <c r="D5" s="968" t="s">
        <v>318</v>
      </c>
      <c r="E5" s="968" t="s">
        <v>319</v>
      </c>
      <c r="F5" s="972" t="s">
        <v>208</v>
      </c>
      <c r="G5" s="968" t="s">
        <v>403</v>
      </c>
      <c r="I5" s="285"/>
    </row>
    <row r="6" spans="1:9" ht="15.75" customHeight="1">
      <c r="A6" s="18" t="s">
        <v>404</v>
      </c>
      <c r="B6" s="21" t="s">
        <v>405</v>
      </c>
      <c r="C6" s="956">
        <f>交易性—股票!G27</f>
        <v>0</v>
      </c>
      <c r="D6" s="956">
        <f>交易性—股票!I27</f>
        <v>0</v>
      </c>
      <c r="E6" s="956">
        <f>交易性—股票!K27</f>
        <v>0</v>
      </c>
      <c r="F6" s="956">
        <f>E6-D6</f>
        <v>0</v>
      </c>
      <c r="G6" s="973" t="str">
        <f>IF(D6=0,"",F6/D6*100)</f>
        <v/>
      </c>
    </row>
    <row r="7" spans="1:9" ht="15.75" customHeight="1">
      <c r="A7" s="18" t="s">
        <v>406</v>
      </c>
      <c r="B7" s="21" t="s">
        <v>407</v>
      </c>
      <c r="C7" s="956">
        <f>交易性—债券!H27</f>
        <v>0</v>
      </c>
      <c r="D7" s="956">
        <f>交易性—债券!J27</f>
        <v>0</v>
      </c>
      <c r="E7" s="956">
        <f>交易性—债券!K27</f>
        <v>0</v>
      </c>
      <c r="F7" s="956">
        <f>E7-D7</f>
        <v>0</v>
      </c>
      <c r="G7" s="956" t="str">
        <f>IF(D7=0,"",F7/D7*100)</f>
        <v/>
      </c>
    </row>
    <row r="8" spans="1:9" ht="15.75" customHeight="1">
      <c r="A8" s="18" t="s">
        <v>408</v>
      </c>
      <c r="B8" s="21" t="s">
        <v>409</v>
      </c>
      <c r="C8" s="956">
        <f>交易性—基金!H27</f>
        <v>0</v>
      </c>
      <c r="D8" s="956">
        <f>交易性—基金!J27</f>
        <v>0</v>
      </c>
      <c r="E8" s="956">
        <f>交易性—基金!L27</f>
        <v>0</v>
      </c>
      <c r="F8" s="956">
        <f>E8-D8</f>
        <v>0</v>
      </c>
      <c r="G8" s="956" t="str">
        <f>IF(D8=0,"",F8/D8*100)</f>
        <v/>
      </c>
    </row>
    <row r="9" spans="1:9" ht="15.75" customHeight="1">
      <c r="A9" s="10"/>
      <c r="B9" s="14"/>
      <c r="C9" s="956"/>
      <c r="D9" s="956"/>
      <c r="E9" s="956"/>
      <c r="F9" s="956"/>
      <c r="G9" s="956"/>
    </row>
    <row r="10" spans="1:9" ht="15.75" customHeight="1">
      <c r="A10" s="10"/>
      <c r="B10" s="14"/>
      <c r="C10" s="956"/>
      <c r="D10" s="956"/>
      <c r="E10" s="956"/>
      <c r="F10" s="956"/>
      <c r="G10" s="956"/>
    </row>
    <row r="11" spans="1:9" ht="15.75" customHeight="1">
      <c r="A11" s="10"/>
      <c r="B11" s="14"/>
      <c r="C11" s="956"/>
      <c r="D11" s="956"/>
      <c r="E11" s="956"/>
      <c r="F11" s="956"/>
      <c r="G11" s="956"/>
    </row>
    <row r="12" spans="1:9" ht="15.75" customHeight="1">
      <c r="A12" s="10"/>
      <c r="B12" s="14"/>
      <c r="C12" s="956"/>
      <c r="D12" s="956"/>
      <c r="E12" s="956"/>
      <c r="F12" s="956"/>
      <c r="G12" s="956"/>
    </row>
    <row r="13" spans="1:9" ht="15.75" customHeight="1">
      <c r="A13" s="10"/>
      <c r="B13" s="14"/>
      <c r="C13" s="956"/>
      <c r="D13" s="956"/>
      <c r="E13" s="956"/>
      <c r="F13" s="956"/>
      <c r="G13" s="956"/>
    </row>
    <row r="14" spans="1:9" ht="15.75" customHeight="1">
      <c r="A14" s="10"/>
      <c r="B14" s="14"/>
      <c r="C14" s="956"/>
      <c r="D14" s="956"/>
      <c r="E14" s="956"/>
      <c r="F14" s="956"/>
      <c r="G14" s="956"/>
    </row>
    <row r="15" spans="1:9" ht="15.75" customHeight="1">
      <c r="A15" s="10"/>
      <c r="B15" s="14"/>
      <c r="C15" s="956"/>
      <c r="D15" s="956"/>
      <c r="E15" s="956"/>
      <c r="F15" s="956"/>
      <c r="G15" s="956"/>
    </row>
    <row r="16" spans="1:9" ht="15.75" customHeight="1">
      <c r="A16" s="10"/>
      <c r="B16" s="14"/>
      <c r="C16" s="956"/>
      <c r="D16" s="956"/>
      <c r="E16" s="956"/>
      <c r="F16" s="956"/>
      <c r="G16" s="956"/>
    </row>
    <row r="17" spans="1:7" ht="15.75" customHeight="1">
      <c r="A17" s="10"/>
      <c r="B17" s="14"/>
      <c r="C17" s="956"/>
      <c r="D17" s="956"/>
      <c r="E17" s="956"/>
      <c r="F17" s="956"/>
      <c r="G17" s="956"/>
    </row>
    <row r="18" spans="1:7" ht="15.75" customHeight="1">
      <c r="A18" s="10"/>
      <c r="B18" s="14"/>
      <c r="C18" s="956"/>
      <c r="D18" s="956"/>
      <c r="E18" s="956"/>
      <c r="F18" s="956"/>
      <c r="G18" s="956"/>
    </row>
    <row r="19" spans="1:7" ht="15.75" customHeight="1">
      <c r="A19" s="10"/>
      <c r="B19" s="14"/>
      <c r="C19" s="956"/>
      <c r="D19" s="956"/>
      <c r="E19" s="956"/>
      <c r="F19" s="956"/>
      <c r="G19" s="956"/>
    </row>
    <row r="20" spans="1:7" ht="15.75" customHeight="1">
      <c r="A20" s="10"/>
      <c r="B20" s="14"/>
      <c r="C20" s="956"/>
      <c r="D20" s="956"/>
      <c r="E20" s="956"/>
      <c r="F20" s="956"/>
      <c r="G20" s="956"/>
    </row>
    <row r="21" spans="1:7" ht="15.75" customHeight="1">
      <c r="A21" s="10"/>
      <c r="B21" s="14"/>
      <c r="C21" s="956"/>
      <c r="D21" s="956"/>
      <c r="E21" s="956"/>
      <c r="F21" s="956"/>
      <c r="G21" s="956"/>
    </row>
    <row r="22" spans="1:7" ht="15.75" customHeight="1">
      <c r="A22" s="10"/>
      <c r="B22" s="14"/>
      <c r="C22" s="956"/>
      <c r="D22" s="956"/>
      <c r="E22" s="956"/>
      <c r="F22" s="956"/>
      <c r="G22" s="956"/>
    </row>
    <row r="23" spans="1:7" ht="15.75" customHeight="1">
      <c r="A23" s="10"/>
      <c r="B23" s="14"/>
      <c r="C23" s="956"/>
      <c r="D23" s="956"/>
      <c r="E23" s="956"/>
      <c r="F23" s="956"/>
      <c r="G23" s="956"/>
    </row>
    <row r="24" spans="1:7" ht="15.75" customHeight="1">
      <c r="A24" s="10"/>
      <c r="B24" s="14"/>
      <c r="C24" s="956"/>
      <c r="D24" s="956"/>
      <c r="E24" s="956"/>
      <c r="F24" s="956"/>
      <c r="G24" s="956"/>
    </row>
    <row r="25" spans="1:7" ht="15.75" customHeight="1">
      <c r="A25" s="10"/>
      <c r="B25" s="14"/>
      <c r="C25" s="956"/>
      <c r="D25" s="956"/>
      <c r="E25" s="956"/>
      <c r="F25" s="956"/>
      <c r="G25" s="956"/>
    </row>
    <row r="26" spans="1:7" ht="15.75" customHeight="1">
      <c r="A26" s="10"/>
      <c r="B26" s="14"/>
      <c r="C26" s="956"/>
      <c r="D26" s="956"/>
      <c r="E26" s="956"/>
      <c r="F26" s="956"/>
      <c r="G26" s="956"/>
    </row>
    <row r="27" spans="1:7" ht="15.75" customHeight="1">
      <c r="A27" s="19" t="s">
        <v>379</v>
      </c>
      <c r="B27" s="35" t="s">
        <v>410</v>
      </c>
      <c r="C27" s="956">
        <f>SUM(C6:C26)</f>
        <v>0</v>
      </c>
      <c r="D27" s="956">
        <f>SUM(D6:D26)</f>
        <v>0</v>
      </c>
      <c r="E27" s="956">
        <f>SUM(E6:E26)</f>
        <v>0</v>
      </c>
      <c r="F27" s="956">
        <f>SUM(F6:F26)</f>
        <v>0</v>
      </c>
      <c r="G27" s="956" t="str">
        <f>IF(D27=0,"",F27/D27*100)</f>
        <v/>
      </c>
    </row>
    <row r="28" spans="1:7" ht="15.75" customHeight="1">
      <c r="A28" s="12" t="str">
        <f>封面!D11&amp;封面!G11</f>
        <v>被评估企业填表人：</v>
      </c>
      <c r="C28" s="943"/>
      <c r="D28" s="943"/>
      <c r="E28" s="943" t="str">
        <f>"评估人员："&amp;封面!G20</f>
        <v>评估人员：</v>
      </c>
      <c r="F28" s="943"/>
      <c r="G28" s="943"/>
    </row>
    <row r="29" spans="1:7" ht="15.75" customHeight="1">
      <c r="A29" s="11" t="str">
        <f>CONCATENATE(封面!D13,封面!F13,封面!G13,封面!H13,封面!I13,封面!J13,封面!K13)</f>
        <v>填表日期：年月日</v>
      </c>
      <c r="C29" s="943"/>
      <c r="D29" s="943"/>
      <c r="E29" s="943"/>
      <c r="F29" s="943"/>
      <c r="G29" s="943"/>
    </row>
  </sheetData>
  <mergeCells count="2">
    <mergeCell ref="A2:G2"/>
    <mergeCell ref="A3:G3"/>
  </mergeCells>
  <phoneticPr fontId="28" type="noConversion"/>
  <hyperlinks>
    <hyperlink ref="A1" location="索引目录!D9" display="返回索引页" xr:uid="{00000000-0004-0000-1100-000000000000}"/>
    <hyperlink ref="B6" location="'交易性-股票'!B1" display="交易性金融资产-股票投资" xr:uid="{00000000-0004-0000-1100-000001000000}"/>
    <hyperlink ref="B7" location="'交易性-债券'!B1" display="交易性金融资产-债券投资" xr:uid="{00000000-0004-0000-1100-000002000000}"/>
    <hyperlink ref="B1" location="流动汇总!B7" display="返回" xr:uid="{00000000-0004-0000-1100-000003000000}"/>
    <hyperlink ref="B8" location="'交易性-基金'!B1" display="交易性金融资产-基金投资" xr:uid="{00000000-0004-0000-1100-000004000000}"/>
  </hyperlinks>
  <printOptions horizontalCentered="1"/>
  <pageMargins left="0.34930555555555598" right="0.34930555555555598" top="0.98425196850393704" bottom="0.78888888888888897" header="0.39370078740157477" footer="0.50902777777777797"/>
  <pageSetup paperSize="9" fitToHeight="0" orientation="landscape" r:id="rId1"/>
  <headerFooter alignWithMargins="0">
    <oddHeader>&amp;R&amp;"宋体,常规"&amp;10共&amp;"Times New Roman,常规"&amp;N&amp;"宋体,常规"页第&amp;"Times New Roman,常规"&amp;P&amp;"宋体,常规"页</oddHead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6">
    <pageSetUpPr fitToPage="1"/>
  </sheetPr>
  <dimension ref="A1:N29"/>
  <sheetViews>
    <sheetView topLeftCell="A7" zoomScale="80" zoomScaleNormal="80" workbookViewId="0">
      <selection activeCell="F30" sqref="F30"/>
    </sheetView>
  </sheetViews>
  <sheetFormatPr defaultColWidth="9" defaultRowHeight="15.75" customHeight="1" outlineLevelCol="1"/>
  <cols>
    <col min="1" max="1" width="5.75" style="12" customWidth="1"/>
    <col min="2" max="2" width="16.625" style="372" customWidth="1"/>
    <col min="3" max="3" width="12.5" style="349" customWidth="1"/>
    <col min="4" max="5" width="10.125" style="349" customWidth="1"/>
    <col min="6" max="6" width="10.5" style="705" customWidth="1"/>
    <col min="7" max="8" width="15.5" style="705" customWidth="1" outlineLevel="1"/>
    <col min="9" max="9" width="15.5" style="705" customWidth="1"/>
    <col min="10" max="10" width="12.75" style="705" customWidth="1"/>
    <col min="11" max="11" width="14.75" style="705" customWidth="1"/>
    <col min="12" max="12" width="12.75" style="705" customWidth="1"/>
    <col min="13" max="13" width="9" style="349"/>
    <col min="14" max="14" width="10.875" style="349" customWidth="1"/>
    <col min="15" max="16384" width="9" style="349"/>
  </cols>
  <sheetData>
    <row r="1" spans="1:14" ht="13.15" customHeight="1">
      <c r="A1" s="558" t="s">
        <v>108</v>
      </c>
      <c r="B1" s="371" t="s">
        <v>333</v>
      </c>
      <c r="C1" s="348"/>
      <c r="D1" s="348"/>
      <c r="E1" s="348"/>
      <c r="F1" s="941"/>
      <c r="G1" s="941"/>
      <c r="H1" s="941"/>
      <c r="I1" s="941"/>
      <c r="J1" s="941"/>
      <c r="K1" s="941"/>
      <c r="L1" s="941"/>
    </row>
    <row r="2" spans="1:14" s="369" customFormat="1" ht="30" customHeight="1">
      <c r="A2" s="2061" t="s">
        <v>411</v>
      </c>
      <c r="B2" s="2062"/>
      <c r="C2" s="2062"/>
      <c r="D2" s="2062"/>
      <c r="E2" s="2062"/>
      <c r="F2" s="2062"/>
      <c r="G2" s="2062"/>
      <c r="H2" s="2062"/>
      <c r="I2" s="2062"/>
      <c r="J2" s="2062"/>
      <c r="K2" s="2062"/>
      <c r="L2" s="2062"/>
    </row>
    <row r="3" spans="1:14" ht="14.25" customHeight="1">
      <c r="A3" s="705" t="str">
        <f>CONCATENATE(封面!D9,封面!F9,封面!G9,封面!H9,封面!I9,封面!J9,封面!K9)</f>
        <v>评估基准日：年月日</v>
      </c>
      <c r="B3" s="705"/>
      <c r="C3" s="705"/>
      <c r="D3" s="705"/>
      <c r="E3" s="705"/>
    </row>
    <row r="4" spans="1:14" ht="15.75" customHeight="1">
      <c r="A4" s="12" t="str">
        <f>封面!D7&amp;封面!F7</f>
        <v>被评估企业：</v>
      </c>
      <c r="F4" s="943"/>
      <c r="G4" s="943"/>
      <c r="H4" s="943"/>
      <c r="I4" s="943"/>
      <c r="J4" s="943"/>
      <c r="K4" s="943"/>
      <c r="L4" s="974" t="s">
        <v>110</v>
      </c>
    </row>
    <row r="5" spans="1:14" s="365" customFormat="1" ht="15.75" customHeight="1">
      <c r="A5" s="559" t="s">
        <v>172</v>
      </c>
      <c r="B5" s="373" t="s">
        <v>412</v>
      </c>
      <c r="C5" s="350" t="s">
        <v>413</v>
      </c>
      <c r="D5" s="350" t="s">
        <v>414</v>
      </c>
      <c r="E5" s="350" t="s">
        <v>415</v>
      </c>
      <c r="F5" s="947" t="s">
        <v>416</v>
      </c>
      <c r="G5" s="947" t="s">
        <v>317</v>
      </c>
      <c r="H5" s="947" t="s">
        <v>394</v>
      </c>
      <c r="I5" s="947" t="s">
        <v>318</v>
      </c>
      <c r="J5" s="947" t="s">
        <v>417</v>
      </c>
      <c r="K5" s="947" t="s">
        <v>319</v>
      </c>
      <c r="L5" s="947" t="s">
        <v>336</v>
      </c>
      <c r="N5" s="1795" t="s">
        <v>2129</v>
      </c>
    </row>
    <row r="6" spans="1:14" ht="15.75" customHeight="1">
      <c r="A6" s="23"/>
      <c r="B6" s="374"/>
      <c r="C6" s="353"/>
      <c r="D6" s="353"/>
      <c r="E6" s="327"/>
      <c r="F6" s="968"/>
      <c r="G6" s="956"/>
      <c r="H6" s="956"/>
      <c r="I6" s="956"/>
      <c r="J6" s="956"/>
      <c r="K6" s="956"/>
      <c r="L6" s="956" t="str">
        <f>IF(I6=0,"",(K6-I6)/I6*100)</f>
        <v/>
      </c>
      <c r="N6" s="1795"/>
    </row>
    <row r="7" spans="1:14" ht="15.75" customHeight="1">
      <c r="A7" s="23"/>
      <c r="B7" s="374"/>
      <c r="C7" s="353"/>
      <c r="D7" s="353"/>
      <c r="E7" s="327"/>
      <c r="F7" s="968"/>
      <c r="G7" s="956"/>
      <c r="H7" s="956"/>
      <c r="I7" s="956"/>
      <c r="J7" s="956"/>
      <c r="K7" s="956"/>
      <c r="L7" s="956" t="str">
        <f>IF(I7=0,"",(K7-I7)/I7*100)</f>
        <v/>
      </c>
      <c r="N7" s="1794"/>
    </row>
    <row r="8" spans="1:14" ht="15.75" customHeight="1">
      <c r="A8" s="23"/>
      <c r="B8" s="374"/>
      <c r="C8" s="353"/>
      <c r="D8" s="353"/>
      <c r="E8" s="327"/>
      <c r="F8" s="968"/>
      <c r="G8" s="956"/>
      <c r="H8" s="956"/>
      <c r="I8" s="956"/>
      <c r="J8" s="956"/>
      <c r="K8" s="956"/>
      <c r="L8" s="956" t="str">
        <f t="shared" ref="L8:L25" si="0">IF(I8=0,"",(K8-I8)/I8*100)</f>
        <v/>
      </c>
      <c r="N8" s="1794"/>
    </row>
    <row r="9" spans="1:14" ht="15.75" customHeight="1">
      <c r="A9" s="23"/>
      <c r="B9" s="374"/>
      <c r="C9" s="353"/>
      <c r="D9" s="353"/>
      <c r="E9" s="327"/>
      <c r="F9" s="968"/>
      <c r="G9" s="956"/>
      <c r="H9" s="956"/>
      <c r="I9" s="956"/>
      <c r="J9" s="956"/>
      <c r="K9" s="956"/>
      <c r="L9" s="956" t="str">
        <f t="shared" si="0"/>
        <v/>
      </c>
      <c r="N9" s="1794"/>
    </row>
    <row r="10" spans="1:14" ht="15.75" customHeight="1">
      <c r="A10" s="23"/>
      <c r="B10" s="374"/>
      <c r="C10" s="353"/>
      <c r="D10" s="353"/>
      <c r="E10" s="327"/>
      <c r="F10" s="968"/>
      <c r="G10" s="956"/>
      <c r="H10" s="956"/>
      <c r="I10" s="956"/>
      <c r="J10" s="956"/>
      <c r="K10" s="956"/>
      <c r="L10" s="956" t="str">
        <f t="shared" si="0"/>
        <v/>
      </c>
      <c r="N10" s="1794"/>
    </row>
    <row r="11" spans="1:14" ht="15.75" customHeight="1">
      <c r="A11" s="23"/>
      <c r="B11" s="375"/>
      <c r="C11" s="353"/>
      <c r="D11" s="353"/>
      <c r="E11" s="327"/>
      <c r="F11" s="968"/>
      <c r="G11" s="956"/>
      <c r="H11" s="956"/>
      <c r="I11" s="956"/>
      <c r="J11" s="956"/>
      <c r="K11" s="956"/>
      <c r="L11" s="956" t="str">
        <f t="shared" si="0"/>
        <v/>
      </c>
      <c r="N11" s="1794"/>
    </row>
    <row r="12" spans="1:14" ht="15.75" customHeight="1">
      <c r="A12" s="23"/>
      <c r="B12" s="374"/>
      <c r="C12" s="353"/>
      <c r="D12" s="353"/>
      <c r="E12" s="327"/>
      <c r="F12" s="968"/>
      <c r="G12" s="956"/>
      <c r="H12" s="956"/>
      <c r="I12" s="956"/>
      <c r="J12" s="956"/>
      <c r="K12" s="956"/>
      <c r="L12" s="956" t="str">
        <f t="shared" si="0"/>
        <v/>
      </c>
      <c r="N12" s="1794"/>
    </row>
    <row r="13" spans="1:14" ht="15.75" customHeight="1">
      <c r="A13" s="23"/>
      <c r="B13" s="374"/>
      <c r="C13" s="353"/>
      <c r="D13" s="353"/>
      <c r="E13" s="327"/>
      <c r="F13" s="968"/>
      <c r="G13" s="956"/>
      <c r="H13" s="956"/>
      <c r="I13" s="956"/>
      <c r="J13" s="956"/>
      <c r="K13" s="956"/>
      <c r="L13" s="956" t="str">
        <f t="shared" si="0"/>
        <v/>
      </c>
      <c r="N13" s="1794"/>
    </row>
    <row r="14" spans="1:14" ht="15.75" customHeight="1">
      <c r="A14" s="23"/>
      <c r="B14" s="374"/>
      <c r="C14" s="353"/>
      <c r="D14" s="353"/>
      <c r="E14" s="327"/>
      <c r="F14" s="968"/>
      <c r="G14" s="956"/>
      <c r="H14" s="956"/>
      <c r="I14" s="956"/>
      <c r="J14" s="956"/>
      <c r="K14" s="956"/>
      <c r="L14" s="956" t="str">
        <f t="shared" si="0"/>
        <v/>
      </c>
      <c r="N14" s="1794"/>
    </row>
    <row r="15" spans="1:14" ht="15.75" customHeight="1">
      <c r="A15" s="23"/>
      <c r="B15" s="374"/>
      <c r="C15" s="353"/>
      <c r="D15" s="353"/>
      <c r="E15" s="327"/>
      <c r="F15" s="968"/>
      <c r="G15" s="956"/>
      <c r="H15" s="956"/>
      <c r="I15" s="956"/>
      <c r="J15" s="956"/>
      <c r="K15" s="956"/>
      <c r="L15" s="956" t="str">
        <f t="shared" si="0"/>
        <v/>
      </c>
      <c r="N15" s="1794"/>
    </row>
    <row r="16" spans="1:14" ht="15.75" customHeight="1">
      <c r="A16" s="23"/>
      <c r="B16" s="374"/>
      <c r="C16" s="353"/>
      <c r="D16" s="353"/>
      <c r="E16" s="327"/>
      <c r="F16" s="968"/>
      <c r="G16" s="956"/>
      <c r="H16" s="956"/>
      <c r="I16" s="956"/>
      <c r="J16" s="956"/>
      <c r="K16" s="956"/>
      <c r="L16" s="956" t="str">
        <f t="shared" si="0"/>
        <v/>
      </c>
      <c r="N16" s="1794"/>
    </row>
    <row r="17" spans="1:14" ht="15.75" customHeight="1">
      <c r="A17" s="23"/>
      <c r="B17" s="374"/>
      <c r="C17" s="353"/>
      <c r="D17" s="353"/>
      <c r="E17" s="327"/>
      <c r="F17" s="968"/>
      <c r="G17" s="956"/>
      <c r="H17" s="956"/>
      <c r="I17" s="956"/>
      <c r="J17" s="956"/>
      <c r="K17" s="956"/>
      <c r="L17" s="956" t="str">
        <f t="shared" si="0"/>
        <v/>
      </c>
      <c r="N17" s="1794"/>
    </row>
    <row r="18" spans="1:14" ht="15.75" customHeight="1">
      <c r="A18" s="23"/>
      <c r="B18" s="374"/>
      <c r="C18" s="353"/>
      <c r="D18" s="353"/>
      <c r="E18" s="327"/>
      <c r="F18" s="968"/>
      <c r="G18" s="956"/>
      <c r="H18" s="956"/>
      <c r="I18" s="956"/>
      <c r="J18" s="956"/>
      <c r="K18" s="956"/>
      <c r="L18" s="956" t="str">
        <f t="shared" si="0"/>
        <v/>
      </c>
      <c r="N18" s="1794"/>
    </row>
    <row r="19" spans="1:14" ht="15.75" customHeight="1">
      <c r="A19" s="23"/>
      <c r="B19" s="374"/>
      <c r="C19" s="353"/>
      <c r="D19" s="353"/>
      <c r="E19" s="327"/>
      <c r="F19" s="968"/>
      <c r="G19" s="956"/>
      <c r="H19" s="956"/>
      <c r="I19" s="956"/>
      <c r="J19" s="956"/>
      <c r="K19" s="956"/>
      <c r="L19" s="956" t="str">
        <f t="shared" si="0"/>
        <v/>
      </c>
      <c r="N19" s="1794"/>
    </row>
    <row r="20" spans="1:14" ht="15.75" customHeight="1">
      <c r="A20" s="23"/>
      <c r="B20" s="374"/>
      <c r="C20" s="353"/>
      <c r="D20" s="353"/>
      <c r="E20" s="327"/>
      <c r="F20" s="968"/>
      <c r="G20" s="956"/>
      <c r="H20" s="956"/>
      <c r="I20" s="956"/>
      <c r="J20" s="956"/>
      <c r="K20" s="956"/>
      <c r="L20" s="956" t="str">
        <f t="shared" si="0"/>
        <v/>
      </c>
      <c r="N20" s="1794"/>
    </row>
    <row r="21" spans="1:14" ht="15.75" customHeight="1">
      <c r="A21" s="23"/>
      <c r="B21" s="374"/>
      <c r="C21" s="353"/>
      <c r="D21" s="353"/>
      <c r="E21" s="327"/>
      <c r="F21" s="968"/>
      <c r="G21" s="956"/>
      <c r="H21" s="956"/>
      <c r="I21" s="956"/>
      <c r="J21" s="956"/>
      <c r="K21" s="956"/>
      <c r="L21" s="956" t="str">
        <f t="shared" si="0"/>
        <v/>
      </c>
      <c r="N21" s="1794"/>
    </row>
    <row r="22" spans="1:14" ht="15.75" customHeight="1">
      <c r="A22" s="23"/>
      <c r="B22" s="374"/>
      <c r="C22" s="353"/>
      <c r="D22" s="353"/>
      <c r="E22" s="327"/>
      <c r="F22" s="968"/>
      <c r="G22" s="956"/>
      <c r="H22" s="956"/>
      <c r="I22" s="956"/>
      <c r="J22" s="956"/>
      <c r="K22" s="956"/>
      <c r="L22" s="956" t="str">
        <f t="shared" si="0"/>
        <v/>
      </c>
      <c r="N22" s="1794"/>
    </row>
    <row r="23" spans="1:14" ht="15.75" customHeight="1">
      <c r="A23" s="23"/>
      <c r="B23" s="374"/>
      <c r="C23" s="353"/>
      <c r="D23" s="353"/>
      <c r="E23" s="327"/>
      <c r="F23" s="968"/>
      <c r="G23" s="956"/>
      <c r="H23" s="956"/>
      <c r="I23" s="956"/>
      <c r="J23" s="956"/>
      <c r="K23" s="956"/>
      <c r="L23" s="956" t="str">
        <f t="shared" si="0"/>
        <v/>
      </c>
      <c r="N23" s="1794"/>
    </row>
    <row r="24" spans="1:14" ht="15.75" customHeight="1">
      <c r="A24" s="23"/>
      <c r="B24" s="374"/>
      <c r="C24" s="353"/>
      <c r="D24" s="353"/>
      <c r="E24" s="327"/>
      <c r="F24" s="968"/>
      <c r="G24" s="956"/>
      <c r="H24" s="956"/>
      <c r="I24" s="956"/>
      <c r="J24" s="956"/>
      <c r="K24" s="956"/>
      <c r="L24" s="956" t="str">
        <f t="shared" si="0"/>
        <v/>
      </c>
      <c r="N24" s="1795"/>
    </row>
    <row r="25" spans="1:14" ht="15.75" customHeight="1">
      <c r="A25" s="23"/>
      <c r="B25" s="374"/>
      <c r="C25" s="353"/>
      <c r="D25" s="353"/>
      <c r="E25" s="327"/>
      <c r="F25" s="968"/>
      <c r="G25" s="956"/>
      <c r="H25" s="956"/>
      <c r="I25" s="956"/>
      <c r="J25" s="956"/>
      <c r="K25" s="956"/>
      <c r="L25" s="956" t="str">
        <f t="shared" si="0"/>
        <v/>
      </c>
      <c r="N25" s="1795"/>
    </row>
    <row r="26" spans="1:14" ht="15.75" customHeight="1">
      <c r="A26" s="23"/>
      <c r="B26" s="374"/>
      <c r="C26" s="353"/>
      <c r="D26" s="353"/>
      <c r="E26" s="327"/>
      <c r="F26" s="968"/>
      <c r="G26" s="956"/>
      <c r="H26" s="956"/>
      <c r="I26" s="956"/>
      <c r="J26" s="956"/>
      <c r="K26" s="956"/>
      <c r="L26" s="956"/>
      <c r="N26" s="1794"/>
    </row>
    <row r="27" spans="1:14" ht="15.75" customHeight="1">
      <c r="A27" s="2115" t="s">
        <v>418</v>
      </c>
      <c r="B27" s="2116"/>
      <c r="C27" s="370"/>
      <c r="D27" s="353"/>
      <c r="E27" s="370"/>
      <c r="F27" s="970"/>
      <c r="G27" s="956">
        <f>SUM(G6:G26)</f>
        <v>0</v>
      </c>
      <c r="H27" s="956"/>
      <c r="I27" s="956">
        <f>SUM(I6:I26)</f>
        <v>0</v>
      </c>
      <c r="J27" s="956"/>
      <c r="K27" s="956">
        <f>SUM(K6:K26)</f>
        <v>0</v>
      </c>
      <c r="L27" s="956" t="str">
        <f>IF(I27=0,"",(K27-I27)/I27*100)</f>
        <v/>
      </c>
    </row>
    <row r="28" spans="1:14" ht="15.75" customHeight="1">
      <c r="A28" s="12" t="str">
        <f>封面!D11&amp;封面!G11</f>
        <v>被评估企业填表人：</v>
      </c>
      <c r="F28" s="943"/>
      <c r="G28" s="943"/>
      <c r="H28" s="943"/>
      <c r="I28" s="943" t="str">
        <f>"评估人员："&amp;封面!G20</f>
        <v>评估人员：</v>
      </c>
      <c r="J28" s="943"/>
      <c r="K28" s="943"/>
      <c r="L28" s="943"/>
    </row>
    <row r="29" spans="1:14" ht="15.75" customHeight="1">
      <c r="A29" s="12" t="str">
        <f>CONCATENATE(封面!D13,封面!F13,封面!G13,封面!H13,封面!I13,封面!J13,封面!K13)</f>
        <v>填表日期：年月日</v>
      </c>
      <c r="F29" s="943"/>
      <c r="G29" s="943"/>
      <c r="H29" s="943"/>
      <c r="I29" s="943"/>
      <c r="J29" s="943"/>
      <c r="K29" s="943"/>
      <c r="L29" s="943"/>
    </row>
  </sheetData>
  <mergeCells count="2">
    <mergeCell ref="A2:L2"/>
    <mergeCell ref="A27:B27"/>
  </mergeCells>
  <phoneticPr fontId="28" type="noConversion"/>
  <hyperlinks>
    <hyperlink ref="A1" location="索引目录!E9" display="返回索引页" xr:uid="{00000000-0004-0000-1200-000000000000}"/>
    <hyperlink ref="B1" location="交易性金融资产汇总!B6" display="返回" xr:uid="{00000000-0004-0000-1200-000001000000}"/>
  </hyperlinks>
  <printOptions horizontalCentered="1"/>
  <pageMargins left="0.35433070866141736" right="0.35433070866141736" top="0.98425196850393704" bottom="0.78740157480314965" header="0.39370078740157477" footer="0.51181102362204722"/>
  <pageSetup paperSize="9" scale="86" fitToHeight="0" orientation="landscape" r:id="rId1"/>
  <headerFooter alignWithMargins="0">
    <oddHeader>&amp;R&amp;"宋体,常规"&amp;10共&amp;"Times New Roman,常规"&amp;N&amp;"宋体,常规"页第&amp;"Times New Roman,常规"&amp;P&amp;"宋体,常规"页</oddHeader>
  </headerFooter>
  <legacy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7">
    <pageSetUpPr fitToPage="1"/>
  </sheetPr>
  <dimension ref="A1:N29"/>
  <sheetViews>
    <sheetView topLeftCell="A12" zoomScaleNormal="100" workbookViewId="0">
      <selection activeCell="F30" sqref="F30"/>
    </sheetView>
  </sheetViews>
  <sheetFormatPr defaultColWidth="9" defaultRowHeight="15.75" customHeight="1" outlineLevelCol="1"/>
  <cols>
    <col min="1" max="1" width="5.5" style="12" customWidth="1"/>
    <col min="2" max="2" width="21" style="372" customWidth="1"/>
    <col min="3" max="3" width="13.25" style="349" customWidth="1"/>
    <col min="4" max="4" width="11.625" style="561" customWidth="1"/>
    <col min="5" max="5" width="11.25" style="561" customWidth="1"/>
    <col min="6" max="6" width="9" style="349"/>
    <col min="7" max="7" width="10" style="705" customWidth="1"/>
    <col min="8" max="9" width="14.5" style="705" customWidth="1" outlineLevel="1"/>
    <col min="10" max="11" width="14.5" style="705" customWidth="1"/>
    <col min="12" max="12" width="11.75" style="705" customWidth="1"/>
    <col min="13" max="16384" width="9" style="349"/>
  </cols>
  <sheetData>
    <row r="1" spans="1:14" ht="13.15" customHeight="1">
      <c r="A1" s="558" t="s">
        <v>108</v>
      </c>
      <c r="B1" s="371" t="s">
        <v>333</v>
      </c>
      <c r="C1" s="348"/>
      <c r="D1" s="560"/>
      <c r="E1" s="560"/>
      <c r="F1" s="348"/>
      <c r="G1" s="941"/>
      <c r="H1" s="941"/>
      <c r="I1" s="941"/>
      <c r="J1" s="941"/>
      <c r="K1" s="941"/>
      <c r="L1" s="941"/>
    </row>
    <row r="2" spans="1:14" s="369" customFormat="1" ht="30" customHeight="1">
      <c r="A2" s="2061" t="s">
        <v>419</v>
      </c>
      <c r="B2" s="2062"/>
      <c r="C2" s="2062"/>
      <c r="D2" s="2062"/>
      <c r="E2" s="2062"/>
      <c r="F2" s="2062"/>
      <c r="G2" s="2062"/>
      <c r="H2" s="2062"/>
      <c r="I2" s="2062"/>
      <c r="J2" s="2062"/>
      <c r="K2" s="2062"/>
      <c r="L2" s="2062"/>
    </row>
    <row r="3" spans="1:14" ht="14.25" customHeight="1">
      <c r="A3" s="705" t="str">
        <f>CONCATENATE(封面!D9,封面!F9,封面!G9,封面!H9,封面!I9,封面!J9,封面!K9)</f>
        <v>评估基准日：年月日</v>
      </c>
      <c r="B3" s="705"/>
      <c r="C3" s="705"/>
      <c r="D3" s="705"/>
      <c r="E3" s="705"/>
      <c r="F3" s="705"/>
    </row>
    <row r="4" spans="1:14" ht="15.75" customHeight="1">
      <c r="A4" s="12" t="str">
        <f>封面!D7&amp;封面!F7</f>
        <v>被评估企业：</v>
      </c>
      <c r="G4" s="943"/>
      <c r="H4" s="943"/>
      <c r="I4" s="943"/>
      <c r="J4" s="943"/>
      <c r="K4" s="943"/>
      <c r="L4" s="974" t="s">
        <v>110</v>
      </c>
    </row>
    <row r="5" spans="1:14" s="365" customFormat="1" ht="15.75" customHeight="1">
      <c r="A5" s="559" t="s">
        <v>172</v>
      </c>
      <c r="B5" s="373" t="s">
        <v>412</v>
      </c>
      <c r="C5" s="350" t="s">
        <v>420</v>
      </c>
      <c r="D5" s="562" t="s">
        <v>421</v>
      </c>
      <c r="E5" s="562" t="s">
        <v>414</v>
      </c>
      <c r="F5" s="350" t="s">
        <v>422</v>
      </c>
      <c r="G5" s="947" t="s">
        <v>416</v>
      </c>
      <c r="H5" s="947" t="s">
        <v>317</v>
      </c>
      <c r="I5" s="947" t="s">
        <v>394</v>
      </c>
      <c r="J5" s="947" t="s">
        <v>318</v>
      </c>
      <c r="K5" s="947" t="s">
        <v>319</v>
      </c>
      <c r="L5" s="947" t="s">
        <v>336</v>
      </c>
      <c r="N5" s="1795" t="s">
        <v>2129</v>
      </c>
    </row>
    <row r="6" spans="1:14" ht="15.75" customHeight="1">
      <c r="A6" s="23"/>
      <c r="B6" s="374"/>
      <c r="C6" s="353"/>
      <c r="D6" s="555"/>
      <c r="E6" s="555"/>
      <c r="F6" s="353"/>
      <c r="G6" s="968"/>
      <c r="H6" s="956"/>
      <c r="I6" s="956"/>
      <c r="J6" s="956"/>
      <c r="K6" s="956"/>
      <c r="L6" s="956" t="str">
        <f>IF(J6=0,"",(K6-J6)/J6*100)</f>
        <v/>
      </c>
      <c r="N6" s="1795"/>
    </row>
    <row r="7" spans="1:14" ht="15.75" customHeight="1">
      <c r="A7" s="23"/>
      <c r="B7" s="374"/>
      <c r="C7" s="353"/>
      <c r="D7" s="555"/>
      <c r="E7" s="555"/>
      <c r="F7" s="353"/>
      <c r="G7" s="968"/>
      <c r="H7" s="956"/>
      <c r="I7" s="956"/>
      <c r="J7" s="956"/>
      <c r="K7" s="956"/>
      <c r="L7" s="956" t="str">
        <f t="shared" ref="L7:L25" si="0">IF(J7=0,"",(K7-J7)/J7*100)</f>
        <v/>
      </c>
      <c r="N7" s="1794"/>
    </row>
    <row r="8" spans="1:14" ht="15.75" customHeight="1">
      <c r="A8" s="23"/>
      <c r="B8" s="374"/>
      <c r="C8" s="353"/>
      <c r="D8" s="555"/>
      <c r="E8" s="555"/>
      <c r="F8" s="353"/>
      <c r="G8" s="968"/>
      <c r="H8" s="956"/>
      <c r="I8" s="956"/>
      <c r="J8" s="956"/>
      <c r="K8" s="956"/>
      <c r="L8" s="956" t="str">
        <f t="shared" si="0"/>
        <v/>
      </c>
      <c r="N8" s="1794"/>
    </row>
    <row r="9" spans="1:14" ht="15.75" customHeight="1">
      <c r="A9" s="23"/>
      <c r="B9" s="374"/>
      <c r="C9" s="353"/>
      <c r="D9" s="555"/>
      <c r="E9" s="555"/>
      <c r="F9" s="353"/>
      <c r="G9" s="968"/>
      <c r="H9" s="956"/>
      <c r="I9" s="956"/>
      <c r="J9" s="956"/>
      <c r="K9" s="956"/>
      <c r="L9" s="956" t="str">
        <f t="shared" si="0"/>
        <v/>
      </c>
      <c r="N9" s="1794"/>
    </row>
    <row r="10" spans="1:14" ht="15.75" customHeight="1">
      <c r="A10" s="23"/>
      <c r="B10" s="374"/>
      <c r="C10" s="353"/>
      <c r="D10" s="555"/>
      <c r="E10" s="555"/>
      <c r="F10" s="353"/>
      <c r="G10" s="968"/>
      <c r="H10" s="956"/>
      <c r="I10" s="956"/>
      <c r="J10" s="956"/>
      <c r="K10" s="956"/>
      <c r="L10" s="956" t="str">
        <f t="shared" si="0"/>
        <v/>
      </c>
      <c r="N10" s="1794"/>
    </row>
    <row r="11" spans="1:14" ht="15.75" customHeight="1">
      <c r="A11" s="23"/>
      <c r="B11" s="374"/>
      <c r="C11" s="353"/>
      <c r="D11" s="555"/>
      <c r="E11" s="555"/>
      <c r="F11" s="353"/>
      <c r="G11" s="968"/>
      <c r="H11" s="956"/>
      <c r="I11" s="956"/>
      <c r="J11" s="956"/>
      <c r="K11" s="956"/>
      <c r="L11" s="956" t="str">
        <f t="shared" si="0"/>
        <v/>
      </c>
      <c r="N11" s="1794"/>
    </row>
    <row r="12" spans="1:14" ht="15.75" customHeight="1">
      <c r="A12" s="23"/>
      <c r="B12" s="374"/>
      <c r="C12" s="353"/>
      <c r="D12" s="555"/>
      <c r="E12" s="555"/>
      <c r="F12" s="353"/>
      <c r="G12" s="968"/>
      <c r="H12" s="956"/>
      <c r="I12" s="956"/>
      <c r="J12" s="956"/>
      <c r="K12" s="956"/>
      <c r="L12" s="956" t="str">
        <f t="shared" si="0"/>
        <v/>
      </c>
      <c r="N12" s="1794"/>
    </row>
    <row r="13" spans="1:14" ht="15.75" customHeight="1">
      <c r="A13" s="23"/>
      <c r="B13" s="374"/>
      <c r="C13" s="353"/>
      <c r="D13" s="555"/>
      <c r="E13" s="555"/>
      <c r="F13" s="353"/>
      <c r="G13" s="968"/>
      <c r="H13" s="956"/>
      <c r="I13" s="956"/>
      <c r="J13" s="956"/>
      <c r="K13" s="956"/>
      <c r="L13" s="956" t="str">
        <f t="shared" si="0"/>
        <v/>
      </c>
      <c r="N13" s="1794"/>
    </row>
    <row r="14" spans="1:14" ht="15.75" customHeight="1">
      <c r="A14" s="23"/>
      <c r="B14" s="374"/>
      <c r="C14" s="353"/>
      <c r="D14" s="555"/>
      <c r="E14" s="555"/>
      <c r="F14" s="353"/>
      <c r="G14" s="968"/>
      <c r="H14" s="956"/>
      <c r="I14" s="956"/>
      <c r="J14" s="956"/>
      <c r="K14" s="956"/>
      <c r="L14" s="956" t="str">
        <f t="shared" si="0"/>
        <v/>
      </c>
      <c r="N14" s="1794"/>
    </row>
    <row r="15" spans="1:14" ht="15.75" customHeight="1">
      <c r="A15" s="23"/>
      <c r="B15" s="374"/>
      <c r="C15" s="353"/>
      <c r="D15" s="555"/>
      <c r="E15" s="555"/>
      <c r="F15" s="353"/>
      <c r="G15" s="968"/>
      <c r="H15" s="956"/>
      <c r="I15" s="956"/>
      <c r="J15" s="956"/>
      <c r="K15" s="956"/>
      <c r="L15" s="956" t="str">
        <f t="shared" si="0"/>
        <v/>
      </c>
      <c r="N15" s="1794"/>
    </row>
    <row r="16" spans="1:14" ht="15.75" customHeight="1">
      <c r="A16" s="23"/>
      <c r="B16" s="374"/>
      <c r="C16" s="353"/>
      <c r="D16" s="555"/>
      <c r="E16" s="555"/>
      <c r="F16" s="353"/>
      <c r="G16" s="968"/>
      <c r="H16" s="956"/>
      <c r="I16" s="956"/>
      <c r="J16" s="956"/>
      <c r="K16" s="956"/>
      <c r="L16" s="956" t="str">
        <f t="shared" si="0"/>
        <v/>
      </c>
      <c r="N16" s="1794"/>
    </row>
    <row r="17" spans="1:14" ht="15.75" customHeight="1">
      <c r="A17" s="23"/>
      <c r="B17" s="374"/>
      <c r="C17" s="353"/>
      <c r="D17" s="555"/>
      <c r="E17" s="555"/>
      <c r="F17" s="353"/>
      <c r="G17" s="968"/>
      <c r="H17" s="956"/>
      <c r="I17" s="956"/>
      <c r="J17" s="956"/>
      <c r="K17" s="956"/>
      <c r="L17" s="956" t="str">
        <f t="shared" si="0"/>
        <v/>
      </c>
      <c r="N17" s="1794"/>
    </row>
    <row r="18" spans="1:14" ht="15.75" customHeight="1">
      <c r="A18" s="23"/>
      <c r="B18" s="374"/>
      <c r="C18" s="353"/>
      <c r="D18" s="555"/>
      <c r="E18" s="555"/>
      <c r="F18" s="353"/>
      <c r="G18" s="968"/>
      <c r="H18" s="956"/>
      <c r="I18" s="956"/>
      <c r="J18" s="956"/>
      <c r="K18" s="956"/>
      <c r="L18" s="956" t="str">
        <f t="shared" si="0"/>
        <v/>
      </c>
      <c r="N18" s="1794"/>
    </row>
    <row r="19" spans="1:14" ht="15.75" customHeight="1">
      <c r="A19" s="23"/>
      <c r="B19" s="374"/>
      <c r="C19" s="353"/>
      <c r="D19" s="555"/>
      <c r="E19" s="555"/>
      <c r="F19" s="353"/>
      <c r="G19" s="968"/>
      <c r="H19" s="956"/>
      <c r="I19" s="956"/>
      <c r="J19" s="956"/>
      <c r="K19" s="956"/>
      <c r="L19" s="956" t="str">
        <f t="shared" si="0"/>
        <v/>
      </c>
      <c r="N19" s="1794"/>
    </row>
    <row r="20" spans="1:14" ht="15.75" customHeight="1">
      <c r="A20" s="23"/>
      <c r="B20" s="374"/>
      <c r="C20" s="353"/>
      <c r="D20" s="555"/>
      <c r="E20" s="555"/>
      <c r="F20" s="353"/>
      <c r="G20" s="968"/>
      <c r="H20" s="956"/>
      <c r="I20" s="956"/>
      <c r="J20" s="956"/>
      <c r="K20" s="956"/>
      <c r="L20" s="956" t="str">
        <f t="shared" si="0"/>
        <v/>
      </c>
      <c r="N20" s="1794"/>
    </row>
    <row r="21" spans="1:14" ht="15.75" customHeight="1">
      <c r="A21" s="23"/>
      <c r="B21" s="374"/>
      <c r="C21" s="353"/>
      <c r="D21" s="555"/>
      <c r="E21" s="555"/>
      <c r="F21" s="353"/>
      <c r="G21" s="968"/>
      <c r="H21" s="956"/>
      <c r="I21" s="956"/>
      <c r="J21" s="956"/>
      <c r="K21" s="956"/>
      <c r="L21" s="956" t="str">
        <f t="shared" si="0"/>
        <v/>
      </c>
      <c r="N21" s="1794"/>
    </row>
    <row r="22" spans="1:14" ht="15.75" customHeight="1">
      <c r="A22" s="23"/>
      <c r="B22" s="374"/>
      <c r="C22" s="353"/>
      <c r="D22" s="555"/>
      <c r="E22" s="555"/>
      <c r="F22" s="353"/>
      <c r="G22" s="968"/>
      <c r="H22" s="956"/>
      <c r="I22" s="956"/>
      <c r="J22" s="956"/>
      <c r="K22" s="956"/>
      <c r="L22" s="956" t="str">
        <f t="shared" si="0"/>
        <v/>
      </c>
      <c r="N22" s="1794"/>
    </row>
    <row r="23" spans="1:14" ht="15.75" customHeight="1">
      <c r="A23" s="23"/>
      <c r="B23" s="374"/>
      <c r="C23" s="353"/>
      <c r="D23" s="555"/>
      <c r="E23" s="555"/>
      <c r="F23" s="353"/>
      <c r="G23" s="968"/>
      <c r="H23" s="956"/>
      <c r="I23" s="956"/>
      <c r="J23" s="956"/>
      <c r="K23" s="956"/>
      <c r="L23" s="956" t="str">
        <f t="shared" si="0"/>
        <v/>
      </c>
      <c r="N23" s="1794"/>
    </row>
    <row r="24" spans="1:14" ht="15.75" customHeight="1">
      <c r="A24" s="23"/>
      <c r="B24" s="374"/>
      <c r="C24" s="353"/>
      <c r="D24" s="555"/>
      <c r="E24" s="555"/>
      <c r="F24" s="353"/>
      <c r="G24" s="968"/>
      <c r="H24" s="956"/>
      <c r="I24" s="956"/>
      <c r="J24" s="956"/>
      <c r="K24" s="956"/>
      <c r="L24" s="956" t="str">
        <f t="shared" si="0"/>
        <v/>
      </c>
      <c r="N24" s="1795"/>
    </row>
    <row r="25" spans="1:14" ht="15.75" customHeight="1">
      <c r="A25" s="23"/>
      <c r="B25" s="374"/>
      <c r="C25" s="353"/>
      <c r="D25" s="555"/>
      <c r="E25" s="555"/>
      <c r="F25" s="353"/>
      <c r="G25" s="968"/>
      <c r="H25" s="956"/>
      <c r="I25" s="956"/>
      <c r="J25" s="956"/>
      <c r="K25" s="956"/>
      <c r="L25" s="956" t="str">
        <f t="shared" si="0"/>
        <v/>
      </c>
      <c r="N25" s="1795"/>
    </row>
    <row r="26" spans="1:14" ht="15.75" customHeight="1">
      <c r="A26" s="23"/>
      <c r="B26" s="374"/>
      <c r="C26" s="353"/>
      <c r="D26" s="555"/>
      <c r="E26" s="555"/>
      <c r="F26" s="353"/>
      <c r="G26" s="968"/>
      <c r="H26" s="956"/>
      <c r="I26" s="956"/>
      <c r="J26" s="956"/>
      <c r="K26" s="956"/>
      <c r="L26" s="956"/>
      <c r="N26" s="1794"/>
    </row>
    <row r="27" spans="1:14" ht="15.75" customHeight="1">
      <c r="A27" s="2115" t="s">
        <v>418</v>
      </c>
      <c r="B27" s="2116"/>
      <c r="C27" s="370"/>
      <c r="D27" s="555"/>
      <c r="E27" s="555"/>
      <c r="F27" s="370"/>
      <c r="G27" s="970"/>
      <c r="H27" s="956">
        <f>SUM(H6:H26)</f>
        <v>0</v>
      </c>
      <c r="I27" s="956"/>
      <c r="J27" s="956">
        <f>SUM(J6:J26)</f>
        <v>0</v>
      </c>
      <c r="K27" s="956">
        <f>SUM(K6:K26)</f>
        <v>0</v>
      </c>
      <c r="L27" s="956" t="str">
        <f>IF(J27=0,"",(K27-J27)/J27*100)</f>
        <v/>
      </c>
    </row>
    <row r="28" spans="1:14" ht="15.75" customHeight="1">
      <c r="A28" s="12" t="str">
        <f>封面!D11&amp;封面!G11</f>
        <v>被评估企业填表人：</v>
      </c>
      <c r="G28" s="943"/>
      <c r="H28" s="943"/>
      <c r="I28" s="943"/>
      <c r="J28" s="943" t="str">
        <f>"评估人员："&amp;封面!G20</f>
        <v>评估人员：</v>
      </c>
      <c r="K28" s="943"/>
      <c r="L28" s="943"/>
    </row>
    <row r="29" spans="1:14" ht="15.75" customHeight="1">
      <c r="A29" s="12" t="str">
        <f>CONCATENATE(封面!D13,封面!F13,封面!G13,封面!H13,封面!I13,封面!J13,封面!K13)</f>
        <v>填表日期：年月日</v>
      </c>
      <c r="G29" s="943"/>
      <c r="H29" s="943"/>
      <c r="I29" s="943"/>
      <c r="J29" s="943"/>
      <c r="K29" s="943"/>
      <c r="L29" s="943"/>
    </row>
  </sheetData>
  <mergeCells count="2">
    <mergeCell ref="A2:L2"/>
    <mergeCell ref="A27:B27"/>
  </mergeCells>
  <phoneticPr fontId="28" type="noConversion"/>
  <hyperlinks>
    <hyperlink ref="A1" location="索引目录!E10" display="返回索引页" xr:uid="{00000000-0004-0000-1300-000000000000}"/>
    <hyperlink ref="B1" location="交易性金融资产汇总!B7" display="返回" xr:uid="{00000000-0004-0000-1300-000001000000}"/>
  </hyperlinks>
  <printOptions horizontalCentered="1"/>
  <pageMargins left="0.35433070866141736" right="0.35433070866141736" top="0.98425196850393704" bottom="0.78740157480314965" header="0.39370078740157477" footer="0.51181102362204722"/>
  <pageSetup paperSize="9" scale="86" fitToHeight="0" orientation="landscape" r:id="rId1"/>
  <headerFooter alignWithMargins="0">
    <oddHeader>&amp;R&amp;"宋体,常规"&amp;10共&amp;"Times New Roman,常规"&amp;N&amp;"宋体,常规"页第&amp;"Times New Roman,常规"&amp;P&amp;"宋体,常规"页</oddHeader>
  </headerFooter>
  <legacy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18">
    <pageSetUpPr fitToPage="1"/>
  </sheetPr>
  <dimension ref="A1:O29"/>
  <sheetViews>
    <sheetView zoomScaleNormal="100" workbookViewId="0">
      <selection activeCell="F30" sqref="F30"/>
    </sheetView>
  </sheetViews>
  <sheetFormatPr defaultColWidth="9" defaultRowHeight="15.75" customHeight="1" outlineLevelCol="1"/>
  <cols>
    <col min="1" max="1" width="5.25" style="12" customWidth="1"/>
    <col min="2" max="2" width="16.625" style="372" customWidth="1"/>
    <col min="3" max="3" width="13.75" style="372" customWidth="1"/>
    <col min="4" max="4" width="7.25" style="349" customWidth="1"/>
    <col min="5" max="5" width="7.25" style="561" customWidth="1"/>
    <col min="6" max="6" width="9.25" style="349" customWidth="1"/>
    <col min="7" max="7" width="9.25" style="705" customWidth="1"/>
    <col min="8" max="9" width="15.25" style="705" customWidth="1" outlineLevel="1"/>
    <col min="10" max="10" width="15.25" style="705" customWidth="1"/>
    <col min="11" max="11" width="12.75" style="705" customWidth="1"/>
    <col min="12" max="12" width="14.75" style="705" customWidth="1"/>
    <col min="13" max="13" width="10.625" style="705" customWidth="1"/>
    <col min="14" max="16384" width="9" style="349"/>
  </cols>
  <sheetData>
    <row r="1" spans="1:15" ht="13.15" customHeight="1">
      <c r="A1" s="558" t="s">
        <v>108</v>
      </c>
      <c r="B1" s="371" t="s">
        <v>333</v>
      </c>
      <c r="C1" s="376"/>
      <c r="D1" s="348"/>
      <c r="E1" s="560"/>
      <c r="F1" s="348"/>
      <c r="G1" s="941"/>
      <c r="H1" s="941"/>
      <c r="I1" s="941"/>
      <c r="J1" s="941"/>
      <c r="K1" s="941"/>
      <c r="L1" s="941"/>
      <c r="M1" s="941"/>
    </row>
    <row r="2" spans="1:15" s="369" customFormat="1" ht="30" customHeight="1">
      <c r="A2" s="2061" t="s">
        <v>423</v>
      </c>
      <c r="B2" s="2062"/>
      <c r="C2" s="2062"/>
      <c r="D2" s="2062"/>
      <c r="E2" s="2062"/>
      <c r="F2" s="2062"/>
      <c r="G2" s="2062"/>
      <c r="H2" s="2062"/>
      <c r="I2" s="2062"/>
      <c r="J2" s="2062"/>
      <c r="K2" s="2062"/>
      <c r="L2" s="2062"/>
      <c r="M2" s="2062"/>
    </row>
    <row r="3" spans="1:15" ht="14.25" customHeight="1">
      <c r="A3" s="705" t="str">
        <f>CONCATENATE(封面!D9,封面!F9,封面!G9,封面!H9,封面!I9,封面!J9,封面!K9)</f>
        <v>评估基准日：年月日</v>
      </c>
      <c r="B3" s="705"/>
      <c r="C3" s="705"/>
      <c r="D3" s="705"/>
      <c r="E3" s="705"/>
      <c r="F3" s="705"/>
    </row>
    <row r="4" spans="1:15" ht="15.75" customHeight="1">
      <c r="A4" s="12" t="str">
        <f>封面!D7&amp;封面!F7</f>
        <v>被评估企业：</v>
      </c>
      <c r="G4" s="943"/>
      <c r="H4" s="943"/>
      <c r="I4" s="943"/>
      <c r="J4" s="943"/>
      <c r="K4" s="943"/>
      <c r="L4" s="943"/>
      <c r="M4" s="974" t="s">
        <v>110</v>
      </c>
    </row>
    <row r="5" spans="1:15" s="365" customFormat="1" ht="15.75" customHeight="1">
      <c r="A5" s="559" t="s">
        <v>172</v>
      </c>
      <c r="B5" s="373" t="s">
        <v>424</v>
      </c>
      <c r="C5" s="373" t="s">
        <v>425</v>
      </c>
      <c r="D5" s="350" t="s">
        <v>426</v>
      </c>
      <c r="E5" s="562" t="s">
        <v>414</v>
      </c>
      <c r="F5" s="350" t="s">
        <v>427</v>
      </c>
      <c r="G5" s="947" t="s">
        <v>416</v>
      </c>
      <c r="H5" s="947" t="s">
        <v>317</v>
      </c>
      <c r="I5" s="947" t="s">
        <v>394</v>
      </c>
      <c r="J5" s="947" t="s">
        <v>318</v>
      </c>
      <c r="K5" s="947" t="s">
        <v>428</v>
      </c>
      <c r="L5" s="947" t="s">
        <v>319</v>
      </c>
      <c r="M5" s="947" t="s">
        <v>336</v>
      </c>
      <c r="O5" s="1795" t="s">
        <v>2129</v>
      </c>
    </row>
    <row r="6" spans="1:15" ht="15.75" customHeight="1">
      <c r="A6" s="23"/>
      <c r="B6" s="374"/>
      <c r="C6" s="377"/>
      <c r="D6" s="353"/>
      <c r="E6" s="555"/>
      <c r="F6" s="353"/>
      <c r="G6" s="968"/>
      <c r="H6" s="956"/>
      <c r="I6" s="956"/>
      <c r="J6" s="956"/>
      <c r="K6" s="956"/>
      <c r="L6" s="956"/>
      <c r="M6" s="956" t="str">
        <f t="shared" ref="M6:M25" si="0">IF(J6=0,"",(L6-J6)/J6*100)</f>
        <v/>
      </c>
      <c r="O6" s="1795"/>
    </row>
    <row r="7" spans="1:15" ht="15.75" customHeight="1">
      <c r="A7" s="23"/>
      <c r="B7" s="374"/>
      <c r="C7" s="377"/>
      <c r="D7" s="353"/>
      <c r="E7" s="15"/>
      <c r="F7" s="353"/>
      <c r="G7" s="968"/>
      <c r="H7" s="956"/>
      <c r="I7" s="956"/>
      <c r="J7" s="956"/>
      <c r="K7" s="956"/>
      <c r="L7" s="956"/>
      <c r="M7" s="956" t="str">
        <f t="shared" si="0"/>
        <v/>
      </c>
      <c r="O7" s="1794"/>
    </row>
    <row r="8" spans="1:15" ht="15.75" customHeight="1">
      <c r="A8" s="23"/>
      <c r="B8" s="374"/>
      <c r="C8" s="377"/>
      <c r="D8" s="353"/>
      <c r="E8" s="15"/>
      <c r="F8" s="353"/>
      <c r="G8" s="968"/>
      <c r="H8" s="956"/>
      <c r="I8" s="956"/>
      <c r="J8" s="956"/>
      <c r="K8" s="956"/>
      <c r="L8" s="956"/>
      <c r="M8" s="956" t="str">
        <f t="shared" si="0"/>
        <v/>
      </c>
      <c r="O8" s="1794"/>
    </row>
    <row r="9" spans="1:15" ht="15.75" customHeight="1">
      <c r="A9" s="23"/>
      <c r="B9" s="374"/>
      <c r="C9" s="377"/>
      <c r="D9" s="353"/>
      <c r="E9" s="15"/>
      <c r="F9" s="353"/>
      <c r="G9" s="968"/>
      <c r="H9" s="956"/>
      <c r="I9" s="956"/>
      <c r="J9" s="956"/>
      <c r="K9" s="956"/>
      <c r="L9" s="956"/>
      <c r="M9" s="956" t="str">
        <f t="shared" si="0"/>
        <v/>
      </c>
      <c r="O9" s="1794"/>
    </row>
    <row r="10" spans="1:15" ht="15.75" customHeight="1">
      <c r="A10" s="23"/>
      <c r="B10" s="374"/>
      <c r="C10" s="377"/>
      <c r="D10" s="353"/>
      <c r="E10" s="15"/>
      <c r="F10" s="353"/>
      <c r="G10" s="968"/>
      <c r="H10" s="956"/>
      <c r="I10" s="956"/>
      <c r="J10" s="956"/>
      <c r="K10" s="956"/>
      <c r="L10" s="956"/>
      <c r="M10" s="956" t="str">
        <f t="shared" si="0"/>
        <v/>
      </c>
      <c r="O10" s="1794"/>
    </row>
    <row r="11" spans="1:15" ht="15.75" customHeight="1">
      <c r="A11" s="23"/>
      <c r="B11" s="374"/>
      <c r="C11" s="377"/>
      <c r="D11" s="353"/>
      <c r="E11" s="15"/>
      <c r="F11" s="353"/>
      <c r="G11" s="968"/>
      <c r="H11" s="956"/>
      <c r="I11" s="956"/>
      <c r="J11" s="956"/>
      <c r="K11" s="956"/>
      <c r="L11" s="956"/>
      <c r="M11" s="956" t="str">
        <f t="shared" si="0"/>
        <v/>
      </c>
      <c r="O11" s="1794"/>
    </row>
    <row r="12" spans="1:15" ht="15.75" customHeight="1">
      <c r="A12" s="23"/>
      <c r="B12" s="374"/>
      <c r="C12" s="377"/>
      <c r="D12" s="353"/>
      <c r="E12" s="15"/>
      <c r="F12" s="353"/>
      <c r="G12" s="968"/>
      <c r="H12" s="956"/>
      <c r="I12" s="956"/>
      <c r="J12" s="956"/>
      <c r="K12" s="956"/>
      <c r="L12" s="956"/>
      <c r="M12" s="956" t="str">
        <f t="shared" si="0"/>
        <v/>
      </c>
      <c r="O12" s="1794"/>
    </row>
    <row r="13" spans="1:15" ht="15.75" customHeight="1">
      <c r="A13" s="23"/>
      <c r="B13" s="374"/>
      <c r="C13" s="377"/>
      <c r="D13" s="353"/>
      <c r="E13" s="15"/>
      <c r="F13" s="353"/>
      <c r="G13" s="968"/>
      <c r="H13" s="956"/>
      <c r="I13" s="956"/>
      <c r="J13" s="956"/>
      <c r="K13" s="956"/>
      <c r="L13" s="956"/>
      <c r="M13" s="956" t="str">
        <f t="shared" si="0"/>
        <v/>
      </c>
      <c r="O13" s="1794"/>
    </row>
    <row r="14" spans="1:15" ht="15.75" customHeight="1">
      <c r="A14" s="23"/>
      <c r="B14" s="374"/>
      <c r="C14" s="377"/>
      <c r="D14" s="353"/>
      <c r="E14" s="15"/>
      <c r="F14" s="353"/>
      <c r="G14" s="968"/>
      <c r="H14" s="956"/>
      <c r="I14" s="956"/>
      <c r="J14" s="956"/>
      <c r="K14" s="956"/>
      <c r="L14" s="956"/>
      <c r="M14" s="956" t="str">
        <f t="shared" si="0"/>
        <v/>
      </c>
      <c r="O14" s="1794"/>
    </row>
    <row r="15" spans="1:15" ht="15.75" customHeight="1">
      <c r="A15" s="23"/>
      <c r="B15" s="374"/>
      <c r="C15" s="377"/>
      <c r="D15" s="353"/>
      <c r="E15" s="15"/>
      <c r="F15" s="353"/>
      <c r="G15" s="968"/>
      <c r="H15" s="956"/>
      <c r="I15" s="956"/>
      <c r="J15" s="956"/>
      <c r="K15" s="956"/>
      <c r="L15" s="956"/>
      <c r="M15" s="956" t="str">
        <f t="shared" si="0"/>
        <v/>
      </c>
      <c r="O15" s="1794"/>
    </row>
    <row r="16" spans="1:15" ht="15.75" customHeight="1">
      <c r="A16" s="23"/>
      <c r="B16" s="374"/>
      <c r="C16" s="377"/>
      <c r="D16" s="353"/>
      <c r="E16" s="15"/>
      <c r="F16" s="353"/>
      <c r="G16" s="968"/>
      <c r="H16" s="956"/>
      <c r="I16" s="956"/>
      <c r="J16" s="956"/>
      <c r="K16" s="956"/>
      <c r="L16" s="956"/>
      <c r="M16" s="956" t="str">
        <f t="shared" si="0"/>
        <v/>
      </c>
      <c r="O16" s="1794"/>
    </row>
    <row r="17" spans="1:15" ht="15.75" customHeight="1">
      <c r="A17" s="23"/>
      <c r="B17" s="374"/>
      <c r="C17" s="377"/>
      <c r="D17" s="353"/>
      <c r="E17" s="15"/>
      <c r="F17" s="353"/>
      <c r="G17" s="968"/>
      <c r="H17" s="956"/>
      <c r="I17" s="956"/>
      <c r="J17" s="956"/>
      <c r="K17" s="956"/>
      <c r="L17" s="956"/>
      <c r="M17" s="956" t="str">
        <f t="shared" si="0"/>
        <v/>
      </c>
      <c r="O17" s="1794"/>
    </row>
    <row r="18" spans="1:15" ht="15.75" customHeight="1">
      <c r="A18" s="23"/>
      <c r="B18" s="374"/>
      <c r="C18" s="377"/>
      <c r="D18" s="353"/>
      <c r="E18" s="15"/>
      <c r="F18" s="353"/>
      <c r="G18" s="968"/>
      <c r="H18" s="956"/>
      <c r="I18" s="956"/>
      <c r="J18" s="956"/>
      <c r="K18" s="956"/>
      <c r="L18" s="956"/>
      <c r="M18" s="956" t="str">
        <f t="shared" si="0"/>
        <v/>
      </c>
      <c r="O18" s="1794"/>
    </row>
    <row r="19" spans="1:15" ht="15.75" customHeight="1">
      <c r="A19" s="23"/>
      <c r="B19" s="374"/>
      <c r="C19" s="377"/>
      <c r="D19" s="353"/>
      <c r="E19" s="15"/>
      <c r="F19" s="353"/>
      <c r="G19" s="968"/>
      <c r="H19" s="956"/>
      <c r="I19" s="956"/>
      <c r="J19" s="956"/>
      <c r="K19" s="956"/>
      <c r="L19" s="956"/>
      <c r="M19" s="956" t="str">
        <f t="shared" si="0"/>
        <v/>
      </c>
      <c r="O19" s="1794"/>
    </row>
    <row r="20" spans="1:15" ht="15.75" customHeight="1">
      <c r="A20" s="23"/>
      <c r="B20" s="374"/>
      <c r="C20" s="377"/>
      <c r="D20" s="353"/>
      <c r="E20" s="15"/>
      <c r="F20" s="353"/>
      <c r="G20" s="968"/>
      <c r="H20" s="956"/>
      <c r="I20" s="956"/>
      <c r="J20" s="956"/>
      <c r="K20" s="956"/>
      <c r="L20" s="956"/>
      <c r="M20" s="956" t="str">
        <f t="shared" si="0"/>
        <v/>
      </c>
      <c r="O20" s="1794"/>
    </row>
    <row r="21" spans="1:15" ht="15.75" customHeight="1">
      <c r="A21" s="23"/>
      <c r="B21" s="374"/>
      <c r="C21" s="377"/>
      <c r="D21" s="353"/>
      <c r="E21" s="15"/>
      <c r="F21" s="353"/>
      <c r="G21" s="968"/>
      <c r="H21" s="956"/>
      <c r="I21" s="956"/>
      <c r="J21" s="956"/>
      <c r="K21" s="956"/>
      <c r="L21" s="956"/>
      <c r="M21" s="956" t="str">
        <f t="shared" si="0"/>
        <v/>
      </c>
      <c r="O21" s="1794"/>
    </row>
    <row r="22" spans="1:15" ht="15.75" customHeight="1">
      <c r="A22" s="23"/>
      <c r="B22" s="374"/>
      <c r="C22" s="377"/>
      <c r="D22" s="353"/>
      <c r="E22" s="15"/>
      <c r="F22" s="353"/>
      <c r="G22" s="968"/>
      <c r="H22" s="956"/>
      <c r="I22" s="956"/>
      <c r="J22" s="956"/>
      <c r="K22" s="956"/>
      <c r="L22" s="956"/>
      <c r="M22" s="956" t="str">
        <f t="shared" si="0"/>
        <v/>
      </c>
      <c r="O22" s="1794"/>
    </row>
    <row r="23" spans="1:15" ht="15.75" customHeight="1">
      <c r="A23" s="23"/>
      <c r="B23" s="374"/>
      <c r="C23" s="377"/>
      <c r="D23" s="353"/>
      <c r="E23" s="15"/>
      <c r="F23" s="353"/>
      <c r="G23" s="968"/>
      <c r="H23" s="956"/>
      <c r="I23" s="956"/>
      <c r="J23" s="956"/>
      <c r="K23" s="956"/>
      <c r="L23" s="956"/>
      <c r="M23" s="956" t="str">
        <f t="shared" si="0"/>
        <v/>
      </c>
      <c r="O23" s="1794"/>
    </row>
    <row r="24" spans="1:15" ht="15.75" customHeight="1">
      <c r="A24" s="23"/>
      <c r="B24" s="374"/>
      <c r="C24" s="377"/>
      <c r="D24" s="353"/>
      <c r="E24" s="15"/>
      <c r="F24" s="353"/>
      <c r="G24" s="968"/>
      <c r="H24" s="956"/>
      <c r="I24" s="956"/>
      <c r="J24" s="956"/>
      <c r="K24" s="956"/>
      <c r="L24" s="956"/>
      <c r="M24" s="956" t="str">
        <f t="shared" si="0"/>
        <v/>
      </c>
      <c r="O24" s="1795"/>
    </row>
    <row r="25" spans="1:15" ht="15.75" customHeight="1">
      <c r="A25" s="23"/>
      <c r="B25" s="374"/>
      <c r="C25" s="377"/>
      <c r="D25" s="353"/>
      <c r="E25" s="15"/>
      <c r="F25" s="353"/>
      <c r="G25" s="968"/>
      <c r="H25" s="956"/>
      <c r="I25" s="956"/>
      <c r="J25" s="956"/>
      <c r="K25" s="956"/>
      <c r="L25" s="956"/>
      <c r="M25" s="956" t="str">
        <f t="shared" si="0"/>
        <v/>
      </c>
      <c r="O25" s="1795"/>
    </row>
    <row r="26" spans="1:15" ht="15.75" customHeight="1">
      <c r="A26" s="23"/>
      <c r="B26" s="374"/>
      <c r="C26" s="377"/>
      <c r="D26" s="353"/>
      <c r="E26" s="15"/>
      <c r="F26" s="353"/>
      <c r="G26" s="968"/>
      <c r="H26" s="956"/>
      <c r="I26" s="956"/>
      <c r="J26" s="956"/>
      <c r="K26" s="956"/>
      <c r="L26" s="956"/>
      <c r="M26" s="956"/>
      <c r="O26" s="1794"/>
    </row>
    <row r="27" spans="1:15" ht="15.75" customHeight="1">
      <c r="A27" s="2115" t="s">
        <v>418</v>
      </c>
      <c r="B27" s="2116"/>
      <c r="C27" s="378"/>
      <c r="D27" s="353"/>
      <c r="E27" s="566"/>
      <c r="F27" s="370"/>
      <c r="G27" s="970"/>
      <c r="H27" s="956">
        <f>SUM(H6:H26)</f>
        <v>0</v>
      </c>
      <c r="I27" s="956"/>
      <c r="J27" s="956">
        <f>SUM(J6:J26)</f>
        <v>0</v>
      </c>
      <c r="K27" s="956"/>
      <c r="L27" s="956">
        <f>SUM(L6:L26)</f>
        <v>0</v>
      </c>
      <c r="M27" s="956" t="str">
        <f>IF(J27=0,"",(L27-J27)/J27*100)</f>
        <v/>
      </c>
    </row>
    <row r="28" spans="1:15" ht="15.75" customHeight="1">
      <c r="A28" s="12" t="str">
        <f>封面!D11&amp;封面!G11</f>
        <v>被评估企业填表人：</v>
      </c>
      <c r="G28" s="943"/>
      <c r="H28" s="943"/>
      <c r="I28" s="943"/>
      <c r="J28" s="943" t="str">
        <f>"评估人员："&amp;封面!G20</f>
        <v>评估人员：</v>
      </c>
      <c r="K28" s="943"/>
      <c r="L28" s="943"/>
      <c r="M28" s="943"/>
    </row>
    <row r="29" spans="1:15" ht="15.75" customHeight="1">
      <c r="A29" s="12" t="str">
        <f>CONCATENATE(封面!D13,封面!F13,封面!G13,封面!H13,封面!I13,封面!J13,封面!K13)</f>
        <v>填表日期：年月日</v>
      </c>
      <c r="G29" s="943"/>
      <c r="H29" s="943"/>
      <c r="I29" s="943"/>
      <c r="J29" s="943"/>
      <c r="K29" s="943"/>
      <c r="L29" s="943"/>
      <c r="M29" s="943"/>
    </row>
  </sheetData>
  <mergeCells count="2">
    <mergeCell ref="A2:M2"/>
    <mergeCell ref="A27:B27"/>
  </mergeCells>
  <phoneticPr fontId="28" type="noConversion"/>
  <hyperlinks>
    <hyperlink ref="B1" location="交易性金融资产汇总!B8" display="返回" xr:uid="{00000000-0004-0000-1400-000000000000}"/>
    <hyperlink ref="A1" location="索引目录!E11" display="返回索引页" xr:uid="{00000000-0004-0000-1400-000001000000}"/>
  </hyperlinks>
  <printOptions horizontalCentered="1"/>
  <pageMargins left="0.35433070866141736" right="0.35433070866141736" top="0.98425196850393704" bottom="0.78740157480314965" header="0.39370078740157477" footer="0.51181102362204722"/>
  <pageSetup paperSize="9" scale="86" fitToHeight="0" orientation="landscape" r:id="rId1"/>
  <headerFooter alignWithMargins="0">
    <oddHeader>&amp;R&amp;"宋体,常规"&amp;10共&amp;"Times New Roman,常规"&amp;N&amp;"宋体,常规"页第&amp;"Times New Roman,常规"&amp;P&amp;"宋体,常规"页</oddHeader>
  </headerFooter>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J54"/>
  <sheetViews>
    <sheetView showGridLines="0" topLeftCell="A4" workbookViewId="0">
      <selection activeCell="D11" sqref="D11"/>
    </sheetView>
  </sheetViews>
  <sheetFormatPr defaultColWidth="9" defaultRowHeight="15.75"/>
  <cols>
    <col min="1" max="1" width="1.5" style="190" customWidth="1"/>
    <col min="2" max="2" width="13.5" style="190" customWidth="1"/>
    <col min="3" max="3" width="15.75" style="190" customWidth="1"/>
    <col min="4" max="4" width="18.125" style="190" customWidth="1"/>
    <col min="5" max="5" width="17.25" style="190" customWidth="1"/>
    <col min="6" max="6" width="8.25" style="190" customWidth="1"/>
    <col min="7" max="7" width="4.75" style="190" customWidth="1"/>
    <col min="8" max="9" width="12.75" style="190" customWidth="1"/>
    <col min="10" max="16384" width="9" style="190"/>
  </cols>
  <sheetData>
    <row r="1" spans="1:10" ht="18.75">
      <c r="A1" s="191" t="s">
        <v>23</v>
      </c>
      <c r="B1" s="192"/>
      <c r="C1" s="192"/>
      <c r="D1" s="192"/>
      <c r="E1" s="192"/>
      <c r="F1" s="192"/>
      <c r="G1" s="192"/>
      <c r="H1" s="192"/>
      <c r="I1" s="192"/>
      <c r="J1" s="208"/>
    </row>
    <row r="2" spans="1:10">
      <c r="A2" s="193"/>
      <c r="B2" s="194" t="s">
        <v>24</v>
      </c>
      <c r="C2" s="195"/>
      <c r="D2" s="195"/>
      <c r="E2" s="195"/>
      <c r="F2" s="195"/>
      <c r="G2" s="196"/>
      <c r="H2" s="195"/>
      <c r="I2" s="195"/>
      <c r="J2" s="206"/>
    </row>
    <row r="3" spans="1:10">
      <c r="A3" s="197"/>
      <c r="B3" s="689" t="s">
        <v>25</v>
      </c>
      <c r="C3" s="689"/>
      <c r="E3" s="198"/>
      <c r="F3" s="198"/>
      <c r="G3" s="199"/>
      <c r="H3" s="198"/>
      <c r="I3" s="198"/>
      <c r="J3" s="209"/>
    </row>
    <row r="4" spans="1:10">
      <c r="A4" s="200"/>
      <c r="B4" s="201" t="s">
        <v>26</v>
      </c>
      <c r="C4" s="201" t="s">
        <v>27</v>
      </c>
      <c r="D4" s="202" t="s">
        <v>28</v>
      </c>
      <c r="E4" s="203" t="s">
        <v>29</v>
      </c>
      <c r="F4" s="204"/>
      <c r="G4" s="204"/>
      <c r="H4" s="195"/>
      <c r="I4" s="195"/>
      <c r="J4" s="206"/>
    </row>
    <row r="5" spans="1:10">
      <c r="A5" s="193"/>
      <c r="B5" s="195"/>
      <c r="C5" s="195"/>
      <c r="D5" s="195"/>
      <c r="E5" s="195"/>
      <c r="F5" s="195"/>
      <c r="G5" s="195"/>
      <c r="H5" s="195"/>
      <c r="I5" s="195"/>
      <c r="J5" s="206"/>
    </row>
    <row r="6" spans="1:10">
      <c r="A6" s="193"/>
      <c r="C6" s="203" t="s">
        <v>30</v>
      </c>
      <c r="D6" s="203" t="s">
        <v>31</v>
      </c>
      <c r="E6" s="203" t="s">
        <v>32</v>
      </c>
      <c r="F6" s="203"/>
      <c r="G6" s="203" t="s">
        <v>33</v>
      </c>
      <c r="H6" s="203"/>
      <c r="I6" s="203" t="s">
        <v>34</v>
      </c>
      <c r="J6" s="206"/>
    </row>
    <row r="7" spans="1:10">
      <c r="A7" s="193"/>
      <c r="B7" s="195"/>
      <c r="C7" s="195"/>
      <c r="D7" s="195"/>
      <c r="E7" s="203" t="s">
        <v>35</v>
      </c>
      <c r="F7" s="203"/>
      <c r="G7" s="203"/>
      <c r="H7" s="203"/>
      <c r="I7" s="203" t="s">
        <v>36</v>
      </c>
      <c r="J7" s="210"/>
    </row>
    <row r="8" spans="1:10">
      <c r="A8" s="193"/>
      <c r="B8" s="195"/>
      <c r="C8" s="195"/>
      <c r="D8" s="195"/>
      <c r="E8" s="203" t="s">
        <v>37</v>
      </c>
      <c r="F8" s="203"/>
      <c r="G8" s="203"/>
      <c r="H8" s="203"/>
      <c r="I8" s="203" t="s">
        <v>38</v>
      </c>
      <c r="J8" s="210"/>
    </row>
    <row r="9" spans="1:10">
      <c r="A9" s="193"/>
      <c r="B9" s="195"/>
      <c r="C9" s="195"/>
      <c r="D9" s="203" t="s">
        <v>39</v>
      </c>
      <c r="E9" s="203" t="s">
        <v>40</v>
      </c>
      <c r="F9" s="203"/>
      <c r="G9" s="203"/>
      <c r="H9" s="203"/>
      <c r="I9" s="203" t="s">
        <v>41</v>
      </c>
      <c r="J9" s="210"/>
    </row>
    <row r="10" spans="1:10">
      <c r="A10" s="193"/>
      <c r="B10" s="195"/>
      <c r="C10" s="195"/>
      <c r="E10" s="203" t="s">
        <v>1498</v>
      </c>
      <c r="F10" s="203"/>
      <c r="G10" s="203"/>
      <c r="H10" s="203"/>
      <c r="I10" s="203" t="s">
        <v>43</v>
      </c>
      <c r="J10" s="210"/>
    </row>
    <row r="11" spans="1:10">
      <c r="A11" s="193"/>
      <c r="B11" s="195"/>
      <c r="C11" s="195"/>
      <c r="E11" s="203" t="s">
        <v>44</v>
      </c>
      <c r="F11" s="195"/>
      <c r="G11" s="203"/>
      <c r="H11" s="203"/>
      <c r="I11" s="203" t="s">
        <v>45</v>
      </c>
      <c r="J11" s="206"/>
    </row>
    <row r="12" spans="1:10">
      <c r="A12" s="193"/>
      <c r="B12" s="195"/>
      <c r="C12" s="195"/>
      <c r="D12" s="203" t="s">
        <v>46</v>
      </c>
      <c r="F12" s="195"/>
      <c r="G12" s="203"/>
      <c r="H12" s="203"/>
      <c r="I12" s="203" t="s">
        <v>47</v>
      </c>
      <c r="J12" s="206"/>
    </row>
    <row r="13" spans="1:10">
      <c r="A13" s="193"/>
      <c r="B13" s="195"/>
      <c r="C13" s="195"/>
      <c r="D13" s="203" t="s">
        <v>48</v>
      </c>
      <c r="F13" s="195"/>
      <c r="G13" s="203"/>
      <c r="H13" s="203"/>
      <c r="I13" s="203" t="s">
        <v>49</v>
      </c>
      <c r="J13" s="206"/>
    </row>
    <row r="14" spans="1:10">
      <c r="A14" s="193"/>
      <c r="B14" s="195"/>
      <c r="C14" s="195"/>
      <c r="D14" s="203" t="s">
        <v>1496</v>
      </c>
      <c r="F14" s="195"/>
      <c r="G14" s="203"/>
      <c r="H14" s="203"/>
      <c r="I14" s="203" t="s">
        <v>51</v>
      </c>
      <c r="J14" s="206"/>
    </row>
    <row r="15" spans="1:10">
      <c r="A15" s="193"/>
      <c r="B15" s="195"/>
      <c r="C15" s="195"/>
      <c r="D15" s="203" t="s">
        <v>52</v>
      </c>
      <c r="F15" s="195"/>
      <c r="G15" s="203"/>
      <c r="H15" s="203"/>
      <c r="I15" s="203" t="s">
        <v>53</v>
      </c>
    </row>
    <row r="16" spans="1:10">
      <c r="A16" s="193"/>
      <c r="B16" s="195"/>
      <c r="C16" s="195"/>
      <c r="D16" s="203" t="s">
        <v>54</v>
      </c>
      <c r="F16" s="195"/>
      <c r="G16" s="203"/>
      <c r="H16" s="203"/>
      <c r="I16" s="203" t="s">
        <v>55</v>
      </c>
      <c r="J16" s="206"/>
    </row>
    <row r="17" spans="1:10">
      <c r="A17" s="193"/>
      <c r="B17" s="195"/>
      <c r="C17" s="195"/>
      <c r="D17" s="203" t="s">
        <v>56</v>
      </c>
      <c r="F17" s="195"/>
      <c r="G17" s="203"/>
      <c r="H17" s="203"/>
      <c r="I17" s="203" t="s">
        <v>57</v>
      </c>
      <c r="J17" s="206"/>
    </row>
    <row r="18" spans="1:10">
      <c r="A18" s="193"/>
      <c r="B18" s="195"/>
      <c r="C18" s="195"/>
      <c r="D18" s="203" t="s">
        <v>58</v>
      </c>
      <c r="E18" s="203" t="s">
        <v>1497</v>
      </c>
      <c r="F18" s="195"/>
      <c r="G18" s="203"/>
      <c r="H18" s="203"/>
      <c r="I18" s="203"/>
      <c r="J18" s="206"/>
    </row>
    <row r="19" spans="1:10">
      <c r="A19" s="193"/>
      <c r="B19" s="195"/>
      <c r="C19" s="195"/>
      <c r="D19" s="203"/>
      <c r="E19" s="203" t="s">
        <v>60</v>
      </c>
      <c r="F19" s="195"/>
      <c r="G19" s="203"/>
      <c r="H19" s="203"/>
      <c r="I19" s="203"/>
      <c r="J19" s="206"/>
    </row>
    <row r="20" spans="1:10">
      <c r="A20" s="193"/>
      <c r="B20" s="195"/>
      <c r="C20" s="195"/>
      <c r="D20" s="203"/>
      <c r="E20" s="203" t="s">
        <v>61</v>
      </c>
      <c r="F20" s="203"/>
      <c r="G20" s="203" t="s">
        <v>62</v>
      </c>
      <c r="H20" s="203"/>
      <c r="I20" s="203" t="s">
        <v>63</v>
      </c>
      <c r="J20" s="206"/>
    </row>
    <row r="21" spans="1:10">
      <c r="A21" s="193"/>
      <c r="B21" s="195"/>
      <c r="C21" s="195"/>
      <c r="E21" s="203" t="s">
        <v>64</v>
      </c>
      <c r="F21" s="203"/>
      <c r="G21" s="203"/>
      <c r="H21" s="203"/>
      <c r="I21" s="203" t="s">
        <v>65</v>
      </c>
      <c r="J21" s="206"/>
    </row>
    <row r="22" spans="1:10">
      <c r="A22" s="193"/>
      <c r="B22" s="195"/>
      <c r="C22" s="195"/>
      <c r="E22" s="203" t="s">
        <v>66</v>
      </c>
      <c r="F22" s="203"/>
      <c r="G22" s="203"/>
      <c r="H22" s="203"/>
      <c r="I22" s="203" t="s">
        <v>67</v>
      </c>
      <c r="J22" s="206"/>
    </row>
    <row r="23" spans="1:10">
      <c r="A23" s="193"/>
      <c r="B23" s="195"/>
      <c r="C23" s="195"/>
      <c r="E23" s="203" t="s">
        <v>68</v>
      </c>
      <c r="F23" s="203"/>
      <c r="G23" s="203"/>
      <c r="H23" s="203"/>
      <c r="I23" s="203" t="s">
        <v>69</v>
      </c>
      <c r="J23" s="206"/>
    </row>
    <row r="24" spans="1:10">
      <c r="A24" s="193"/>
      <c r="E24" s="203" t="s">
        <v>70</v>
      </c>
      <c r="F24" s="203"/>
      <c r="G24" s="203"/>
      <c r="H24" s="203"/>
      <c r="I24" s="203" t="s">
        <v>71</v>
      </c>
      <c r="J24" s="206"/>
    </row>
    <row r="25" spans="1:10">
      <c r="A25" s="193"/>
      <c r="E25" s="203" t="s">
        <v>72</v>
      </c>
      <c r="F25" s="203"/>
      <c r="G25" s="203"/>
      <c r="H25" s="203"/>
      <c r="I25" s="203" t="s">
        <v>73</v>
      </c>
      <c r="J25" s="206"/>
    </row>
    <row r="26" spans="1:10">
      <c r="A26" s="193"/>
      <c r="D26" s="203" t="s">
        <v>74</v>
      </c>
      <c r="E26" s="203"/>
      <c r="G26" s="203"/>
      <c r="H26" s="203"/>
      <c r="I26" s="203" t="s">
        <v>75</v>
      </c>
      <c r="J26" s="206"/>
    </row>
    <row r="27" spans="1:10">
      <c r="A27" s="193"/>
      <c r="D27" s="203" t="s">
        <v>76</v>
      </c>
      <c r="E27" s="203"/>
      <c r="G27" s="195"/>
      <c r="H27" s="195"/>
      <c r="I27" s="195"/>
      <c r="J27" s="206"/>
    </row>
    <row r="28" spans="1:10">
      <c r="A28" s="193"/>
      <c r="B28" s="195"/>
      <c r="C28" s="203" t="s">
        <v>77</v>
      </c>
      <c r="D28" s="203" t="s">
        <v>78</v>
      </c>
      <c r="E28" s="203" t="s">
        <v>40</v>
      </c>
      <c r="F28" s="205"/>
      <c r="G28" s="195"/>
      <c r="H28" s="195"/>
      <c r="I28" s="195"/>
      <c r="J28" s="206"/>
    </row>
    <row r="29" spans="1:10">
      <c r="A29" s="193"/>
      <c r="D29" s="203"/>
      <c r="E29" s="203" t="s">
        <v>42</v>
      </c>
      <c r="F29" s="203"/>
      <c r="G29" s="195"/>
      <c r="H29" s="195"/>
      <c r="I29" s="195"/>
      <c r="J29" s="206"/>
    </row>
    <row r="30" spans="1:10">
      <c r="A30" s="193"/>
      <c r="B30" s="195"/>
      <c r="D30" s="203"/>
      <c r="E30" s="203" t="s">
        <v>79</v>
      </c>
      <c r="F30" s="205"/>
      <c r="G30" s="195"/>
      <c r="H30" s="195"/>
      <c r="I30" s="195"/>
      <c r="J30" s="206"/>
    </row>
    <row r="31" spans="1:10">
      <c r="A31" s="193"/>
      <c r="B31" s="195"/>
      <c r="C31" s="195"/>
      <c r="D31" s="203" t="s">
        <v>80</v>
      </c>
      <c r="E31" s="203"/>
      <c r="F31" s="205"/>
      <c r="G31" s="195"/>
      <c r="H31" s="195"/>
      <c r="I31" s="195"/>
      <c r="J31" s="206"/>
    </row>
    <row r="32" spans="1:10" ht="14.25" customHeight="1">
      <c r="A32" s="193"/>
      <c r="B32" s="195"/>
      <c r="C32" s="195"/>
      <c r="D32" s="203" t="s">
        <v>81</v>
      </c>
      <c r="E32" s="203"/>
      <c r="F32" s="205"/>
      <c r="G32" s="195"/>
      <c r="H32" s="195"/>
      <c r="I32" s="195"/>
      <c r="J32" s="206"/>
    </row>
    <row r="33" spans="1:10" ht="14.25" customHeight="1">
      <c r="A33" s="193"/>
      <c r="B33" s="195"/>
      <c r="C33" s="195"/>
      <c r="D33" s="203" t="s">
        <v>82</v>
      </c>
      <c r="E33" s="203"/>
      <c r="F33" s="205"/>
      <c r="G33" s="195"/>
      <c r="H33" s="195"/>
      <c r="I33" s="195"/>
      <c r="J33" s="206"/>
    </row>
    <row r="34" spans="1:10" ht="14.25" customHeight="1">
      <c r="A34" s="193"/>
      <c r="B34" s="195"/>
      <c r="C34" s="195"/>
      <c r="D34" s="203" t="s">
        <v>83</v>
      </c>
      <c r="E34" s="203"/>
      <c r="F34" s="205"/>
      <c r="G34" s="195"/>
      <c r="H34" s="206"/>
      <c r="I34" s="206"/>
      <c r="J34" s="206"/>
    </row>
    <row r="35" spans="1:10">
      <c r="A35" s="207"/>
      <c r="B35" s="195"/>
      <c r="C35" s="203" t="s">
        <v>84</v>
      </c>
      <c r="D35" s="203" t="s">
        <v>84</v>
      </c>
      <c r="E35" s="203" t="s">
        <v>85</v>
      </c>
      <c r="F35" s="195"/>
      <c r="G35" s="195"/>
      <c r="H35" s="206"/>
      <c r="I35" s="206"/>
      <c r="J35" s="206"/>
    </row>
    <row r="36" spans="1:10">
      <c r="A36" s="207"/>
      <c r="B36" s="195"/>
      <c r="D36" s="203"/>
      <c r="E36" s="203" t="s">
        <v>86</v>
      </c>
      <c r="F36" s="195"/>
      <c r="G36" s="195"/>
      <c r="H36" s="206"/>
      <c r="I36" s="206"/>
      <c r="J36" s="206"/>
    </row>
    <row r="37" spans="1:10">
      <c r="A37" s="207"/>
      <c r="B37" s="195"/>
      <c r="D37" s="203"/>
      <c r="E37" s="203" t="s">
        <v>87</v>
      </c>
      <c r="F37" s="195"/>
      <c r="G37" s="195"/>
      <c r="H37" s="206"/>
      <c r="I37" s="206"/>
      <c r="J37" s="206"/>
    </row>
    <row r="38" spans="1:10">
      <c r="A38" s="207"/>
      <c r="B38" s="195"/>
      <c r="D38" s="203"/>
      <c r="E38" s="203" t="s">
        <v>88</v>
      </c>
      <c r="F38" s="195"/>
      <c r="G38" s="195"/>
      <c r="H38" s="206"/>
      <c r="I38" s="206"/>
      <c r="J38" s="206"/>
    </row>
    <row r="39" spans="1:10">
      <c r="A39" s="207"/>
      <c r="B39" s="195"/>
      <c r="D39" s="203"/>
      <c r="E39" s="203" t="s">
        <v>89</v>
      </c>
      <c r="F39" s="195"/>
      <c r="G39" s="195"/>
      <c r="H39" s="206"/>
      <c r="I39" s="206"/>
      <c r="J39" s="206"/>
    </row>
    <row r="40" spans="1:10">
      <c r="A40" s="207"/>
      <c r="B40" s="195"/>
      <c r="D40" s="203"/>
      <c r="E40" s="203" t="s">
        <v>90</v>
      </c>
      <c r="F40" s="195"/>
      <c r="G40" s="195"/>
      <c r="H40" s="206"/>
      <c r="I40" s="206"/>
      <c r="J40" s="206"/>
    </row>
    <row r="41" spans="1:10">
      <c r="A41" s="207"/>
      <c r="B41" s="195"/>
      <c r="D41" s="203"/>
      <c r="E41" s="203" t="s">
        <v>91</v>
      </c>
      <c r="F41" s="206"/>
      <c r="G41" s="195"/>
      <c r="H41" s="206"/>
      <c r="I41" s="206"/>
      <c r="J41" s="206"/>
    </row>
    <row r="42" spans="1:10">
      <c r="A42" s="207"/>
      <c r="B42" s="195"/>
      <c r="C42" s="195"/>
      <c r="D42" s="203" t="s">
        <v>92</v>
      </c>
      <c r="E42" s="203" t="s">
        <v>93</v>
      </c>
      <c r="G42" s="195"/>
      <c r="H42" s="206"/>
      <c r="I42" s="206"/>
    </row>
    <row r="43" spans="1:10">
      <c r="A43" s="207"/>
      <c r="B43" s="195"/>
      <c r="C43" s="195"/>
      <c r="D43" s="203"/>
      <c r="E43" s="203" t="s">
        <v>94</v>
      </c>
      <c r="G43" s="195"/>
    </row>
    <row r="44" spans="1:10">
      <c r="B44" s="195"/>
      <c r="C44" s="203"/>
      <c r="D44" s="203" t="s">
        <v>95</v>
      </c>
      <c r="E44" s="203"/>
      <c r="F44" s="195"/>
      <c r="G44" s="195"/>
    </row>
    <row r="45" spans="1:10">
      <c r="B45" s="195"/>
      <c r="C45" s="203"/>
      <c r="D45" s="203" t="s">
        <v>96</v>
      </c>
      <c r="E45" s="203"/>
      <c r="F45" s="206"/>
      <c r="G45" s="195"/>
    </row>
    <row r="46" spans="1:10">
      <c r="B46" s="195"/>
      <c r="C46" s="203"/>
      <c r="D46" s="203" t="s">
        <v>97</v>
      </c>
      <c r="E46" s="203"/>
      <c r="F46" s="206"/>
      <c r="G46" s="195"/>
      <c r="J46" s="206"/>
    </row>
    <row r="47" spans="1:10">
      <c r="B47" s="195"/>
      <c r="C47" s="203"/>
      <c r="D47" s="203" t="s">
        <v>98</v>
      </c>
      <c r="E47" s="203"/>
      <c r="F47" s="206"/>
      <c r="G47" s="195"/>
      <c r="H47" s="206"/>
      <c r="I47" s="206"/>
      <c r="J47" s="206"/>
    </row>
    <row r="48" spans="1:10">
      <c r="A48" s="207"/>
      <c r="B48" s="195"/>
      <c r="C48" s="203" t="s">
        <v>99</v>
      </c>
      <c r="D48" s="203" t="s">
        <v>99</v>
      </c>
      <c r="E48" s="203" t="s">
        <v>100</v>
      </c>
      <c r="G48" s="195"/>
      <c r="H48" s="206"/>
      <c r="I48" s="206"/>
    </row>
    <row r="49" spans="1:7">
      <c r="A49" s="207"/>
      <c r="B49" s="195"/>
      <c r="C49" s="203"/>
      <c r="D49" s="203"/>
      <c r="E49" s="203" t="s">
        <v>101</v>
      </c>
      <c r="G49" s="206"/>
    </row>
    <row r="50" spans="1:7">
      <c r="B50" s="195"/>
      <c r="C50" s="203"/>
      <c r="D50" s="203" t="s">
        <v>102</v>
      </c>
      <c r="E50" s="203"/>
      <c r="F50" s="195"/>
      <c r="G50" s="206"/>
    </row>
    <row r="51" spans="1:7">
      <c r="B51" s="195"/>
      <c r="C51" s="203"/>
      <c r="D51" s="203" t="s">
        <v>103</v>
      </c>
      <c r="E51" s="203"/>
      <c r="G51" s="206"/>
    </row>
    <row r="52" spans="1:7">
      <c r="B52" s="206"/>
      <c r="C52" s="203" t="s">
        <v>104</v>
      </c>
      <c r="D52" s="203" t="s">
        <v>105</v>
      </c>
      <c r="E52" s="203"/>
      <c r="G52" s="206"/>
    </row>
    <row r="53" spans="1:7">
      <c r="C53" s="203"/>
      <c r="D53" s="203" t="s">
        <v>106</v>
      </c>
      <c r="E53" s="203"/>
    </row>
    <row r="54" spans="1:7">
      <c r="C54" s="203"/>
      <c r="D54" s="203" t="s">
        <v>107</v>
      </c>
      <c r="E54" s="203"/>
    </row>
  </sheetData>
  <phoneticPr fontId="28" type="noConversion"/>
  <printOptions horizontalCentered="1"/>
  <pageMargins left="0.7" right="0.7" top="0.98425196850393704" bottom="0.75" header="0.39370078740157477" footer="0.3"/>
  <pageSetup paperSize="9" orientation="portrait" r:id="rId1"/>
  <headerFooter alignWithMargins="0">
    <oddHeader>&amp;R&amp;"宋体,常规"&amp;10共&amp;"Times New Roman,常规"&amp;N&amp;"宋体,常规"页第&amp;"Times New Roman,常规"&amp;P&amp;"宋体,常规"页</oddHeader>
  </headerFooter>
  <drawing r:id="rId2"/>
  <legacyDrawingHF r:id="rId3"/>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E12C7B-05BF-4883-9700-0BA0DA31C141}">
  <sheetPr codeName="Sheet143">
    <pageSetUpPr fitToPage="1"/>
  </sheetPr>
  <dimension ref="A1:N29"/>
  <sheetViews>
    <sheetView zoomScaleNormal="100" workbookViewId="0">
      <selection activeCell="F30" sqref="F30"/>
    </sheetView>
  </sheetViews>
  <sheetFormatPr defaultColWidth="9" defaultRowHeight="15.75" customHeight="1" outlineLevelCol="1"/>
  <cols>
    <col min="1" max="1" width="5.5" style="12" customWidth="1"/>
    <col min="2" max="2" width="21" style="372" customWidth="1"/>
    <col min="3" max="3" width="13.25" style="349" customWidth="1"/>
    <col min="4" max="4" width="11.625" style="561" customWidth="1"/>
    <col min="5" max="5" width="11.25" style="561" customWidth="1"/>
    <col min="6" max="6" width="11.125" style="349" bestFit="1" customWidth="1"/>
    <col min="7" max="8" width="14.5" style="705" customWidth="1" outlineLevel="1"/>
    <col min="9" max="10" width="14.5" style="705" customWidth="1"/>
    <col min="11" max="11" width="11.75" style="705" customWidth="1"/>
    <col min="12" max="16384" width="9" style="349"/>
  </cols>
  <sheetData>
    <row r="1" spans="1:14" ht="13.15" customHeight="1">
      <c r="A1" s="558" t="s">
        <v>108</v>
      </c>
      <c r="B1" s="371" t="s">
        <v>333</v>
      </c>
      <c r="C1" s="348"/>
      <c r="D1" s="560"/>
      <c r="E1" s="560"/>
      <c r="F1" s="348"/>
      <c r="G1" s="941"/>
      <c r="H1" s="941"/>
      <c r="I1" s="941"/>
      <c r="J1" s="941"/>
      <c r="K1" s="941"/>
    </row>
    <row r="2" spans="1:14" s="369" customFormat="1" ht="30" customHeight="1">
      <c r="A2" s="2061" t="s">
        <v>1378</v>
      </c>
      <c r="B2" s="2062"/>
      <c r="C2" s="2062"/>
      <c r="D2" s="2062"/>
      <c r="E2" s="2062"/>
      <c r="F2" s="2062"/>
      <c r="G2" s="2062"/>
      <c r="H2" s="2062"/>
      <c r="I2" s="2062"/>
      <c r="J2" s="2062"/>
      <c r="K2" s="2062"/>
    </row>
    <row r="3" spans="1:14" ht="14.25" customHeight="1">
      <c r="A3" s="705" t="str">
        <f>CONCATENATE(封面!D9,封面!F9,封面!G9,封面!H9,封面!I9,封面!J9,封面!K9)</f>
        <v>评估基准日：年月日</v>
      </c>
      <c r="B3" s="705"/>
      <c r="C3" s="705"/>
      <c r="D3" s="705"/>
      <c r="E3" s="705"/>
      <c r="F3" s="705"/>
    </row>
    <row r="4" spans="1:14" ht="15.75" customHeight="1">
      <c r="A4" s="12" t="str">
        <f>封面!D7&amp;封面!F7</f>
        <v>被评估企业：</v>
      </c>
      <c r="G4" s="943"/>
      <c r="H4" s="943"/>
      <c r="I4" s="943"/>
      <c r="J4" s="943"/>
      <c r="K4" s="943"/>
      <c r="L4" s="974" t="s">
        <v>110</v>
      </c>
    </row>
    <row r="5" spans="1:14" s="694" customFormat="1" ht="15.75" customHeight="1">
      <c r="A5" s="695" t="s">
        <v>172</v>
      </c>
      <c r="B5" s="697" t="s">
        <v>1379</v>
      </c>
      <c r="C5" s="699" t="s">
        <v>1380</v>
      </c>
      <c r="D5" s="703" t="s">
        <v>1381</v>
      </c>
      <c r="E5" s="703" t="s">
        <v>1382</v>
      </c>
      <c r="F5" s="699" t="s">
        <v>1383</v>
      </c>
      <c r="G5" s="947" t="s">
        <v>317</v>
      </c>
      <c r="H5" s="947" t="s">
        <v>394</v>
      </c>
      <c r="I5" s="947" t="s">
        <v>318</v>
      </c>
      <c r="J5" s="947" t="s">
        <v>319</v>
      </c>
      <c r="K5" s="975" t="s">
        <v>336</v>
      </c>
      <c r="L5" s="745" t="s">
        <v>1384</v>
      </c>
      <c r="N5" s="1795" t="s">
        <v>2129</v>
      </c>
    </row>
    <row r="6" spans="1:14" ht="15.75" customHeight="1">
      <c r="A6" s="696"/>
      <c r="B6" s="374"/>
      <c r="C6" s="700"/>
      <c r="D6" s="704"/>
      <c r="E6" s="704"/>
      <c r="F6" s="700"/>
      <c r="G6" s="956"/>
      <c r="H6" s="956"/>
      <c r="I6" s="956"/>
      <c r="J6" s="956"/>
      <c r="K6" s="976" t="str">
        <f>IF(I6=0,"",(J6-I6)/I6*100)</f>
        <v/>
      </c>
      <c r="L6" s="551"/>
      <c r="N6" s="1795"/>
    </row>
    <row r="7" spans="1:14" ht="15.75" customHeight="1">
      <c r="A7" s="696"/>
      <c r="B7" s="374"/>
      <c r="C7" s="700"/>
      <c r="D7" s="704"/>
      <c r="E7" s="704"/>
      <c r="F7" s="700"/>
      <c r="G7" s="956"/>
      <c r="H7" s="956"/>
      <c r="I7" s="956"/>
      <c r="J7" s="956"/>
      <c r="K7" s="976" t="str">
        <f t="shared" ref="K7:K25" si="0">IF(I7=0,"",(J7-I7)/I7*100)</f>
        <v/>
      </c>
      <c r="L7" s="551"/>
      <c r="N7" s="1794"/>
    </row>
    <row r="8" spans="1:14" ht="15.75" customHeight="1">
      <c r="A8" s="696"/>
      <c r="B8" s="374"/>
      <c r="C8" s="700"/>
      <c r="D8" s="704"/>
      <c r="E8" s="704"/>
      <c r="F8" s="700"/>
      <c r="G8" s="956"/>
      <c r="H8" s="956"/>
      <c r="I8" s="956"/>
      <c r="J8" s="956"/>
      <c r="K8" s="976" t="str">
        <f t="shared" si="0"/>
        <v/>
      </c>
      <c r="L8" s="551"/>
      <c r="N8" s="1794"/>
    </row>
    <row r="9" spans="1:14" ht="15.75" customHeight="1">
      <c r="A9" s="696"/>
      <c r="B9" s="374"/>
      <c r="C9" s="700"/>
      <c r="D9" s="704"/>
      <c r="E9" s="704"/>
      <c r="F9" s="700"/>
      <c r="G9" s="956"/>
      <c r="H9" s="956"/>
      <c r="I9" s="956"/>
      <c r="J9" s="956"/>
      <c r="K9" s="976" t="str">
        <f t="shared" si="0"/>
        <v/>
      </c>
      <c r="L9" s="551"/>
      <c r="N9" s="1794"/>
    </row>
    <row r="10" spans="1:14" ht="15.75" customHeight="1">
      <c r="A10" s="696"/>
      <c r="B10" s="374"/>
      <c r="C10" s="700"/>
      <c r="D10" s="704"/>
      <c r="E10" s="704"/>
      <c r="F10" s="700"/>
      <c r="G10" s="956"/>
      <c r="H10" s="956"/>
      <c r="I10" s="956"/>
      <c r="J10" s="956"/>
      <c r="K10" s="976" t="str">
        <f t="shared" si="0"/>
        <v/>
      </c>
      <c r="L10" s="551"/>
      <c r="N10" s="1794"/>
    </row>
    <row r="11" spans="1:14" ht="15.75" customHeight="1">
      <c r="A11" s="696"/>
      <c r="B11" s="374"/>
      <c r="C11" s="700"/>
      <c r="D11" s="704"/>
      <c r="E11" s="704"/>
      <c r="F11" s="700"/>
      <c r="G11" s="956"/>
      <c r="H11" s="956"/>
      <c r="I11" s="956"/>
      <c r="J11" s="956"/>
      <c r="K11" s="976" t="str">
        <f t="shared" si="0"/>
        <v/>
      </c>
      <c r="L11" s="551"/>
      <c r="N11" s="1794"/>
    </row>
    <row r="12" spans="1:14" ht="15.75" customHeight="1">
      <c r="A12" s="696"/>
      <c r="B12" s="374"/>
      <c r="C12" s="700"/>
      <c r="D12" s="704"/>
      <c r="E12" s="704"/>
      <c r="F12" s="700"/>
      <c r="G12" s="956"/>
      <c r="H12" s="956"/>
      <c r="I12" s="956"/>
      <c r="J12" s="956"/>
      <c r="K12" s="976" t="str">
        <f t="shared" si="0"/>
        <v/>
      </c>
      <c r="L12" s="551"/>
      <c r="N12" s="1794"/>
    </row>
    <row r="13" spans="1:14" ht="15.75" customHeight="1">
      <c r="A13" s="696"/>
      <c r="B13" s="374"/>
      <c r="C13" s="700"/>
      <c r="D13" s="704"/>
      <c r="E13" s="704"/>
      <c r="F13" s="700"/>
      <c r="G13" s="956"/>
      <c r="H13" s="956"/>
      <c r="I13" s="956"/>
      <c r="J13" s="956"/>
      <c r="K13" s="976" t="str">
        <f t="shared" si="0"/>
        <v/>
      </c>
      <c r="L13" s="551"/>
      <c r="N13" s="1794"/>
    </row>
    <row r="14" spans="1:14" ht="15.75" customHeight="1">
      <c r="A14" s="696"/>
      <c r="B14" s="374"/>
      <c r="C14" s="700"/>
      <c r="D14" s="704"/>
      <c r="E14" s="704"/>
      <c r="F14" s="700"/>
      <c r="G14" s="956"/>
      <c r="H14" s="956"/>
      <c r="I14" s="956"/>
      <c r="J14" s="956"/>
      <c r="K14" s="976" t="str">
        <f t="shared" si="0"/>
        <v/>
      </c>
      <c r="L14" s="551"/>
      <c r="N14" s="1794"/>
    </row>
    <row r="15" spans="1:14" ht="15.75" customHeight="1">
      <c r="A15" s="696"/>
      <c r="B15" s="374"/>
      <c r="C15" s="700"/>
      <c r="D15" s="704"/>
      <c r="E15" s="704"/>
      <c r="F15" s="700"/>
      <c r="G15" s="956"/>
      <c r="H15" s="956"/>
      <c r="I15" s="956"/>
      <c r="J15" s="956"/>
      <c r="K15" s="976" t="str">
        <f t="shared" si="0"/>
        <v/>
      </c>
      <c r="L15" s="551"/>
      <c r="N15" s="1794"/>
    </row>
    <row r="16" spans="1:14" ht="15.75" customHeight="1">
      <c r="A16" s="696"/>
      <c r="B16" s="374"/>
      <c r="C16" s="700"/>
      <c r="D16" s="704"/>
      <c r="E16" s="704"/>
      <c r="F16" s="700"/>
      <c r="G16" s="956"/>
      <c r="H16" s="956"/>
      <c r="I16" s="956"/>
      <c r="J16" s="956"/>
      <c r="K16" s="976" t="str">
        <f t="shared" si="0"/>
        <v/>
      </c>
      <c r="L16" s="551"/>
      <c r="N16" s="1794"/>
    </row>
    <row r="17" spans="1:14" ht="15.75" customHeight="1">
      <c r="A17" s="696"/>
      <c r="B17" s="374"/>
      <c r="C17" s="700"/>
      <c r="D17" s="704"/>
      <c r="E17" s="704"/>
      <c r="F17" s="700"/>
      <c r="G17" s="956"/>
      <c r="H17" s="956"/>
      <c r="I17" s="956"/>
      <c r="J17" s="956"/>
      <c r="K17" s="976" t="str">
        <f t="shared" si="0"/>
        <v/>
      </c>
      <c r="L17" s="551"/>
      <c r="N17" s="1794"/>
    </row>
    <row r="18" spans="1:14" ht="15.75" customHeight="1">
      <c r="A18" s="696"/>
      <c r="B18" s="374"/>
      <c r="C18" s="700"/>
      <c r="D18" s="704"/>
      <c r="E18" s="704"/>
      <c r="F18" s="700"/>
      <c r="G18" s="956"/>
      <c r="H18" s="956"/>
      <c r="I18" s="956"/>
      <c r="J18" s="956"/>
      <c r="K18" s="976" t="str">
        <f t="shared" si="0"/>
        <v/>
      </c>
      <c r="L18" s="551"/>
      <c r="N18" s="1794"/>
    </row>
    <row r="19" spans="1:14" ht="15.75" customHeight="1">
      <c r="A19" s="696"/>
      <c r="B19" s="374"/>
      <c r="C19" s="700"/>
      <c r="D19" s="704"/>
      <c r="E19" s="704"/>
      <c r="F19" s="700"/>
      <c r="G19" s="956"/>
      <c r="H19" s="956"/>
      <c r="I19" s="956"/>
      <c r="J19" s="956"/>
      <c r="K19" s="976" t="str">
        <f t="shared" si="0"/>
        <v/>
      </c>
      <c r="L19" s="551"/>
      <c r="N19" s="1794"/>
    </row>
    <row r="20" spans="1:14" ht="15.75" customHeight="1">
      <c r="A20" s="696"/>
      <c r="B20" s="374"/>
      <c r="C20" s="700"/>
      <c r="D20" s="704"/>
      <c r="E20" s="704"/>
      <c r="F20" s="700"/>
      <c r="G20" s="956"/>
      <c r="H20" s="956"/>
      <c r="I20" s="956"/>
      <c r="J20" s="956"/>
      <c r="K20" s="976" t="str">
        <f t="shared" si="0"/>
        <v/>
      </c>
      <c r="L20" s="551"/>
      <c r="N20" s="1794"/>
    </row>
    <row r="21" spans="1:14" ht="15.75" customHeight="1">
      <c r="A21" s="696"/>
      <c r="B21" s="374"/>
      <c r="C21" s="700"/>
      <c r="D21" s="704"/>
      <c r="E21" s="704"/>
      <c r="F21" s="700"/>
      <c r="G21" s="956"/>
      <c r="H21" s="956"/>
      <c r="I21" s="956"/>
      <c r="J21" s="956"/>
      <c r="K21" s="976" t="str">
        <f t="shared" si="0"/>
        <v/>
      </c>
      <c r="L21" s="551"/>
      <c r="N21" s="1794"/>
    </row>
    <row r="22" spans="1:14" ht="15.75" customHeight="1">
      <c r="A22" s="696"/>
      <c r="B22" s="374"/>
      <c r="C22" s="700"/>
      <c r="D22" s="704"/>
      <c r="E22" s="704"/>
      <c r="F22" s="700"/>
      <c r="G22" s="956"/>
      <c r="H22" s="956"/>
      <c r="I22" s="956"/>
      <c r="J22" s="956"/>
      <c r="K22" s="976" t="str">
        <f t="shared" si="0"/>
        <v/>
      </c>
      <c r="L22" s="551"/>
      <c r="N22" s="1794"/>
    </row>
    <row r="23" spans="1:14" ht="15.75" customHeight="1">
      <c r="A23" s="696"/>
      <c r="B23" s="374"/>
      <c r="C23" s="700"/>
      <c r="D23" s="704"/>
      <c r="E23" s="704"/>
      <c r="F23" s="700"/>
      <c r="G23" s="956"/>
      <c r="H23" s="956"/>
      <c r="I23" s="956"/>
      <c r="J23" s="956"/>
      <c r="K23" s="976" t="str">
        <f t="shared" si="0"/>
        <v/>
      </c>
      <c r="L23" s="551"/>
      <c r="N23" s="1794"/>
    </row>
    <row r="24" spans="1:14" ht="15.75" customHeight="1">
      <c r="A24" s="696"/>
      <c r="B24" s="374"/>
      <c r="C24" s="700"/>
      <c r="D24" s="704"/>
      <c r="E24" s="704"/>
      <c r="F24" s="700"/>
      <c r="G24" s="956"/>
      <c r="H24" s="956"/>
      <c r="I24" s="956"/>
      <c r="J24" s="956"/>
      <c r="K24" s="976" t="str">
        <f t="shared" si="0"/>
        <v/>
      </c>
      <c r="L24" s="551"/>
      <c r="N24" s="1795"/>
    </row>
    <row r="25" spans="1:14" ht="15.75" customHeight="1">
      <c r="A25" s="696"/>
      <c r="B25" s="374"/>
      <c r="C25" s="700"/>
      <c r="D25" s="704"/>
      <c r="E25" s="704"/>
      <c r="F25" s="700"/>
      <c r="G25" s="956"/>
      <c r="H25" s="956"/>
      <c r="I25" s="956"/>
      <c r="J25" s="956"/>
      <c r="K25" s="976" t="str">
        <f t="shared" si="0"/>
        <v/>
      </c>
      <c r="L25" s="551"/>
      <c r="N25" s="1795"/>
    </row>
    <row r="26" spans="1:14" ht="15.75" customHeight="1">
      <c r="A26" s="696"/>
      <c r="B26" s="374"/>
      <c r="C26" s="700"/>
      <c r="D26" s="704"/>
      <c r="E26" s="704"/>
      <c r="F26" s="700"/>
      <c r="G26" s="956"/>
      <c r="H26" s="956"/>
      <c r="I26" s="956"/>
      <c r="J26" s="956"/>
      <c r="K26" s="976"/>
      <c r="L26" s="551"/>
      <c r="N26" s="1794"/>
    </row>
    <row r="27" spans="1:14" ht="15.75" customHeight="1">
      <c r="A27" s="2115" t="s">
        <v>418</v>
      </c>
      <c r="B27" s="2116"/>
      <c r="C27" s="370"/>
      <c r="D27" s="704"/>
      <c r="E27" s="704"/>
      <c r="F27" s="370"/>
      <c r="G27" s="956">
        <f>SUM(G6:G26)</f>
        <v>0</v>
      </c>
      <c r="H27" s="956"/>
      <c r="I27" s="956">
        <f>SUM(I6:I26)</f>
        <v>0</v>
      </c>
      <c r="J27" s="956">
        <f>SUM(J6:J26)</f>
        <v>0</v>
      </c>
      <c r="K27" s="976" t="str">
        <f>IF(I27=0,"",(J27-I27)/I27*100)</f>
        <v/>
      </c>
      <c r="L27" s="551"/>
    </row>
    <row r="28" spans="1:14" ht="15.75" customHeight="1">
      <c r="A28" s="12" t="str">
        <f>封面!D11&amp;封面!G11</f>
        <v>被评估企业填表人：</v>
      </c>
      <c r="G28" s="943"/>
      <c r="H28" s="943"/>
      <c r="I28" s="943" t="str">
        <f>"评估人员："&amp;封面!G20</f>
        <v>评估人员：</v>
      </c>
      <c r="J28" s="943"/>
      <c r="K28" s="943"/>
    </row>
    <row r="29" spans="1:14" ht="15.75" customHeight="1">
      <c r="A29" s="12" t="str">
        <f>CONCATENATE(封面!D13,封面!F13,封面!G13,封面!H13,封面!I13,封面!J13,封面!K13)</f>
        <v>填表日期：年月日</v>
      </c>
      <c r="G29" s="943"/>
      <c r="H29" s="943"/>
      <c r="I29" s="943"/>
      <c r="J29" s="943"/>
      <c r="K29" s="943"/>
    </row>
  </sheetData>
  <mergeCells count="2">
    <mergeCell ref="A2:K2"/>
    <mergeCell ref="A27:B27"/>
  </mergeCells>
  <phoneticPr fontId="28" type="noConversion"/>
  <hyperlinks>
    <hyperlink ref="A1" location="索引目录!E10" display="返回索引页" xr:uid="{D5095CFE-7698-4753-812E-CFCA1B4E30C7}"/>
    <hyperlink ref="B1" location="交易性金融资产汇总!B7" display="返回" xr:uid="{B8357A5C-AC00-4B44-ACB1-B99C0ED2AAAC}"/>
  </hyperlinks>
  <printOptions horizontalCentered="1"/>
  <pageMargins left="0.35433070866141736" right="0.35433070866141736" top="0.98425196850393704" bottom="0.78740157480314965" header="0.39370078740157477" footer="0.51181102362204722"/>
  <pageSetup paperSize="9" scale="86" fitToHeight="0" orientation="landscape" r:id="rId1"/>
  <headerFooter alignWithMargins="0">
    <oddHeader>&amp;R&amp;"宋体,常规"&amp;10共&amp;"Times New Roman,常规"&amp;N&amp;"宋体,常规"页第&amp;"Times New Roman,常规"&amp;P&amp;"宋体,常规"页</oddHeader>
  </headerFooter>
  <legacy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19">
    <pageSetUpPr fitToPage="1"/>
  </sheetPr>
  <dimension ref="A1:Y30"/>
  <sheetViews>
    <sheetView zoomScaleNormal="100" zoomScaleSheetLayoutView="70" workbookViewId="0">
      <pane xSplit="2" ySplit="6" topLeftCell="H7" activePane="bottomRight" state="frozen"/>
      <selection activeCell="F30" sqref="F30"/>
      <selection pane="topRight" activeCell="F30" sqref="F30"/>
      <selection pane="bottomLeft" activeCell="F30" sqref="F30"/>
      <selection pane="bottomRight" activeCell="M7" sqref="M7"/>
    </sheetView>
  </sheetViews>
  <sheetFormatPr defaultColWidth="9" defaultRowHeight="15.75" customHeight="1" outlineLevelCol="1"/>
  <cols>
    <col min="1" max="1" width="5.25" style="12" customWidth="1"/>
    <col min="2" max="2" width="26.25" style="372" customWidth="1"/>
    <col min="3" max="4" width="13.125" style="561" bestFit="1" customWidth="1"/>
    <col min="5" max="5" width="10.25" style="705" customWidth="1"/>
    <col min="6" max="6" width="13.125" style="705" customWidth="1"/>
    <col min="7" max="7" width="23.5" style="705" customWidth="1"/>
    <col min="8" max="8" width="16.625" style="705" customWidth="1"/>
    <col min="9" max="10" width="14.625" style="705" customWidth="1" outlineLevel="1"/>
    <col min="11" max="11" width="14.625" style="349" customWidth="1" outlineLevel="1"/>
    <col min="12" max="12" width="9" style="349" outlineLevel="1"/>
    <col min="13" max="13" width="9" style="349"/>
    <col min="14" max="14" width="12.875" style="349" customWidth="1"/>
    <col min="15" max="19" width="9" style="349"/>
    <col min="20" max="20" width="10.375" style="349" customWidth="1"/>
    <col min="21" max="21" width="12" style="349" customWidth="1"/>
    <col min="22" max="16384" width="9" style="349"/>
  </cols>
  <sheetData>
    <row r="1" spans="1:25" ht="13.15" customHeight="1">
      <c r="A1" s="558" t="s">
        <v>108</v>
      </c>
      <c r="B1" s="371" t="s">
        <v>333</v>
      </c>
      <c r="C1" s="560"/>
      <c r="D1" s="560"/>
      <c r="E1" s="941"/>
      <c r="F1" s="941"/>
      <c r="G1" s="941"/>
      <c r="H1" s="941"/>
      <c r="I1" s="941"/>
      <c r="J1" s="941"/>
      <c r="K1" s="348"/>
    </row>
    <row r="2" spans="1:25" s="369" customFormat="1" ht="30" customHeight="1">
      <c r="A2" s="2061" t="s">
        <v>429</v>
      </c>
      <c r="B2" s="2061"/>
      <c r="C2" s="2061"/>
      <c r="D2" s="2061"/>
      <c r="E2" s="2061"/>
      <c r="F2" s="2061"/>
      <c r="G2" s="2061"/>
      <c r="H2" s="2061"/>
      <c r="I2" s="2061"/>
      <c r="J2" s="2061"/>
      <c r="K2" s="2061"/>
      <c r="L2" s="2061"/>
      <c r="M2" s="2061"/>
      <c r="N2" s="2061"/>
      <c r="O2" s="2061"/>
      <c r="P2" s="2061"/>
      <c r="Q2" s="2061"/>
      <c r="R2" s="2061"/>
      <c r="S2" s="2061"/>
      <c r="T2" s="2061"/>
      <c r="U2" s="2061"/>
      <c r="V2" s="2061"/>
      <c r="W2" s="2061"/>
    </row>
    <row r="3" spans="1:25" ht="14.25" customHeight="1">
      <c r="A3" s="705" t="str">
        <f>CONCATENATE(封面!D9,封面!F9,封面!G9,封面!H9,封面!I9,封面!J9,封面!K9)</f>
        <v>评估基准日：年月日</v>
      </c>
      <c r="B3" s="705"/>
      <c r="C3" s="705"/>
      <c r="D3" s="705"/>
      <c r="K3" s="705"/>
    </row>
    <row r="4" spans="1:25" ht="15.75" customHeight="1">
      <c r="A4" s="12" t="str">
        <f>封面!D7&amp;封面!F7</f>
        <v>被评估企业：</v>
      </c>
      <c r="C4" s="563"/>
      <c r="D4" s="563"/>
      <c r="E4" s="943"/>
      <c r="F4" s="943"/>
      <c r="G4" s="943"/>
      <c r="H4" s="943"/>
      <c r="I4" s="943"/>
      <c r="J4" s="943"/>
      <c r="M4" s="379"/>
      <c r="W4" s="355" t="s">
        <v>110</v>
      </c>
    </row>
    <row r="5" spans="1:25" s="1121" customFormat="1" ht="15.75" customHeight="1">
      <c r="A5" s="2113" t="s">
        <v>172</v>
      </c>
      <c r="B5" s="2126" t="s">
        <v>430</v>
      </c>
      <c r="C5" s="2128" t="s">
        <v>431</v>
      </c>
      <c r="D5" s="2128" t="s">
        <v>432</v>
      </c>
      <c r="E5" s="2120" t="s">
        <v>1739</v>
      </c>
      <c r="F5" s="2121"/>
      <c r="G5" s="2121"/>
      <c r="H5" s="2121"/>
      <c r="I5" s="2122" t="s">
        <v>1740</v>
      </c>
      <c r="J5" s="2124" t="s">
        <v>1741</v>
      </c>
      <c r="K5" s="2117" t="s">
        <v>1742</v>
      </c>
      <c r="L5" s="2117" t="s">
        <v>1743</v>
      </c>
      <c r="M5" s="2109" t="s">
        <v>422</v>
      </c>
      <c r="N5" s="2109" t="s">
        <v>1726</v>
      </c>
      <c r="O5" s="2119" t="s">
        <v>1733</v>
      </c>
      <c r="P5" s="2119"/>
      <c r="Q5" s="2119"/>
      <c r="R5" s="2119"/>
      <c r="S5" s="2109" t="s">
        <v>394</v>
      </c>
      <c r="T5" s="2109" t="s">
        <v>318</v>
      </c>
      <c r="U5" s="2109" t="s">
        <v>319</v>
      </c>
      <c r="V5" s="2109" t="s">
        <v>336</v>
      </c>
      <c r="W5" s="2109" t="s">
        <v>1384</v>
      </c>
      <c r="X5" s="986"/>
      <c r="Y5" s="2084" t="s">
        <v>2129</v>
      </c>
    </row>
    <row r="6" spans="1:25" s="1121" customFormat="1" ht="15.75" customHeight="1">
      <c r="A6" s="2114"/>
      <c r="B6" s="2127"/>
      <c r="C6" s="2129"/>
      <c r="D6" s="2129"/>
      <c r="E6" s="1149" t="s">
        <v>1744</v>
      </c>
      <c r="F6" s="1149" t="s">
        <v>1745</v>
      </c>
      <c r="G6" s="1150" t="s">
        <v>1746</v>
      </c>
      <c r="H6" s="1151" t="s">
        <v>1747</v>
      </c>
      <c r="I6" s="2123"/>
      <c r="J6" s="2125"/>
      <c r="K6" s="2118"/>
      <c r="L6" s="2118"/>
      <c r="M6" s="2110"/>
      <c r="N6" s="2110"/>
      <c r="O6" s="1152" t="s">
        <v>1727</v>
      </c>
      <c r="P6" s="1153" t="s">
        <v>1748</v>
      </c>
      <c r="Q6" s="1154" t="s">
        <v>1749</v>
      </c>
      <c r="R6" s="1153" t="s">
        <v>1729</v>
      </c>
      <c r="S6" s="2110"/>
      <c r="T6" s="2110"/>
      <c r="U6" s="2110"/>
      <c r="V6" s="2110"/>
      <c r="W6" s="2110"/>
      <c r="X6" s="986"/>
      <c r="Y6" s="2084"/>
    </row>
    <row r="7" spans="1:25" s="792" customFormat="1" ht="15.75" customHeight="1">
      <c r="A7" s="1099"/>
      <c r="B7" s="1155"/>
      <c r="C7" s="1148"/>
      <c r="D7" s="1148"/>
      <c r="E7" s="1156"/>
      <c r="F7" s="1157"/>
      <c r="G7" s="1158"/>
      <c r="H7" s="1157"/>
      <c r="I7" s="1159"/>
      <c r="J7" s="1160"/>
      <c r="K7" s="1161"/>
      <c r="L7" s="1162"/>
      <c r="M7" s="1135"/>
      <c r="N7" s="976"/>
      <c r="O7" s="1163"/>
      <c r="P7" s="1164"/>
      <c r="Q7" s="1157">
        <f>N7</f>
        <v>0</v>
      </c>
      <c r="R7" s="1164"/>
      <c r="S7" s="976"/>
      <c r="T7" s="976">
        <f t="shared" ref="T7:T27" si="0">N7+S7</f>
        <v>0</v>
      </c>
      <c r="U7" s="976">
        <f>Q7</f>
        <v>0</v>
      </c>
      <c r="V7" s="976" t="str">
        <f>IF(T7=0,"",(U7-T7)/T7*100)</f>
        <v/>
      </c>
      <c r="W7" s="1135"/>
      <c r="X7" s="1165"/>
      <c r="Y7" s="1135"/>
    </row>
    <row r="8" spans="1:25" s="792" customFormat="1" ht="15.75" customHeight="1">
      <c r="A8" s="1099"/>
      <c r="B8" s="1155"/>
      <c r="C8" s="1148"/>
      <c r="D8" s="1148"/>
      <c r="E8" s="1156"/>
      <c r="F8" s="1157"/>
      <c r="G8" s="1157"/>
      <c r="H8" s="1157"/>
      <c r="I8" s="1159"/>
      <c r="J8" s="1160"/>
      <c r="K8" s="1161"/>
      <c r="L8" s="1162"/>
      <c r="M8" s="1135"/>
      <c r="N8" s="976"/>
      <c r="O8" s="1163"/>
      <c r="P8" s="1166"/>
      <c r="Q8" s="1157">
        <f t="shared" ref="Q8:Q27" si="1">N8</f>
        <v>0</v>
      </c>
      <c r="R8" s="1164"/>
      <c r="S8" s="976"/>
      <c r="T8" s="976">
        <f t="shared" si="0"/>
        <v>0</v>
      </c>
      <c r="U8" s="976">
        <f t="shared" ref="U8:U27" si="2">Q8</f>
        <v>0</v>
      </c>
      <c r="V8" s="976" t="str">
        <f t="shared" ref="V8:V28" si="3">IF(T8=0,"",(U8-T8)/T8*100)</f>
        <v/>
      </c>
      <c r="W8" s="1135"/>
      <c r="X8" s="1165"/>
      <c r="Y8" s="1135"/>
    </row>
    <row r="9" spans="1:25" s="792" customFormat="1" ht="15.75" customHeight="1">
      <c r="A9" s="1099"/>
      <c r="B9" s="1155"/>
      <c r="C9" s="1148"/>
      <c r="D9" s="1148"/>
      <c r="E9" s="1156"/>
      <c r="F9" s="1157"/>
      <c r="G9" s="1157"/>
      <c r="H9" s="1157"/>
      <c r="I9" s="1159"/>
      <c r="J9" s="1160"/>
      <c r="K9" s="1161"/>
      <c r="L9" s="1162"/>
      <c r="M9" s="1135"/>
      <c r="N9" s="976"/>
      <c r="O9" s="1163"/>
      <c r="P9" s="1166"/>
      <c r="Q9" s="1157">
        <f t="shared" si="1"/>
        <v>0</v>
      </c>
      <c r="R9" s="1164"/>
      <c r="S9" s="976"/>
      <c r="T9" s="976">
        <f t="shared" si="0"/>
        <v>0</v>
      </c>
      <c r="U9" s="976">
        <f t="shared" si="2"/>
        <v>0</v>
      </c>
      <c r="V9" s="976" t="str">
        <f t="shared" si="3"/>
        <v/>
      </c>
      <c r="W9" s="1135"/>
      <c r="X9" s="1165"/>
      <c r="Y9" s="1135"/>
    </row>
    <row r="10" spans="1:25" s="792" customFormat="1" ht="15.75" customHeight="1">
      <c r="A10" s="1099"/>
      <c r="B10" s="1167"/>
      <c r="C10" s="1148"/>
      <c r="D10" s="1148"/>
      <c r="E10" s="1156"/>
      <c r="F10" s="1157"/>
      <c r="G10" s="1157"/>
      <c r="H10" s="1157"/>
      <c r="I10" s="1159"/>
      <c r="J10" s="1160"/>
      <c r="K10" s="1161"/>
      <c r="L10" s="1162"/>
      <c r="M10" s="1135"/>
      <c r="N10" s="976"/>
      <c r="O10" s="1163"/>
      <c r="P10" s="1166"/>
      <c r="Q10" s="1157">
        <f t="shared" si="1"/>
        <v>0</v>
      </c>
      <c r="R10" s="1164"/>
      <c r="S10" s="976"/>
      <c r="T10" s="976">
        <f t="shared" si="0"/>
        <v>0</v>
      </c>
      <c r="U10" s="976">
        <f t="shared" si="2"/>
        <v>0</v>
      </c>
      <c r="V10" s="976" t="str">
        <f t="shared" si="3"/>
        <v/>
      </c>
      <c r="W10" s="1135"/>
      <c r="X10" s="1165"/>
      <c r="Y10" s="1135"/>
    </row>
    <row r="11" spans="1:25" s="792" customFormat="1" ht="15.75" customHeight="1">
      <c r="A11" s="1099"/>
      <c r="B11" s="1155"/>
      <c r="C11" s="1148"/>
      <c r="D11" s="1148"/>
      <c r="E11" s="1156"/>
      <c r="F11" s="1157"/>
      <c r="G11" s="1157"/>
      <c r="H11" s="1157"/>
      <c r="I11" s="1159"/>
      <c r="J11" s="1160"/>
      <c r="K11" s="1161"/>
      <c r="L11" s="1162"/>
      <c r="M11" s="1135"/>
      <c r="N11" s="976"/>
      <c r="O11" s="1163"/>
      <c r="P11" s="1166"/>
      <c r="Q11" s="1157">
        <f t="shared" si="1"/>
        <v>0</v>
      </c>
      <c r="R11" s="1164"/>
      <c r="S11" s="976"/>
      <c r="T11" s="976">
        <f t="shared" si="0"/>
        <v>0</v>
      </c>
      <c r="U11" s="976">
        <f t="shared" si="2"/>
        <v>0</v>
      </c>
      <c r="V11" s="976" t="str">
        <f t="shared" si="3"/>
        <v/>
      </c>
      <c r="W11" s="1135"/>
      <c r="X11" s="1165"/>
      <c r="Y11" s="1135"/>
    </row>
    <row r="12" spans="1:25" s="792" customFormat="1" ht="15.75" customHeight="1">
      <c r="A12" s="1099"/>
      <c r="B12" s="1155"/>
      <c r="C12" s="1148"/>
      <c r="D12" s="1148"/>
      <c r="E12" s="1156"/>
      <c r="F12" s="1157"/>
      <c r="G12" s="1157"/>
      <c r="H12" s="1157"/>
      <c r="I12" s="1159"/>
      <c r="J12" s="1160"/>
      <c r="K12" s="1168"/>
      <c r="L12" s="1168"/>
      <c r="M12" s="1135"/>
      <c r="N12" s="976"/>
      <c r="O12" s="1163"/>
      <c r="P12" s="1166"/>
      <c r="Q12" s="1157">
        <f t="shared" si="1"/>
        <v>0</v>
      </c>
      <c r="R12" s="1164"/>
      <c r="S12" s="976"/>
      <c r="T12" s="976">
        <f t="shared" si="0"/>
        <v>0</v>
      </c>
      <c r="U12" s="976">
        <f t="shared" si="2"/>
        <v>0</v>
      </c>
      <c r="V12" s="976" t="str">
        <f t="shared" si="3"/>
        <v/>
      </c>
      <c r="W12" s="1135"/>
      <c r="X12" s="1165"/>
      <c r="Y12" s="1135"/>
    </row>
    <row r="13" spans="1:25" s="792" customFormat="1" ht="15.75" customHeight="1">
      <c r="A13" s="1099"/>
      <c r="B13" s="1155"/>
      <c r="C13" s="1148"/>
      <c r="D13" s="1148"/>
      <c r="E13" s="1156"/>
      <c r="F13" s="1157"/>
      <c r="G13" s="1157"/>
      <c r="H13" s="1157"/>
      <c r="I13" s="1159"/>
      <c r="J13" s="1160"/>
      <c r="K13" s="1168"/>
      <c r="L13" s="1168"/>
      <c r="M13" s="1135"/>
      <c r="N13" s="976"/>
      <c r="O13" s="1163"/>
      <c r="P13" s="1166"/>
      <c r="Q13" s="1157">
        <f t="shared" si="1"/>
        <v>0</v>
      </c>
      <c r="R13" s="1164"/>
      <c r="S13" s="976"/>
      <c r="T13" s="976">
        <f t="shared" si="0"/>
        <v>0</v>
      </c>
      <c r="U13" s="976">
        <f t="shared" si="2"/>
        <v>0</v>
      </c>
      <c r="V13" s="976" t="str">
        <f t="shared" si="3"/>
        <v/>
      </c>
      <c r="W13" s="1135"/>
      <c r="X13" s="1165"/>
      <c r="Y13" s="1135"/>
    </row>
    <row r="14" spans="1:25" s="792" customFormat="1" ht="15.75" customHeight="1">
      <c r="A14" s="1099"/>
      <c r="B14" s="1155"/>
      <c r="C14" s="1148"/>
      <c r="D14" s="1148"/>
      <c r="E14" s="1156"/>
      <c r="F14" s="1157"/>
      <c r="G14" s="1157"/>
      <c r="H14" s="1157"/>
      <c r="I14" s="1159"/>
      <c r="J14" s="1160"/>
      <c r="K14" s="1168"/>
      <c r="L14" s="1168"/>
      <c r="M14" s="1135"/>
      <c r="N14" s="976"/>
      <c r="O14" s="1163"/>
      <c r="P14" s="1166"/>
      <c r="Q14" s="1157">
        <f t="shared" si="1"/>
        <v>0</v>
      </c>
      <c r="R14" s="1164"/>
      <c r="S14" s="976"/>
      <c r="T14" s="976">
        <f t="shared" si="0"/>
        <v>0</v>
      </c>
      <c r="U14" s="976">
        <f t="shared" si="2"/>
        <v>0</v>
      </c>
      <c r="V14" s="976" t="str">
        <f t="shared" si="3"/>
        <v/>
      </c>
      <c r="W14" s="1135"/>
      <c r="X14" s="1165"/>
      <c r="Y14" s="1135"/>
    </row>
    <row r="15" spans="1:25" s="792" customFormat="1" ht="15.75" customHeight="1">
      <c r="A15" s="1099"/>
      <c r="B15" s="1155"/>
      <c r="C15" s="1148"/>
      <c r="D15" s="1148"/>
      <c r="E15" s="1156"/>
      <c r="F15" s="1157"/>
      <c r="G15" s="1157"/>
      <c r="H15" s="1157"/>
      <c r="I15" s="1159"/>
      <c r="J15" s="1160"/>
      <c r="K15" s="1168"/>
      <c r="L15" s="1168"/>
      <c r="M15" s="1135"/>
      <c r="N15" s="976"/>
      <c r="O15" s="1163"/>
      <c r="P15" s="1166"/>
      <c r="Q15" s="1157">
        <f t="shared" si="1"/>
        <v>0</v>
      </c>
      <c r="R15" s="1164"/>
      <c r="S15" s="976"/>
      <c r="T15" s="976">
        <f t="shared" si="0"/>
        <v>0</v>
      </c>
      <c r="U15" s="976">
        <f t="shared" si="2"/>
        <v>0</v>
      </c>
      <c r="V15" s="976" t="str">
        <f t="shared" si="3"/>
        <v/>
      </c>
      <c r="W15" s="1135"/>
      <c r="X15" s="1165"/>
      <c r="Y15" s="1135"/>
    </row>
    <row r="16" spans="1:25" s="792" customFormat="1" ht="15.75" customHeight="1">
      <c r="A16" s="1099"/>
      <c r="B16" s="1155"/>
      <c r="C16" s="1148"/>
      <c r="D16" s="1148"/>
      <c r="E16" s="1156"/>
      <c r="F16" s="1157"/>
      <c r="G16" s="1157"/>
      <c r="H16" s="1157"/>
      <c r="I16" s="1159"/>
      <c r="J16" s="1160"/>
      <c r="K16" s="1168"/>
      <c r="L16" s="1168"/>
      <c r="M16" s="1135"/>
      <c r="N16" s="976"/>
      <c r="O16" s="1163"/>
      <c r="P16" s="1166"/>
      <c r="Q16" s="1157">
        <f t="shared" si="1"/>
        <v>0</v>
      </c>
      <c r="R16" s="1164"/>
      <c r="S16" s="976"/>
      <c r="T16" s="976">
        <f t="shared" si="0"/>
        <v>0</v>
      </c>
      <c r="U16" s="976">
        <f t="shared" si="2"/>
        <v>0</v>
      </c>
      <c r="V16" s="976" t="str">
        <f t="shared" si="3"/>
        <v/>
      </c>
      <c r="W16" s="1135"/>
      <c r="X16" s="1165"/>
      <c r="Y16" s="1135"/>
    </row>
    <row r="17" spans="1:25" s="792" customFormat="1" ht="15.75" customHeight="1">
      <c r="A17" s="1099"/>
      <c r="B17" s="1155"/>
      <c r="C17" s="1148"/>
      <c r="D17" s="1148"/>
      <c r="E17" s="1156"/>
      <c r="F17" s="1157"/>
      <c r="G17" s="1157"/>
      <c r="H17" s="1157"/>
      <c r="I17" s="1159"/>
      <c r="J17" s="1160"/>
      <c r="K17" s="1168"/>
      <c r="L17" s="1168"/>
      <c r="M17" s="1135"/>
      <c r="N17" s="976"/>
      <c r="O17" s="1163"/>
      <c r="P17" s="1166"/>
      <c r="Q17" s="1157">
        <f t="shared" si="1"/>
        <v>0</v>
      </c>
      <c r="R17" s="1164"/>
      <c r="S17" s="976"/>
      <c r="T17" s="976">
        <f t="shared" si="0"/>
        <v>0</v>
      </c>
      <c r="U17" s="976">
        <f t="shared" si="2"/>
        <v>0</v>
      </c>
      <c r="V17" s="976" t="str">
        <f t="shared" si="3"/>
        <v/>
      </c>
      <c r="W17" s="1135"/>
      <c r="X17" s="1165"/>
      <c r="Y17" s="1135"/>
    </row>
    <row r="18" spans="1:25" s="792" customFormat="1" ht="15.75" customHeight="1">
      <c r="A18" s="1099"/>
      <c r="B18" s="1155"/>
      <c r="C18" s="1148"/>
      <c r="D18" s="1148"/>
      <c r="E18" s="1156"/>
      <c r="F18" s="1157"/>
      <c r="G18" s="1157"/>
      <c r="H18" s="1157"/>
      <c r="I18" s="1159"/>
      <c r="J18" s="1160"/>
      <c r="K18" s="1168"/>
      <c r="L18" s="1168"/>
      <c r="M18" s="1135"/>
      <c r="N18" s="976"/>
      <c r="O18" s="1163"/>
      <c r="P18" s="1166"/>
      <c r="Q18" s="1157">
        <f t="shared" si="1"/>
        <v>0</v>
      </c>
      <c r="R18" s="1164"/>
      <c r="S18" s="976"/>
      <c r="T18" s="976">
        <f t="shared" si="0"/>
        <v>0</v>
      </c>
      <c r="U18" s="976">
        <f t="shared" si="2"/>
        <v>0</v>
      </c>
      <c r="V18" s="976" t="str">
        <f t="shared" si="3"/>
        <v/>
      </c>
      <c r="W18" s="1135"/>
      <c r="X18" s="1165"/>
      <c r="Y18" s="1135"/>
    </row>
    <row r="19" spans="1:25" s="792" customFormat="1" ht="15.75" customHeight="1">
      <c r="A19" s="1099"/>
      <c r="B19" s="1155"/>
      <c r="C19" s="1148"/>
      <c r="D19" s="1148"/>
      <c r="E19" s="1156"/>
      <c r="F19" s="1157"/>
      <c r="G19" s="1157"/>
      <c r="H19" s="1157"/>
      <c r="I19" s="1159"/>
      <c r="J19" s="1160"/>
      <c r="K19" s="1168"/>
      <c r="L19" s="1168"/>
      <c r="M19" s="1135"/>
      <c r="N19" s="976"/>
      <c r="O19" s="1163"/>
      <c r="P19" s="1166"/>
      <c r="Q19" s="1157">
        <f t="shared" si="1"/>
        <v>0</v>
      </c>
      <c r="R19" s="1164"/>
      <c r="S19" s="976"/>
      <c r="T19" s="976">
        <f t="shared" si="0"/>
        <v>0</v>
      </c>
      <c r="U19" s="976">
        <f t="shared" si="2"/>
        <v>0</v>
      </c>
      <c r="V19" s="976" t="str">
        <f t="shared" si="3"/>
        <v/>
      </c>
      <c r="W19" s="1135"/>
      <c r="X19" s="1165"/>
      <c r="Y19" s="1135"/>
    </row>
    <row r="20" spans="1:25" s="792" customFormat="1" ht="15.75" customHeight="1">
      <c r="A20" s="1099"/>
      <c r="B20" s="1155"/>
      <c r="C20" s="1148"/>
      <c r="D20" s="1148"/>
      <c r="E20" s="1156"/>
      <c r="F20" s="1157"/>
      <c r="G20" s="1157"/>
      <c r="H20" s="1157"/>
      <c r="I20" s="1159"/>
      <c r="J20" s="1160"/>
      <c r="K20" s="1168"/>
      <c r="L20" s="1168"/>
      <c r="M20" s="1135"/>
      <c r="N20" s="976"/>
      <c r="O20" s="1163"/>
      <c r="P20" s="1166"/>
      <c r="Q20" s="1157">
        <f t="shared" si="1"/>
        <v>0</v>
      </c>
      <c r="R20" s="1164"/>
      <c r="S20" s="976"/>
      <c r="T20" s="976">
        <f t="shared" si="0"/>
        <v>0</v>
      </c>
      <c r="U20" s="976">
        <f t="shared" si="2"/>
        <v>0</v>
      </c>
      <c r="V20" s="976" t="str">
        <f t="shared" si="3"/>
        <v/>
      </c>
      <c r="W20" s="1135"/>
      <c r="X20" s="1165"/>
      <c r="Y20" s="1135"/>
    </row>
    <row r="21" spans="1:25" s="792" customFormat="1" ht="15.75" customHeight="1">
      <c r="A21" s="1099"/>
      <c r="B21" s="1155"/>
      <c r="C21" s="1148"/>
      <c r="D21" s="1148"/>
      <c r="E21" s="1156"/>
      <c r="F21" s="1157"/>
      <c r="G21" s="1157"/>
      <c r="H21" s="1157"/>
      <c r="I21" s="1159"/>
      <c r="J21" s="1160"/>
      <c r="K21" s="1168"/>
      <c r="L21" s="1168"/>
      <c r="M21" s="1135"/>
      <c r="N21" s="976"/>
      <c r="O21" s="1163"/>
      <c r="P21" s="1166"/>
      <c r="Q21" s="1157">
        <f t="shared" si="1"/>
        <v>0</v>
      </c>
      <c r="R21" s="1164"/>
      <c r="S21" s="976"/>
      <c r="T21" s="976">
        <f t="shared" si="0"/>
        <v>0</v>
      </c>
      <c r="U21" s="976">
        <f t="shared" si="2"/>
        <v>0</v>
      </c>
      <c r="V21" s="976" t="str">
        <f t="shared" si="3"/>
        <v/>
      </c>
      <c r="W21" s="1135"/>
      <c r="X21" s="1165"/>
      <c r="Y21" s="1135"/>
    </row>
    <row r="22" spans="1:25" s="792" customFormat="1" ht="15.75" customHeight="1">
      <c r="A22" s="1099"/>
      <c r="B22" s="1155"/>
      <c r="C22" s="1148"/>
      <c r="D22" s="1148"/>
      <c r="E22" s="1156"/>
      <c r="F22" s="1157"/>
      <c r="G22" s="1157"/>
      <c r="H22" s="1157"/>
      <c r="I22" s="1159"/>
      <c r="J22" s="1160"/>
      <c r="K22" s="1168"/>
      <c r="L22" s="1168"/>
      <c r="M22" s="1135"/>
      <c r="N22" s="976"/>
      <c r="O22" s="1163"/>
      <c r="P22" s="1166"/>
      <c r="Q22" s="1157">
        <f t="shared" si="1"/>
        <v>0</v>
      </c>
      <c r="R22" s="1164"/>
      <c r="S22" s="976"/>
      <c r="T22" s="976">
        <f t="shared" si="0"/>
        <v>0</v>
      </c>
      <c r="U22" s="976">
        <f t="shared" si="2"/>
        <v>0</v>
      </c>
      <c r="V22" s="976" t="str">
        <f t="shared" si="3"/>
        <v/>
      </c>
      <c r="W22" s="1135"/>
      <c r="X22" s="1165"/>
      <c r="Y22" s="1135"/>
    </row>
    <row r="23" spans="1:25" s="792" customFormat="1" ht="15.75" customHeight="1">
      <c r="A23" s="1099"/>
      <c r="B23" s="1155"/>
      <c r="C23" s="1148"/>
      <c r="D23" s="1148"/>
      <c r="E23" s="1156"/>
      <c r="F23" s="1157"/>
      <c r="G23" s="1157"/>
      <c r="H23" s="1157"/>
      <c r="I23" s="1159"/>
      <c r="J23" s="1160"/>
      <c r="K23" s="1168"/>
      <c r="L23" s="1168"/>
      <c r="M23" s="1135"/>
      <c r="N23" s="976"/>
      <c r="O23" s="1163"/>
      <c r="P23" s="1166"/>
      <c r="Q23" s="1157">
        <f t="shared" si="1"/>
        <v>0</v>
      </c>
      <c r="R23" s="1164"/>
      <c r="S23" s="976"/>
      <c r="T23" s="976">
        <f t="shared" si="0"/>
        <v>0</v>
      </c>
      <c r="U23" s="976">
        <f t="shared" si="2"/>
        <v>0</v>
      </c>
      <c r="V23" s="976" t="str">
        <f t="shared" si="3"/>
        <v/>
      </c>
      <c r="W23" s="1135"/>
      <c r="X23" s="1165"/>
      <c r="Y23" s="1135"/>
    </row>
    <row r="24" spans="1:25" s="792" customFormat="1" ht="15.75" customHeight="1">
      <c r="A24" s="1099"/>
      <c r="B24" s="1155"/>
      <c r="C24" s="1148"/>
      <c r="D24" s="1148"/>
      <c r="E24" s="1156"/>
      <c r="F24" s="1157"/>
      <c r="G24" s="1157"/>
      <c r="H24" s="1157"/>
      <c r="I24" s="1159"/>
      <c r="J24" s="1160"/>
      <c r="K24" s="1168"/>
      <c r="L24" s="1168"/>
      <c r="M24" s="1135"/>
      <c r="N24" s="976"/>
      <c r="O24" s="1163"/>
      <c r="P24" s="1166"/>
      <c r="Q24" s="1157">
        <f t="shared" si="1"/>
        <v>0</v>
      </c>
      <c r="R24" s="1164"/>
      <c r="S24" s="976"/>
      <c r="T24" s="976">
        <f t="shared" si="0"/>
        <v>0</v>
      </c>
      <c r="U24" s="976">
        <f t="shared" si="2"/>
        <v>0</v>
      </c>
      <c r="V24" s="976" t="str">
        <f t="shared" si="3"/>
        <v/>
      </c>
      <c r="W24" s="1135"/>
      <c r="X24" s="1165"/>
      <c r="Y24" s="1135"/>
    </row>
    <row r="25" spans="1:25" s="792" customFormat="1" ht="15.75" customHeight="1">
      <c r="A25" s="1099"/>
      <c r="B25" s="1155"/>
      <c r="C25" s="1148"/>
      <c r="D25" s="1148"/>
      <c r="E25" s="1156"/>
      <c r="F25" s="1157"/>
      <c r="G25" s="1157"/>
      <c r="H25" s="1157"/>
      <c r="I25" s="1159"/>
      <c r="J25" s="1160"/>
      <c r="K25" s="1168"/>
      <c r="L25" s="1168"/>
      <c r="M25" s="1135"/>
      <c r="N25" s="976"/>
      <c r="O25" s="1163"/>
      <c r="P25" s="1166"/>
      <c r="Q25" s="1157">
        <f t="shared" si="1"/>
        <v>0</v>
      </c>
      <c r="R25" s="1164"/>
      <c r="S25" s="976"/>
      <c r="T25" s="976">
        <f t="shared" si="0"/>
        <v>0</v>
      </c>
      <c r="U25" s="976">
        <f t="shared" si="2"/>
        <v>0</v>
      </c>
      <c r="V25" s="976" t="str">
        <f t="shared" si="3"/>
        <v/>
      </c>
      <c r="W25" s="1135"/>
      <c r="X25" s="1165"/>
      <c r="Y25" s="1135"/>
    </row>
    <row r="26" spans="1:25" s="792" customFormat="1" ht="15.75" customHeight="1">
      <c r="A26" s="1099"/>
      <c r="B26" s="1155"/>
      <c r="C26" s="1148"/>
      <c r="D26" s="1148"/>
      <c r="E26" s="1156"/>
      <c r="F26" s="1157"/>
      <c r="G26" s="1157"/>
      <c r="H26" s="1157"/>
      <c r="I26" s="1159"/>
      <c r="J26" s="1160"/>
      <c r="K26" s="1168"/>
      <c r="L26" s="1168"/>
      <c r="M26" s="1135"/>
      <c r="N26" s="976"/>
      <c r="O26" s="1163"/>
      <c r="P26" s="1166"/>
      <c r="Q26" s="1157">
        <f t="shared" si="1"/>
        <v>0</v>
      </c>
      <c r="R26" s="1164"/>
      <c r="S26" s="976"/>
      <c r="T26" s="976">
        <f t="shared" si="0"/>
        <v>0</v>
      </c>
      <c r="U26" s="976">
        <f t="shared" si="2"/>
        <v>0</v>
      </c>
      <c r="V26" s="976" t="str">
        <f t="shared" si="3"/>
        <v/>
      </c>
      <c r="W26" s="1135"/>
      <c r="X26" s="1165"/>
      <c r="Y26" s="1135"/>
    </row>
    <row r="27" spans="1:25" s="792" customFormat="1" ht="15.75" customHeight="1">
      <c r="A27" s="1099"/>
      <c r="B27" s="1155"/>
      <c r="C27" s="1148"/>
      <c r="D27" s="1148"/>
      <c r="E27" s="1156"/>
      <c r="F27" s="1157"/>
      <c r="G27" s="1157"/>
      <c r="H27" s="1157"/>
      <c r="I27" s="1159"/>
      <c r="J27" s="1160"/>
      <c r="K27" s="1168"/>
      <c r="L27" s="1168"/>
      <c r="M27" s="1135"/>
      <c r="N27" s="976"/>
      <c r="O27" s="1163"/>
      <c r="P27" s="1166"/>
      <c r="Q27" s="1157">
        <f t="shared" si="1"/>
        <v>0</v>
      </c>
      <c r="R27" s="1164"/>
      <c r="S27" s="976"/>
      <c r="T27" s="976">
        <f t="shared" si="0"/>
        <v>0</v>
      </c>
      <c r="U27" s="976">
        <f t="shared" si="2"/>
        <v>0</v>
      </c>
      <c r="V27" s="976" t="str">
        <f t="shared" si="3"/>
        <v/>
      </c>
      <c r="W27" s="1135"/>
      <c r="X27" s="1165"/>
      <c r="Y27" s="1135"/>
    </row>
    <row r="28" spans="1:25" s="792" customFormat="1" ht="15.75" customHeight="1">
      <c r="A28" s="2111" t="s">
        <v>433</v>
      </c>
      <c r="B28" s="2112"/>
      <c r="C28" s="1148"/>
      <c r="D28" s="1148"/>
      <c r="E28" s="1157"/>
      <c r="F28" s="1157"/>
      <c r="G28" s="1157"/>
      <c r="H28" s="1157"/>
      <c r="I28" s="1159"/>
      <c r="J28" s="1160"/>
      <c r="K28" s="1168"/>
      <c r="L28" s="1168"/>
      <c r="M28" s="1135"/>
      <c r="N28" s="976">
        <f>SUM(N7:N27)</f>
        <v>0</v>
      </c>
      <c r="O28" s="1135"/>
      <c r="P28" s="1166"/>
      <c r="Q28" s="1135"/>
      <c r="R28" s="1164"/>
      <c r="S28" s="976"/>
      <c r="T28" s="976">
        <f>SUM(T7:T27)</f>
        <v>0</v>
      </c>
      <c r="U28" s="976">
        <f>SUM(U7:U27)</f>
        <v>0</v>
      </c>
      <c r="V28" s="976" t="str">
        <f t="shared" si="3"/>
        <v/>
      </c>
      <c r="W28" s="1135"/>
      <c r="X28" s="1165"/>
      <c r="Y28" s="1165"/>
    </row>
    <row r="29" spans="1:25" ht="15.75" customHeight="1">
      <c r="A29" s="12" t="str">
        <f>封面!D11&amp;封面!G11</f>
        <v>被评估企业填表人：</v>
      </c>
      <c r="E29" s="943"/>
      <c r="F29" s="943"/>
      <c r="G29" s="943"/>
      <c r="I29" s="943"/>
      <c r="J29" s="943"/>
      <c r="U29" s="943" t="str">
        <f>"评估人员："&amp;封面!G20</f>
        <v>评估人员：</v>
      </c>
    </row>
    <row r="30" spans="1:25" ht="15.75" customHeight="1">
      <c r="A30" s="12" t="str">
        <f>CONCATENATE(封面!D13,封面!F13,封面!G13,封面!H13,封面!I13,封面!J13,封面!K13)</f>
        <v>填表日期：年月日</v>
      </c>
      <c r="E30" s="943"/>
      <c r="F30" s="943"/>
      <c r="G30" s="943"/>
      <c r="H30" s="943"/>
      <c r="I30" s="943"/>
      <c r="J30" s="943"/>
    </row>
  </sheetData>
  <mergeCells count="20">
    <mergeCell ref="A28:B28"/>
    <mergeCell ref="A5:A6"/>
    <mergeCell ref="B5:B6"/>
    <mergeCell ref="C5:C6"/>
    <mergeCell ref="D5:D6"/>
    <mergeCell ref="A2:W2"/>
    <mergeCell ref="L5:L6"/>
    <mergeCell ref="M5:M6"/>
    <mergeCell ref="N5:N6"/>
    <mergeCell ref="O5:R5"/>
    <mergeCell ref="S5:S6"/>
    <mergeCell ref="E5:H5"/>
    <mergeCell ref="I5:I6"/>
    <mergeCell ref="J5:J6"/>
    <mergeCell ref="K5:K6"/>
    <mergeCell ref="Y5:Y6"/>
    <mergeCell ref="T5:T6"/>
    <mergeCell ref="U5:U6"/>
    <mergeCell ref="V5:V6"/>
    <mergeCell ref="W5:W6"/>
  </mergeCells>
  <phoneticPr fontId="28" type="noConversion"/>
  <conditionalFormatting sqref="O7:O27">
    <cfRule type="expression" dxfId="17" priority="1">
      <formula>"个别认定"</formula>
    </cfRule>
  </conditionalFormatting>
  <dataValidations count="2">
    <dataValidation type="list" allowBlank="1" showInputMessage="1" showErrorMessage="1" sqref="O7:O27" xr:uid="{4CF34F32-348E-4B18-BD9B-25A60065A334}">
      <formula1>"√,×"</formula1>
    </dataValidation>
    <dataValidation type="list" allowBlank="1" showInputMessage="1" showErrorMessage="1" sqref="I7:I11" xr:uid="{98396E93-09C5-4BCE-88C8-880193158251}">
      <formula1>"银行承兑汇票,商业承兑汇票"</formula1>
    </dataValidation>
  </dataValidations>
  <hyperlinks>
    <hyperlink ref="A1" location="索引目录!D12" display="返回索引页" xr:uid="{00000000-0004-0000-1500-000000000000}"/>
    <hyperlink ref="B1" location="流动汇总!B8" display="返回" xr:uid="{00000000-0004-0000-1500-000001000000}"/>
  </hyperlinks>
  <printOptions horizontalCentered="1"/>
  <pageMargins left="0.35433070866141736" right="0.35433070866141736" top="0.98425196850393704" bottom="0.78740157480314965" header="0.39370078740157477" footer="0.51181102362204722"/>
  <pageSetup paperSize="9" scale="46" fitToHeight="0" orientation="landscape" r:id="rId1"/>
  <headerFooter alignWithMargins="0">
    <oddHeader>&amp;R&amp;"宋体,常规"&amp;10共&amp;"Times New Roman,常规"&amp;N&amp;"宋体,常规"页第&amp;"Times New Roman,常规"&amp;P&amp;"宋体,常规"页</oddHead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0">
    <pageSetUpPr fitToPage="1"/>
  </sheetPr>
  <dimension ref="A1:AM40"/>
  <sheetViews>
    <sheetView zoomScale="70" zoomScaleNormal="70" zoomScaleSheetLayoutView="80" workbookViewId="0">
      <pane xSplit="5" ySplit="7" topLeftCell="F8" activePane="bottomRight" state="frozen"/>
      <selection activeCell="F30" sqref="F30"/>
      <selection pane="topRight" activeCell="F30" sqref="F30"/>
      <selection pane="bottomLeft" activeCell="F30" sqref="F30"/>
      <selection pane="bottomRight" activeCell="M43" sqref="M43"/>
    </sheetView>
  </sheetViews>
  <sheetFormatPr defaultColWidth="9" defaultRowHeight="15.75" customHeight="1" outlineLevelCol="1"/>
  <cols>
    <col min="1" max="1" width="5.25" style="12" customWidth="1"/>
    <col min="2" max="2" width="24.125" style="372" customWidth="1"/>
    <col min="3" max="3" width="11.125" style="372" customWidth="1"/>
    <col min="4" max="4" width="9.5" style="561" customWidth="1"/>
    <col min="5" max="5" width="12.625" style="349" customWidth="1"/>
    <col min="6" max="6" width="15.5" style="705" customWidth="1" outlineLevel="1"/>
    <col min="7" max="7" width="10.25" style="705" customWidth="1" outlineLevel="1"/>
    <col min="8" max="8" width="9.875" style="705" customWidth="1"/>
    <col min="9" max="11" width="8.75" style="705" customWidth="1"/>
    <col min="12" max="12" width="10.25" style="705" customWidth="1"/>
    <col min="13" max="13" width="20.125" style="705" customWidth="1"/>
    <col min="14" max="14" width="10.75" style="721" customWidth="1" outlineLevel="1"/>
    <col min="15" max="15" width="10.75" style="721" customWidth="1"/>
    <col min="16" max="17" width="19.625" style="705" customWidth="1"/>
    <col min="18" max="18" width="9.625" style="705" customWidth="1"/>
    <col min="19" max="19" width="14.75" style="349" customWidth="1"/>
    <col min="20" max="20" width="10.5" style="4" customWidth="1"/>
    <col min="21" max="21" width="12.125" style="4" bestFit="1" customWidth="1"/>
    <col min="22" max="25" width="10.5" style="4" bestFit="1" customWidth="1"/>
    <col min="26" max="26" width="13.5" style="4" customWidth="1"/>
    <col min="27" max="27" width="13.875" style="4" customWidth="1"/>
    <col min="28" max="28" width="9" style="4" customWidth="1"/>
    <col min="29" max="29" width="16.375" style="4" customWidth="1"/>
    <col min="30" max="32" width="9" style="4" customWidth="1"/>
    <col min="33" max="34" width="9" style="4"/>
    <col min="35" max="35" width="14.75" style="4" customWidth="1"/>
    <col min="36" max="39" width="9" style="4" customWidth="1"/>
    <col min="40" max="16384" width="9" style="4"/>
  </cols>
  <sheetData>
    <row r="1" spans="1:39" ht="15.75" customHeight="1">
      <c r="A1" s="564" t="s">
        <v>108</v>
      </c>
      <c r="B1" s="371" t="s">
        <v>434</v>
      </c>
      <c r="C1" s="376"/>
      <c r="D1" s="560"/>
      <c r="E1" s="348"/>
      <c r="F1" s="941"/>
      <c r="G1" s="941"/>
      <c r="H1" s="941"/>
      <c r="I1" s="941"/>
      <c r="J1" s="941"/>
      <c r="K1" s="941"/>
      <c r="L1" s="941"/>
      <c r="M1" s="941"/>
      <c r="N1" s="941"/>
      <c r="O1" s="941"/>
      <c r="P1" s="941"/>
      <c r="Q1" s="941"/>
      <c r="R1" s="941"/>
      <c r="S1" s="348"/>
      <c r="T1" s="7"/>
    </row>
    <row r="2" spans="1:39" s="2" customFormat="1" ht="30" customHeight="1">
      <c r="A2" s="2061" t="s">
        <v>435</v>
      </c>
      <c r="B2" s="2061"/>
      <c r="C2" s="2061"/>
      <c r="D2" s="2061"/>
      <c r="E2" s="2061"/>
      <c r="F2" s="2061"/>
      <c r="G2" s="2061"/>
      <c r="H2" s="2061"/>
      <c r="I2" s="2061"/>
      <c r="J2" s="2061"/>
      <c r="K2" s="2061"/>
      <c r="L2" s="2061"/>
      <c r="M2" s="2061"/>
      <c r="N2" s="2061"/>
      <c r="O2" s="2061"/>
      <c r="P2" s="2061"/>
      <c r="Q2" s="2061"/>
      <c r="R2" s="2061"/>
      <c r="S2" s="2061"/>
      <c r="T2" s="2061"/>
      <c r="U2" s="2061"/>
      <c r="V2" s="2061"/>
      <c r="W2" s="2061"/>
      <c r="X2" s="2061"/>
      <c r="Y2" s="2061"/>
      <c r="Z2" s="2061"/>
      <c r="AA2" s="2061"/>
      <c r="AB2" s="2061"/>
      <c r="AC2" s="2061"/>
      <c r="AD2" s="2061"/>
      <c r="AE2" s="2061"/>
      <c r="AF2" s="2061"/>
      <c r="AG2" s="2061"/>
      <c r="AH2" s="2061"/>
      <c r="AI2" s="2061"/>
      <c r="AJ2" s="2061"/>
      <c r="AK2" s="2061"/>
    </row>
    <row r="3" spans="1:39" ht="14.25" customHeight="1">
      <c r="A3" s="705" t="str">
        <f>CONCATENATE(封面!D9,封面!F9,封面!G9,封面!H9,封面!I9,封面!J9,封面!K9)</f>
        <v>评估基准日：年月日</v>
      </c>
      <c r="B3" s="705"/>
      <c r="C3" s="705"/>
      <c r="D3" s="705"/>
      <c r="E3" s="705"/>
      <c r="N3" s="705"/>
      <c r="O3" s="705"/>
      <c r="S3" s="705"/>
      <c r="T3" s="323"/>
    </row>
    <row r="4" spans="1:39" ht="15.75" customHeight="1">
      <c r="A4" s="12" t="str">
        <f>封面!D7&amp;封面!F7</f>
        <v>被评估企业：</v>
      </c>
      <c r="F4" s="943"/>
      <c r="G4" s="943"/>
      <c r="H4" s="943"/>
      <c r="I4" s="943"/>
      <c r="J4" s="943"/>
      <c r="K4" s="943"/>
      <c r="L4" s="943"/>
      <c r="M4" s="943"/>
      <c r="N4" s="977"/>
      <c r="O4" s="943"/>
      <c r="P4" s="943"/>
      <c r="Q4" s="943"/>
      <c r="R4" s="943"/>
      <c r="S4" s="355" t="s">
        <v>110</v>
      </c>
      <c r="T4" s="13"/>
    </row>
    <row r="5" spans="1:39" s="1169" customFormat="1" ht="15.75" customHeight="1">
      <c r="A5" s="2156" t="s">
        <v>172</v>
      </c>
      <c r="B5" s="2149" t="s">
        <v>437</v>
      </c>
      <c r="C5" s="2149" t="s">
        <v>438</v>
      </c>
      <c r="D5" s="2152" t="s">
        <v>1751</v>
      </c>
      <c r="E5" s="2162" t="s">
        <v>1752</v>
      </c>
      <c r="F5" s="2163"/>
      <c r="G5" s="2164"/>
      <c r="H5" s="2168" t="s">
        <v>1753</v>
      </c>
      <c r="I5" s="2169"/>
      <c r="J5" s="2169"/>
      <c r="K5" s="2169"/>
      <c r="L5" s="2169"/>
      <c r="M5" s="2170"/>
      <c r="N5" s="2174" t="s">
        <v>1754</v>
      </c>
      <c r="O5" s="2177" t="s">
        <v>1755</v>
      </c>
      <c r="P5" s="2178"/>
      <c r="Q5" s="2181" t="s">
        <v>1756</v>
      </c>
      <c r="R5" s="2159" t="s">
        <v>1757</v>
      </c>
      <c r="S5" s="2160"/>
      <c r="T5" s="2160"/>
      <c r="U5" s="2160"/>
      <c r="V5" s="2160"/>
      <c r="W5" s="2160"/>
      <c r="X5" s="2160"/>
      <c r="Y5" s="2160"/>
      <c r="Z5" s="2160"/>
      <c r="AA5" s="2160"/>
      <c r="AB5" s="2161"/>
      <c r="AC5" s="2142" t="s">
        <v>1758</v>
      </c>
      <c r="AD5" s="2143"/>
      <c r="AE5" s="2143"/>
      <c r="AF5" s="2144"/>
      <c r="AG5" s="2145" t="s">
        <v>394</v>
      </c>
      <c r="AH5" s="2148" t="s">
        <v>318</v>
      </c>
      <c r="AI5" s="2148" t="s">
        <v>319</v>
      </c>
      <c r="AJ5" s="2148" t="s">
        <v>336</v>
      </c>
      <c r="AK5" s="2130" t="s">
        <v>1384</v>
      </c>
      <c r="AM5" s="2084" t="s">
        <v>2129</v>
      </c>
    </row>
    <row r="6" spans="1:39" s="1169" customFormat="1" ht="24">
      <c r="A6" s="2157"/>
      <c r="B6" s="2150"/>
      <c r="C6" s="2150"/>
      <c r="D6" s="2153"/>
      <c r="E6" s="2165"/>
      <c r="F6" s="2166"/>
      <c r="G6" s="2167"/>
      <c r="H6" s="2171"/>
      <c r="I6" s="2172"/>
      <c r="J6" s="2172"/>
      <c r="K6" s="2172"/>
      <c r="L6" s="2172"/>
      <c r="M6" s="2173"/>
      <c r="N6" s="2175"/>
      <c r="O6" s="2179"/>
      <c r="P6" s="2180"/>
      <c r="Q6" s="2182"/>
      <c r="R6" s="2132" t="s">
        <v>1759</v>
      </c>
      <c r="S6" s="2134" t="s">
        <v>1760</v>
      </c>
      <c r="T6" s="2134" t="s">
        <v>1761</v>
      </c>
      <c r="U6" s="2136" t="s">
        <v>1762</v>
      </c>
      <c r="V6" s="2137"/>
      <c r="W6" s="2137"/>
      <c r="X6" s="2137"/>
      <c r="Y6" s="2137"/>
      <c r="Z6" s="2137"/>
      <c r="AA6" s="2138"/>
      <c r="AB6" s="2134" t="s">
        <v>1763</v>
      </c>
      <c r="AC6" s="2139" t="s">
        <v>1764</v>
      </c>
      <c r="AD6" s="2139"/>
      <c r="AE6" s="1171" t="s">
        <v>1765</v>
      </c>
      <c r="AF6" s="2140" t="s">
        <v>953</v>
      </c>
      <c r="AG6" s="2146"/>
      <c r="AH6" s="2148"/>
      <c r="AI6" s="2148"/>
      <c r="AJ6" s="2148"/>
      <c r="AK6" s="2131"/>
      <c r="AM6" s="2084"/>
    </row>
    <row r="7" spans="1:39" s="1169" customFormat="1" ht="15.75" customHeight="1">
      <c r="A7" s="2158"/>
      <c r="B7" s="2151"/>
      <c r="C7" s="2151"/>
      <c r="D7" s="2154"/>
      <c r="E7" s="1172" t="s">
        <v>1766</v>
      </c>
      <c r="F7" s="1173" t="s">
        <v>697</v>
      </c>
      <c r="G7" s="1173" t="s">
        <v>391</v>
      </c>
      <c r="H7" s="1174" t="s">
        <v>1767</v>
      </c>
      <c r="I7" s="1175" t="s">
        <v>1768</v>
      </c>
      <c r="J7" s="1174" t="s">
        <v>1769</v>
      </c>
      <c r="K7" s="1174" t="s">
        <v>444</v>
      </c>
      <c r="L7" s="1174" t="s">
        <v>445</v>
      </c>
      <c r="M7" s="1174" t="s">
        <v>446</v>
      </c>
      <c r="N7" s="2176"/>
      <c r="O7" s="1176" t="s">
        <v>1770</v>
      </c>
      <c r="P7" s="1176" t="s">
        <v>1771</v>
      </c>
      <c r="Q7" s="2183"/>
      <c r="R7" s="2133"/>
      <c r="S7" s="2135"/>
      <c r="T7" s="2135"/>
      <c r="U7" s="1177" t="str">
        <f t="shared" ref="U7:Z22" si="0">H7</f>
        <v>1年以内金额</v>
      </c>
      <c r="V7" s="1177" t="str">
        <f t="shared" si="0"/>
        <v>1~2年金额</v>
      </c>
      <c r="W7" s="1177" t="str">
        <f t="shared" si="0"/>
        <v>2~3年金额</v>
      </c>
      <c r="X7" s="1177" t="str">
        <f t="shared" si="0"/>
        <v>3~4年金额</v>
      </c>
      <c r="Y7" s="1177" t="str">
        <f t="shared" si="0"/>
        <v>4~5年金额</v>
      </c>
      <c r="Z7" s="1177" t="str">
        <f t="shared" si="0"/>
        <v>5年以上金额</v>
      </c>
      <c r="AA7" s="1178" t="s">
        <v>147</v>
      </c>
      <c r="AB7" s="2135"/>
      <c r="AC7" s="1179" t="s">
        <v>1772</v>
      </c>
      <c r="AD7" s="1180" t="s">
        <v>1773</v>
      </c>
      <c r="AE7" s="1178" t="s">
        <v>1774</v>
      </c>
      <c r="AF7" s="2141"/>
      <c r="AG7" s="2147"/>
      <c r="AH7" s="2148"/>
      <c r="AI7" s="2148"/>
      <c r="AJ7" s="2148"/>
      <c r="AK7" s="2131"/>
      <c r="AM7" s="2084"/>
    </row>
    <row r="8" spans="1:39" s="1202" customFormat="1" ht="15.75" customHeight="1">
      <c r="A8" s="934"/>
      <c r="B8" s="1181"/>
      <c r="C8" s="1182"/>
      <c r="D8" s="1183"/>
      <c r="E8" s="1184"/>
      <c r="F8" s="1185"/>
      <c r="G8" s="1185"/>
      <c r="H8" s="1186"/>
      <c r="I8" s="1186"/>
      <c r="J8" s="1186"/>
      <c r="K8" s="1186"/>
      <c r="L8" s="1186"/>
      <c r="M8" s="1186"/>
      <c r="N8" s="1187">
        <f t="shared" ref="N8:N29" si="1">SUM(H8:M8)-E8</f>
        <v>0</v>
      </c>
      <c r="O8" s="1188"/>
      <c r="P8" s="1189"/>
      <c r="Q8" s="1190"/>
      <c r="R8" s="1191"/>
      <c r="S8" s="1192"/>
      <c r="T8" s="1193"/>
      <c r="U8" s="1186">
        <f t="shared" si="0"/>
        <v>0</v>
      </c>
      <c r="V8" s="1186">
        <f t="shared" si="0"/>
        <v>0</v>
      </c>
      <c r="W8" s="1186">
        <f t="shared" si="0"/>
        <v>0</v>
      </c>
      <c r="X8" s="1186">
        <f t="shared" si="0"/>
        <v>0</v>
      </c>
      <c r="Y8" s="1186">
        <f t="shared" si="0"/>
        <v>0</v>
      </c>
      <c r="Z8" s="1186">
        <f t="shared" si="0"/>
        <v>0</v>
      </c>
      <c r="AA8" s="1186">
        <f t="shared" ref="AA8:AA29" si="2">SUM(U8:Z8)</f>
        <v>0</v>
      </c>
      <c r="AB8" s="1194"/>
      <c r="AC8" s="1315" t="s">
        <v>571</v>
      </c>
      <c r="AD8" s="1315" t="str">
        <f>IF(OR(O8="",O8=0),IF(AC8=U8*评估风险损失测算结果表!$G$5+V8*评估风险损失测算结果表!$G$6+W8*评估风险损失测算结果表!$G$7+X8*评估风险损失测算结果表!$G$8+Y8*评估风险损失测算结果表!$G$9+Z8*评估风险损失测算结果表!$G$10,"账龄分析",""),"")</f>
        <v/>
      </c>
      <c r="AE8" s="1187"/>
      <c r="AF8" s="1197" t="str">
        <f t="shared" ref="AF8:AF29" si="3">IF(A8="","",IF(AC8="",IF(OR(Q8="合并",Q8="非合并"),"关联方认定","账龄分析"),"个别认定"))</f>
        <v/>
      </c>
      <c r="AG8" s="1198"/>
      <c r="AH8" s="1199">
        <f t="shared" ref="AH8:AH29" si="4">E8+AG8</f>
        <v>0</v>
      </c>
      <c r="AI8" s="1199">
        <f t="shared" ref="AI8:AI29" si="5">AA8</f>
        <v>0</v>
      </c>
      <c r="AJ8" s="1200" t="str">
        <f t="shared" ref="AJ8:AJ32" si="6">IF(AH8=0,"",(AI8-AH8)/AH8*100)</f>
        <v/>
      </c>
      <c r="AK8" s="1201"/>
      <c r="AM8" s="1796"/>
    </row>
    <row r="9" spans="1:39" s="1202" customFormat="1" ht="15.75" customHeight="1">
      <c r="A9" s="934"/>
      <c r="B9" s="1181"/>
      <c r="C9" s="1182"/>
      <c r="D9" s="1183"/>
      <c r="E9" s="1184"/>
      <c r="F9" s="1185"/>
      <c r="G9" s="1185"/>
      <c r="H9" s="1186"/>
      <c r="I9" s="1186"/>
      <c r="J9" s="1186"/>
      <c r="K9" s="1186"/>
      <c r="L9" s="1186"/>
      <c r="M9" s="1186"/>
      <c r="N9" s="1187">
        <f t="shared" si="1"/>
        <v>0</v>
      </c>
      <c r="O9" s="1188"/>
      <c r="P9" s="1189"/>
      <c r="Q9" s="1190"/>
      <c r="R9" s="1191"/>
      <c r="S9" s="1192"/>
      <c r="T9" s="1203"/>
      <c r="U9" s="1186">
        <f t="shared" si="0"/>
        <v>0</v>
      </c>
      <c r="V9" s="1186">
        <f t="shared" si="0"/>
        <v>0</v>
      </c>
      <c r="W9" s="1186">
        <f t="shared" si="0"/>
        <v>0</v>
      </c>
      <c r="X9" s="1186">
        <f t="shared" si="0"/>
        <v>0</v>
      </c>
      <c r="Y9" s="1186">
        <f t="shared" si="0"/>
        <v>0</v>
      </c>
      <c r="Z9" s="1186">
        <f t="shared" si="0"/>
        <v>0</v>
      </c>
      <c r="AA9" s="1186">
        <f t="shared" si="2"/>
        <v>0</v>
      </c>
      <c r="AB9" s="1204"/>
      <c r="AC9" s="1315" t="s">
        <v>571</v>
      </c>
      <c r="AD9" s="1315" t="str">
        <f>IF(OR(O9="",O9=0),IF(AC9=U9*评估风险损失测算结果表!$G$5+V9*评估风险损失测算结果表!$G$6+W9*评估风险损失测算结果表!$G$7+X9*评估风险损失测算结果表!$G$8+Y9*评估风险损失测算结果表!$G$9+Z9*评估风险损失测算结果表!$G$10,"账龄分析",""),"")</f>
        <v/>
      </c>
      <c r="AE9" s="1187"/>
      <c r="AF9" s="1197" t="str">
        <f t="shared" si="3"/>
        <v/>
      </c>
      <c r="AG9" s="1198"/>
      <c r="AH9" s="1199">
        <f t="shared" si="4"/>
        <v>0</v>
      </c>
      <c r="AI9" s="1199">
        <f t="shared" si="5"/>
        <v>0</v>
      </c>
      <c r="AJ9" s="1199" t="str">
        <f t="shared" si="6"/>
        <v/>
      </c>
      <c r="AK9" s="1201"/>
      <c r="AM9" s="1796"/>
    </row>
    <row r="10" spans="1:39" s="1202" customFormat="1" ht="15.75" customHeight="1">
      <c r="A10" s="934"/>
      <c r="B10" s="1181"/>
      <c r="C10" s="1182"/>
      <c r="D10" s="1183"/>
      <c r="E10" s="1184"/>
      <c r="F10" s="1185"/>
      <c r="G10" s="1185"/>
      <c r="H10" s="1186"/>
      <c r="I10" s="1186"/>
      <c r="J10" s="1186"/>
      <c r="K10" s="1186"/>
      <c r="L10" s="1186"/>
      <c r="M10" s="1186"/>
      <c r="N10" s="1187">
        <f t="shared" si="1"/>
        <v>0</v>
      </c>
      <c r="O10" s="1188"/>
      <c r="P10" s="1176"/>
      <c r="Q10" s="1190"/>
      <c r="R10" s="1191"/>
      <c r="S10" s="1192"/>
      <c r="T10" s="1203"/>
      <c r="U10" s="1186">
        <f t="shared" si="0"/>
        <v>0</v>
      </c>
      <c r="V10" s="1186">
        <f t="shared" si="0"/>
        <v>0</v>
      </c>
      <c r="W10" s="1186">
        <f t="shared" si="0"/>
        <v>0</v>
      </c>
      <c r="X10" s="1186">
        <f t="shared" si="0"/>
        <v>0</v>
      </c>
      <c r="Y10" s="1186">
        <f t="shared" si="0"/>
        <v>0</v>
      </c>
      <c r="Z10" s="1186">
        <f t="shared" si="0"/>
        <v>0</v>
      </c>
      <c r="AA10" s="1186">
        <f t="shared" si="2"/>
        <v>0</v>
      </c>
      <c r="AB10" s="1204"/>
      <c r="AC10" s="1315" t="s">
        <v>571</v>
      </c>
      <c r="AD10" s="1315" t="str">
        <f>IF(OR(O10="",O10=0),IF(AC10=U10*评估风险损失测算结果表!$G$5+V10*评估风险损失测算结果表!$G$6+W10*评估风险损失测算结果表!$G$7+X10*评估风险损失测算结果表!$G$8+Y10*评估风险损失测算结果表!$G$9+Z10*评估风险损失测算结果表!$G$10,"账龄分析",""),"")</f>
        <v/>
      </c>
      <c r="AE10" s="1187"/>
      <c r="AF10" s="1197" t="str">
        <f t="shared" si="3"/>
        <v/>
      </c>
      <c r="AG10" s="1198"/>
      <c r="AH10" s="1199">
        <f t="shared" si="4"/>
        <v>0</v>
      </c>
      <c r="AI10" s="1199">
        <f t="shared" si="5"/>
        <v>0</v>
      </c>
      <c r="AJ10" s="1199" t="str">
        <f t="shared" si="6"/>
        <v/>
      </c>
      <c r="AK10" s="1201"/>
      <c r="AM10" s="1796"/>
    </row>
    <row r="11" spans="1:39" s="1202" customFormat="1" ht="15.75" customHeight="1">
      <c r="A11" s="934"/>
      <c r="B11" s="1181"/>
      <c r="C11" s="1182"/>
      <c r="D11" s="1183"/>
      <c r="E11" s="1184"/>
      <c r="F11" s="1185"/>
      <c r="G11" s="1185"/>
      <c r="H11" s="1186"/>
      <c r="I11" s="1186"/>
      <c r="J11" s="1186"/>
      <c r="K11" s="1186"/>
      <c r="L11" s="1186"/>
      <c r="M11" s="1186"/>
      <c r="N11" s="1187">
        <f t="shared" si="1"/>
        <v>0</v>
      </c>
      <c r="O11" s="1188"/>
      <c r="P11" s="1189"/>
      <c r="Q11" s="1190"/>
      <c r="R11" s="1191"/>
      <c r="S11" s="1192"/>
      <c r="T11" s="1203"/>
      <c r="U11" s="1186">
        <f t="shared" si="0"/>
        <v>0</v>
      </c>
      <c r="V11" s="1186">
        <f t="shared" si="0"/>
        <v>0</v>
      </c>
      <c r="W11" s="1186">
        <f t="shared" si="0"/>
        <v>0</v>
      </c>
      <c r="X11" s="1186">
        <f t="shared" si="0"/>
        <v>0</v>
      </c>
      <c r="Y11" s="1186">
        <f t="shared" si="0"/>
        <v>0</v>
      </c>
      <c r="Z11" s="1186">
        <f t="shared" si="0"/>
        <v>0</v>
      </c>
      <c r="AA11" s="1186">
        <f t="shared" si="2"/>
        <v>0</v>
      </c>
      <c r="AB11" s="1204"/>
      <c r="AC11" s="1315" t="s">
        <v>571</v>
      </c>
      <c r="AD11" s="1315" t="str">
        <f>IF(OR(O11="",O11=0),IF(AC11=U11*评估风险损失测算结果表!$G$5+V11*评估风险损失测算结果表!$G$6+W11*评估风险损失测算结果表!$G$7+X11*评估风险损失测算结果表!$G$8+Y11*评估风险损失测算结果表!$G$9+Z11*评估风险损失测算结果表!$G$10,"账龄分析",""),"")</f>
        <v/>
      </c>
      <c r="AE11" s="1187"/>
      <c r="AF11" s="1197" t="str">
        <f t="shared" si="3"/>
        <v/>
      </c>
      <c r="AG11" s="1198"/>
      <c r="AH11" s="1199">
        <f t="shared" si="4"/>
        <v>0</v>
      </c>
      <c r="AI11" s="1199">
        <f t="shared" si="5"/>
        <v>0</v>
      </c>
      <c r="AJ11" s="1199" t="str">
        <f t="shared" si="6"/>
        <v/>
      </c>
      <c r="AK11" s="1201"/>
      <c r="AM11" s="1796"/>
    </row>
    <row r="12" spans="1:39" s="1202" customFormat="1" ht="15.75" customHeight="1">
      <c r="A12" s="934"/>
      <c r="B12" s="1181"/>
      <c r="C12" s="1182"/>
      <c r="D12" s="1183"/>
      <c r="E12" s="1184"/>
      <c r="F12" s="1185"/>
      <c r="G12" s="1185"/>
      <c r="H12" s="1186"/>
      <c r="I12" s="1186"/>
      <c r="J12" s="1186"/>
      <c r="K12" s="1186"/>
      <c r="L12" s="1186"/>
      <c r="M12" s="1186"/>
      <c r="N12" s="1187">
        <f t="shared" si="1"/>
        <v>0</v>
      </c>
      <c r="O12" s="1188"/>
      <c r="P12" s="1189"/>
      <c r="Q12" s="1190"/>
      <c r="R12" s="1191"/>
      <c r="S12" s="1192"/>
      <c r="T12" s="1203"/>
      <c r="U12" s="1186">
        <f t="shared" si="0"/>
        <v>0</v>
      </c>
      <c r="V12" s="1186">
        <f t="shared" si="0"/>
        <v>0</v>
      </c>
      <c r="W12" s="1186">
        <f t="shared" si="0"/>
        <v>0</v>
      </c>
      <c r="X12" s="1186">
        <f t="shared" si="0"/>
        <v>0</v>
      </c>
      <c r="Y12" s="1186">
        <f t="shared" si="0"/>
        <v>0</v>
      </c>
      <c r="Z12" s="1186">
        <f t="shared" si="0"/>
        <v>0</v>
      </c>
      <c r="AA12" s="1186">
        <f t="shared" si="2"/>
        <v>0</v>
      </c>
      <c r="AB12" s="1204"/>
      <c r="AC12" s="1315" t="s">
        <v>571</v>
      </c>
      <c r="AD12" s="1315" t="str">
        <f>IF(OR(O12="",O12=0),IF(AC12=U12*评估风险损失测算结果表!$G$5+V12*评估风险损失测算结果表!$G$6+W12*评估风险损失测算结果表!$G$7+X12*评估风险损失测算结果表!$G$8+Y12*评估风险损失测算结果表!$G$9+Z12*评估风险损失测算结果表!$G$10,"账龄分析",""),"")</f>
        <v/>
      </c>
      <c r="AE12" s="1187"/>
      <c r="AF12" s="1197" t="str">
        <f t="shared" si="3"/>
        <v/>
      </c>
      <c r="AG12" s="1198"/>
      <c r="AH12" s="1199">
        <f t="shared" si="4"/>
        <v>0</v>
      </c>
      <c r="AI12" s="1199">
        <f t="shared" si="5"/>
        <v>0</v>
      </c>
      <c r="AJ12" s="1199" t="str">
        <f t="shared" si="6"/>
        <v/>
      </c>
      <c r="AK12" s="1201"/>
      <c r="AM12" s="1796"/>
    </row>
    <row r="13" spans="1:39" s="1202" customFormat="1" ht="15.75" customHeight="1">
      <c r="A13" s="934"/>
      <c r="B13" s="1181"/>
      <c r="C13" s="1182"/>
      <c r="D13" s="1183"/>
      <c r="E13" s="1184"/>
      <c r="F13" s="1185"/>
      <c r="G13" s="1185"/>
      <c r="H13" s="1186"/>
      <c r="I13" s="1186"/>
      <c r="J13" s="1186"/>
      <c r="K13" s="1186"/>
      <c r="L13" s="1186"/>
      <c r="M13" s="1186"/>
      <c r="N13" s="1187">
        <f t="shared" si="1"/>
        <v>0</v>
      </c>
      <c r="O13" s="1188"/>
      <c r="P13" s="1189"/>
      <c r="Q13" s="1190"/>
      <c r="R13" s="1191"/>
      <c r="S13" s="1192"/>
      <c r="T13" s="1203"/>
      <c r="U13" s="1186">
        <f t="shared" si="0"/>
        <v>0</v>
      </c>
      <c r="V13" s="1186">
        <f t="shared" si="0"/>
        <v>0</v>
      </c>
      <c r="W13" s="1186">
        <f t="shared" si="0"/>
        <v>0</v>
      </c>
      <c r="X13" s="1186">
        <f t="shared" si="0"/>
        <v>0</v>
      </c>
      <c r="Y13" s="1186">
        <f t="shared" si="0"/>
        <v>0</v>
      </c>
      <c r="Z13" s="1186">
        <f t="shared" si="0"/>
        <v>0</v>
      </c>
      <c r="AA13" s="1186">
        <f t="shared" si="2"/>
        <v>0</v>
      </c>
      <c r="AB13" s="1204"/>
      <c r="AC13" s="1315" t="s">
        <v>571</v>
      </c>
      <c r="AD13" s="1315" t="str">
        <f>IF(OR(O13="",O13=0),IF(AC13=U13*评估风险损失测算结果表!$G$5+V13*评估风险损失测算结果表!$G$6+W13*评估风险损失测算结果表!$G$7+X13*评估风险损失测算结果表!$G$8+Y13*评估风险损失测算结果表!$G$9+Z13*评估风险损失测算结果表!$G$10,"账龄分析",""),"")</f>
        <v/>
      </c>
      <c r="AE13" s="1187"/>
      <c r="AF13" s="1197" t="str">
        <f t="shared" si="3"/>
        <v/>
      </c>
      <c r="AG13" s="1198"/>
      <c r="AH13" s="1199">
        <f t="shared" si="4"/>
        <v>0</v>
      </c>
      <c r="AI13" s="1199">
        <f t="shared" si="5"/>
        <v>0</v>
      </c>
      <c r="AJ13" s="1199" t="str">
        <f t="shared" si="6"/>
        <v/>
      </c>
      <c r="AK13" s="1201"/>
      <c r="AM13" s="1796"/>
    </row>
    <row r="14" spans="1:39" s="1202" customFormat="1" ht="15.75" customHeight="1">
      <c r="A14" s="934"/>
      <c r="B14" s="1205"/>
      <c r="C14" s="1206"/>
      <c r="D14" s="1207"/>
      <c r="E14" s="1208"/>
      <c r="F14" s="1185"/>
      <c r="G14" s="1185"/>
      <c r="H14" s="1186"/>
      <c r="I14" s="1186"/>
      <c r="J14" s="1186"/>
      <c r="K14" s="1186"/>
      <c r="L14" s="1186"/>
      <c r="M14" s="1186"/>
      <c r="N14" s="1187">
        <f t="shared" si="1"/>
        <v>0</v>
      </c>
      <c r="O14" s="1188"/>
      <c r="P14" s="1189"/>
      <c r="Q14" s="1190"/>
      <c r="R14" s="1191"/>
      <c r="S14" s="1192"/>
      <c r="T14" s="1203"/>
      <c r="U14" s="1186">
        <f t="shared" si="0"/>
        <v>0</v>
      </c>
      <c r="V14" s="1186">
        <f t="shared" si="0"/>
        <v>0</v>
      </c>
      <c r="W14" s="1186">
        <f t="shared" si="0"/>
        <v>0</v>
      </c>
      <c r="X14" s="1186">
        <f t="shared" si="0"/>
        <v>0</v>
      </c>
      <c r="Y14" s="1186">
        <f t="shared" si="0"/>
        <v>0</v>
      </c>
      <c r="Z14" s="1186">
        <f t="shared" si="0"/>
        <v>0</v>
      </c>
      <c r="AA14" s="1186">
        <f t="shared" si="2"/>
        <v>0</v>
      </c>
      <c r="AB14" s="1204"/>
      <c r="AC14" s="1315" t="s">
        <v>571</v>
      </c>
      <c r="AD14" s="1315" t="str">
        <f>IF(OR(O14="",O14=0),IF(AC14=U14*评估风险损失测算结果表!$G$5+V14*评估风险损失测算结果表!$G$6+W14*评估风险损失测算结果表!$G$7+X14*评估风险损失测算结果表!$G$8+Y14*评估风险损失测算结果表!$G$9+Z14*评估风险损失测算结果表!$G$10,"账龄分析",""),"")</f>
        <v/>
      </c>
      <c r="AE14" s="1187"/>
      <c r="AF14" s="1197" t="str">
        <f t="shared" si="3"/>
        <v/>
      </c>
      <c r="AG14" s="1198"/>
      <c r="AH14" s="1199">
        <f t="shared" si="4"/>
        <v>0</v>
      </c>
      <c r="AI14" s="1199">
        <f t="shared" si="5"/>
        <v>0</v>
      </c>
      <c r="AJ14" s="1199" t="str">
        <f t="shared" si="6"/>
        <v/>
      </c>
      <c r="AK14" s="1201"/>
      <c r="AM14" s="1796"/>
    </row>
    <row r="15" spans="1:39" s="1202" customFormat="1" ht="15.75" customHeight="1">
      <c r="A15" s="934"/>
      <c r="B15" s="1205"/>
      <c r="C15" s="1206"/>
      <c r="D15" s="1207"/>
      <c r="E15" s="1208"/>
      <c r="F15" s="1185"/>
      <c r="G15" s="1185"/>
      <c r="H15" s="1186"/>
      <c r="I15" s="1186"/>
      <c r="J15" s="1186"/>
      <c r="K15" s="1186"/>
      <c r="L15" s="1186"/>
      <c r="M15" s="1186"/>
      <c r="N15" s="1187">
        <f t="shared" si="1"/>
        <v>0</v>
      </c>
      <c r="O15" s="1188"/>
      <c r="P15" s="1189"/>
      <c r="Q15" s="1190"/>
      <c r="R15" s="1191"/>
      <c r="S15" s="1192"/>
      <c r="T15" s="1203"/>
      <c r="U15" s="1186">
        <f t="shared" si="0"/>
        <v>0</v>
      </c>
      <c r="V15" s="1186">
        <f t="shared" si="0"/>
        <v>0</v>
      </c>
      <c r="W15" s="1186">
        <f t="shared" si="0"/>
        <v>0</v>
      </c>
      <c r="X15" s="1186">
        <f t="shared" si="0"/>
        <v>0</v>
      </c>
      <c r="Y15" s="1186">
        <f t="shared" si="0"/>
        <v>0</v>
      </c>
      <c r="Z15" s="1186">
        <f t="shared" si="0"/>
        <v>0</v>
      </c>
      <c r="AA15" s="1186">
        <f t="shared" si="2"/>
        <v>0</v>
      </c>
      <c r="AB15" s="1204"/>
      <c r="AC15" s="1315" t="s">
        <v>571</v>
      </c>
      <c r="AD15" s="1315" t="str">
        <f>IF(OR(O15="",O15=0),IF(AC15=U15*评估风险损失测算结果表!$G$5+V15*评估风险损失测算结果表!$G$6+W15*评估风险损失测算结果表!$G$7+X15*评估风险损失测算结果表!$G$8+Y15*评估风险损失测算结果表!$G$9+Z15*评估风险损失测算结果表!$G$10,"账龄分析",""),"")</f>
        <v/>
      </c>
      <c r="AE15" s="1187"/>
      <c r="AF15" s="1197" t="str">
        <f t="shared" si="3"/>
        <v/>
      </c>
      <c r="AG15" s="1198"/>
      <c r="AH15" s="1199">
        <f t="shared" si="4"/>
        <v>0</v>
      </c>
      <c r="AI15" s="1199">
        <f t="shared" si="5"/>
        <v>0</v>
      </c>
      <c r="AJ15" s="1199" t="str">
        <f t="shared" si="6"/>
        <v/>
      </c>
      <c r="AK15" s="1201"/>
      <c r="AM15" s="1796"/>
    </row>
    <row r="16" spans="1:39" s="1202" customFormat="1" ht="15.75" customHeight="1">
      <c r="A16" s="934"/>
      <c r="B16" s="1205"/>
      <c r="C16" s="1206"/>
      <c r="D16" s="1207"/>
      <c r="E16" s="1208"/>
      <c r="F16" s="1185"/>
      <c r="G16" s="1185"/>
      <c r="H16" s="1186"/>
      <c r="I16" s="1186"/>
      <c r="J16" s="1186"/>
      <c r="K16" s="1186"/>
      <c r="L16" s="1186"/>
      <c r="M16" s="1186"/>
      <c r="N16" s="1187">
        <f t="shared" si="1"/>
        <v>0</v>
      </c>
      <c r="O16" s="1188"/>
      <c r="P16" s="1189"/>
      <c r="Q16" s="1190"/>
      <c r="R16" s="1191"/>
      <c r="S16" s="1192"/>
      <c r="T16" s="1203"/>
      <c r="U16" s="1186">
        <f t="shared" si="0"/>
        <v>0</v>
      </c>
      <c r="V16" s="1186">
        <f t="shared" si="0"/>
        <v>0</v>
      </c>
      <c r="W16" s="1186">
        <f t="shared" si="0"/>
        <v>0</v>
      </c>
      <c r="X16" s="1186">
        <f t="shared" si="0"/>
        <v>0</v>
      </c>
      <c r="Y16" s="1186">
        <f t="shared" si="0"/>
        <v>0</v>
      </c>
      <c r="Z16" s="1186">
        <f t="shared" si="0"/>
        <v>0</v>
      </c>
      <c r="AA16" s="1186">
        <f t="shared" si="2"/>
        <v>0</v>
      </c>
      <c r="AB16" s="1204"/>
      <c r="AC16" s="1315" t="s">
        <v>571</v>
      </c>
      <c r="AD16" s="1315" t="str">
        <f>IF(OR(O16="",O16=0),IF(AC16=U16*评估风险损失测算结果表!$G$5+V16*评估风险损失测算结果表!$G$6+W16*评估风险损失测算结果表!$G$7+X16*评估风险损失测算结果表!$G$8+Y16*评估风险损失测算结果表!$G$9+Z16*评估风险损失测算结果表!$G$10,"账龄分析",""),"")</f>
        <v/>
      </c>
      <c r="AE16" s="1187"/>
      <c r="AF16" s="1197" t="str">
        <f t="shared" si="3"/>
        <v/>
      </c>
      <c r="AG16" s="1198"/>
      <c r="AH16" s="1199">
        <f t="shared" si="4"/>
        <v>0</v>
      </c>
      <c r="AI16" s="1199">
        <f t="shared" si="5"/>
        <v>0</v>
      </c>
      <c r="AJ16" s="1199" t="str">
        <f t="shared" si="6"/>
        <v/>
      </c>
      <c r="AK16" s="1201"/>
      <c r="AM16" s="1796"/>
    </row>
    <row r="17" spans="1:39" s="1202" customFormat="1" ht="15.75" customHeight="1">
      <c r="A17" s="934"/>
      <c r="B17" s="1205"/>
      <c r="C17" s="1206"/>
      <c r="D17" s="1207"/>
      <c r="E17" s="1208"/>
      <c r="F17" s="1185"/>
      <c r="G17" s="1185"/>
      <c r="H17" s="1186"/>
      <c r="I17" s="1186"/>
      <c r="J17" s="1186"/>
      <c r="K17" s="1186"/>
      <c r="L17" s="1186"/>
      <c r="M17" s="1186"/>
      <c r="N17" s="1187">
        <f t="shared" si="1"/>
        <v>0</v>
      </c>
      <c r="O17" s="1188"/>
      <c r="P17" s="1189"/>
      <c r="Q17" s="1190"/>
      <c r="R17" s="1191"/>
      <c r="S17" s="1192"/>
      <c r="T17" s="1203"/>
      <c r="U17" s="1186">
        <f t="shared" si="0"/>
        <v>0</v>
      </c>
      <c r="V17" s="1186">
        <f t="shared" si="0"/>
        <v>0</v>
      </c>
      <c r="W17" s="1186">
        <f t="shared" si="0"/>
        <v>0</v>
      </c>
      <c r="X17" s="1186">
        <f t="shared" si="0"/>
        <v>0</v>
      </c>
      <c r="Y17" s="1186">
        <f t="shared" si="0"/>
        <v>0</v>
      </c>
      <c r="Z17" s="1186">
        <f t="shared" si="0"/>
        <v>0</v>
      </c>
      <c r="AA17" s="1186">
        <f t="shared" si="2"/>
        <v>0</v>
      </c>
      <c r="AB17" s="1204"/>
      <c r="AC17" s="1315" t="s">
        <v>571</v>
      </c>
      <c r="AD17" s="1315" t="str">
        <f>IF(OR(O17="",O17=0),IF(AC17=U17*评估风险损失测算结果表!$G$5+V17*评估风险损失测算结果表!$G$6+W17*评估风险损失测算结果表!$G$7+X17*评估风险损失测算结果表!$G$8+Y17*评估风险损失测算结果表!$G$9+Z17*评估风险损失测算结果表!$G$10,"账龄分析",""),"")</f>
        <v/>
      </c>
      <c r="AE17" s="1187"/>
      <c r="AF17" s="1197" t="str">
        <f t="shared" si="3"/>
        <v/>
      </c>
      <c r="AG17" s="1198"/>
      <c r="AH17" s="1199">
        <f t="shared" si="4"/>
        <v>0</v>
      </c>
      <c r="AI17" s="1199">
        <f t="shared" si="5"/>
        <v>0</v>
      </c>
      <c r="AJ17" s="1199" t="str">
        <f t="shared" si="6"/>
        <v/>
      </c>
      <c r="AK17" s="1201"/>
      <c r="AM17" s="1796"/>
    </row>
    <row r="18" spans="1:39" s="1202" customFormat="1" ht="15.75" customHeight="1">
      <c r="A18" s="934"/>
      <c r="B18" s="1205"/>
      <c r="C18" s="1206"/>
      <c r="D18" s="1207"/>
      <c r="E18" s="1208"/>
      <c r="F18" s="1185"/>
      <c r="G18" s="1185"/>
      <c r="H18" s="1186"/>
      <c r="I18" s="1186"/>
      <c r="J18" s="1186"/>
      <c r="K18" s="1186"/>
      <c r="L18" s="1186"/>
      <c r="M18" s="1186"/>
      <c r="N18" s="1187">
        <f t="shared" si="1"/>
        <v>0</v>
      </c>
      <c r="O18" s="1188"/>
      <c r="P18" s="1189"/>
      <c r="Q18" s="1190"/>
      <c r="R18" s="1191"/>
      <c r="S18" s="1192"/>
      <c r="T18" s="1203"/>
      <c r="U18" s="1186">
        <f t="shared" si="0"/>
        <v>0</v>
      </c>
      <c r="V18" s="1186">
        <f t="shared" si="0"/>
        <v>0</v>
      </c>
      <c r="W18" s="1186">
        <f t="shared" si="0"/>
        <v>0</v>
      </c>
      <c r="X18" s="1186">
        <f t="shared" si="0"/>
        <v>0</v>
      </c>
      <c r="Y18" s="1186">
        <f t="shared" si="0"/>
        <v>0</v>
      </c>
      <c r="Z18" s="1186">
        <f t="shared" si="0"/>
        <v>0</v>
      </c>
      <c r="AA18" s="1186">
        <f t="shared" si="2"/>
        <v>0</v>
      </c>
      <c r="AB18" s="1204"/>
      <c r="AC18" s="1315" t="s">
        <v>571</v>
      </c>
      <c r="AD18" s="1315" t="str">
        <f>IF(OR(O18="",O18=0),IF(AC18=U18*评估风险损失测算结果表!$G$5+V18*评估风险损失测算结果表!$G$6+W18*评估风险损失测算结果表!$G$7+X18*评估风险损失测算结果表!$G$8+Y18*评估风险损失测算结果表!$G$9+Z18*评估风险损失测算结果表!$G$10,"账龄分析",""),"")</f>
        <v/>
      </c>
      <c r="AE18" s="1187"/>
      <c r="AF18" s="1197" t="str">
        <f t="shared" si="3"/>
        <v/>
      </c>
      <c r="AG18" s="1198"/>
      <c r="AH18" s="1199">
        <f t="shared" si="4"/>
        <v>0</v>
      </c>
      <c r="AI18" s="1199">
        <f t="shared" si="5"/>
        <v>0</v>
      </c>
      <c r="AJ18" s="1199" t="str">
        <f t="shared" si="6"/>
        <v/>
      </c>
      <c r="AK18" s="1201"/>
      <c r="AM18" s="1796"/>
    </row>
    <row r="19" spans="1:39" s="1202" customFormat="1" ht="15.75" customHeight="1">
      <c r="A19" s="934"/>
      <c r="B19" s="1205"/>
      <c r="C19" s="1206"/>
      <c r="D19" s="1207"/>
      <c r="E19" s="1208"/>
      <c r="F19" s="1185"/>
      <c r="G19" s="1185"/>
      <c r="H19" s="1186"/>
      <c r="I19" s="1186"/>
      <c r="J19" s="1186"/>
      <c r="K19" s="1186"/>
      <c r="L19" s="1186"/>
      <c r="M19" s="1186"/>
      <c r="N19" s="1187">
        <f t="shared" si="1"/>
        <v>0</v>
      </c>
      <c r="O19" s="1188"/>
      <c r="P19" s="1189"/>
      <c r="Q19" s="1190"/>
      <c r="R19" s="1191"/>
      <c r="S19" s="1192"/>
      <c r="T19" s="1203"/>
      <c r="U19" s="1186">
        <f t="shared" si="0"/>
        <v>0</v>
      </c>
      <c r="V19" s="1186">
        <f t="shared" si="0"/>
        <v>0</v>
      </c>
      <c r="W19" s="1186">
        <f t="shared" si="0"/>
        <v>0</v>
      </c>
      <c r="X19" s="1186">
        <f t="shared" si="0"/>
        <v>0</v>
      </c>
      <c r="Y19" s="1186">
        <f t="shared" si="0"/>
        <v>0</v>
      </c>
      <c r="Z19" s="1186">
        <f t="shared" si="0"/>
        <v>0</v>
      </c>
      <c r="AA19" s="1186">
        <f t="shared" si="2"/>
        <v>0</v>
      </c>
      <c r="AB19" s="1204"/>
      <c r="AC19" s="1315" t="s">
        <v>571</v>
      </c>
      <c r="AD19" s="1315" t="str">
        <f>IF(OR(O19="",O19=0),IF(AC19=U19*评估风险损失测算结果表!$G$5+V19*评估风险损失测算结果表!$G$6+W19*评估风险损失测算结果表!$G$7+X19*评估风险损失测算结果表!$G$8+Y19*评估风险损失测算结果表!$G$9+Z19*评估风险损失测算结果表!$G$10,"账龄分析",""),"")</f>
        <v/>
      </c>
      <c r="AE19" s="1187"/>
      <c r="AF19" s="1197" t="str">
        <f t="shared" si="3"/>
        <v/>
      </c>
      <c r="AG19" s="1198"/>
      <c r="AH19" s="1199">
        <f t="shared" si="4"/>
        <v>0</v>
      </c>
      <c r="AI19" s="1199">
        <f t="shared" si="5"/>
        <v>0</v>
      </c>
      <c r="AJ19" s="1199" t="str">
        <f t="shared" si="6"/>
        <v/>
      </c>
      <c r="AK19" s="1201"/>
      <c r="AM19" s="1796"/>
    </row>
    <row r="20" spans="1:39" s="1202" customFormat="1" ht="15.75" customHeight="1">
      <c r="A20" s="934"/>
      <c r="B20" s="1205"/>
      <c r="C20" s="1206"/>
      <c r="D20" s="1207"/>
      <c r="E20" s="1208"/>
      <c r="F20" s="1185"/>
      <c r="G20" s="1185"/>
      <c r="H20" s="1186"/>
      <c r="I20" s="1186"/>
      <c r="J20" s="1186"/>
      <c r="K20" s="1186"/>
      <c r="L20" s="1186"/>
      <c r="M20" s="1186"/>
      <c r="N20" s="1187">
        <f t="shared" si="1"/>
        <v>0</v>
      </c>
      <c r="O20" s="1188"/>
      <c r="P20" s="1189"/>
      <c r="Q20" s="1190"/>
      <c r="R20" s="1191"/>
      <c r="S20" s="1192"/>
      <c r="T20" s="1203"/>
      <c r="U20" s="1186">
        <f t="shared" si="0"/>
        <v>0</v>
      </c>
      <c r="V20" s="1186">
        <f t="shared" si="0"/>
        <v>0</v>
      </c>
      <c r="W20" s="1186">
        <f t="shared" si="0"/>
        <v>0</v>
      </c>
      <c r="X20" s="1186">
        <f t="shared" si="0"/>
        <v>0</v>
      </c>
      <c r="Y20" s="1186">
        <f t="shared" si="0"/>
        <v>0</v>
      </c>
      <c r="Z20" s="1186">
        <f t="shared" si="0"/>
        <v>0</v>
      </c>
      <c r="AA20" s="1186">
        <f t="shared" si="2"/>
        <v>0</v>
      </c>
      <c r="AB20" s="1204"/>
      <c r="AC20" s="1315" t="s">
        <v>571</v>
      </c>
      <c r="AD20" s="1315" t="str">
        <f>IF(OR(O20="",O20=0),IF(AC20=U20*评估风险损失测算结果表!$G$5+V20*评估风险损失测算结果表!$G$6+W20*评估风险损失测算结果表!$G$7+X20*评估风险损失测算结果表!$G$8+Y20*评估风险损失测算结果表!$G$9+Z20*评估风险损失测算结果表!$G$10,"账龄分析",""),"")</f>
        <v/>
      </c>
      <c r="AE20" s="1187"/>
      <c r="AF20" s="1197" t="str">
        <f t="shared" si="3"/>
        <v/>
      </c>
      <c r="AG20" s="1198"/>
      <c r="AH20" s="1199">
        <f t="shared" si="4"/>
        <v>0</v>
      </c>
      <c r="AI20" s="1199">
        <f t="shared" si="5"/>
        <v>0</v>
      </c>
      <c r="AJ20" s="1199" t="str">
        <f t="shared" si="6"/>
        <v/>
      </c>
      <c r="AK20" s="1201"/>
      <c r="AM20" s="1796"/>
    </row>
    <row r="21" spans="1:39" s="1202" customFormat="1" ht="15.75" customHeight="1">
      <c r="A21" s="934"/>
      <c r="B21" s="1205"/>
      <c r="C21" s="1206"/>
      <c r="D21" s="1207"/>
      <c r="E21" s="1208"/>
      <c r="F21" s="1185"/>
      <c r="G21" s="1185"/>
      <c r="H21" s="1186"/>
      <c r="I21" s="1186"/>
      <c r="J21" s="1186"/>
      <c r="K21" s="1186"/>
      <c r="L21" s="1186"/>
      <c r="M21" s="1186"/>
      <c r="N21" s="1187">
        <f t="shared" si="1"/>
        <v>0</v>
      </c>
      <c r="O21" s="1188"/>
      <c r="P21" s="1189"/>
      <c r="Q21" s="1190"/>
      <c r="R21" s="1191"/>
      <c r="S21" s="1192"/>
      <c r="T21" s="1203"/>
      <c r="U21" s="1186">
        <f t="shared" si="0"/>
        <v>0</v>
      </c>
      <c r="V21" s="1186">
        <f t="shared" si="0"/>
        <v>0</v>
      </c>
      <c r="W21" s="1186">
        <f t="shared" si="0"/>
        <v>0</v>
      </c>
      <c r="X21" s="1186">
        <f t="shared" si="0"/>
        <v>0</v>
      </c>
      <c r="Y21" s="1186">
        <f t="shared" si="0"/>
        <v>0</v>
      </c>
      <c r="Z21" s="1186">
        <f t="shared" si="0"/>
        <v>0</v>
      </c>
      <c r="AA21" s="1186">
        <f t="shared" si="2"/>
        <v>0</v>
      </c>
      <c r="AB21" s="1204"/>
      <c r="AC21" s="1315" t="s">
        <v>571</v>
      </c>
      <c r="AD21" s="1315" t="str">
        <f>IF(OR(O21="",O21=0),IF(AC21=U21*评估风险损失测算结果表!$G$5+V21*评估风险损失测算结果表!$G$6+W21*评估风险损失测算结果表!$G$7+X21*评估风险损失测算结果表!$G$8+Y21*评估风险损失测算结果表!$G$9+Z21*评估风险损失测算结果表!$G$10,"账龄分析",""),"")</f>
        <v/>
      </c>
      <c r="AE21" s="1187"/>
      <c r="AF21" s="1197" t="str">
        <f t="shared" si="3"/>
        <v/>
      </c>
      <c r="AG21" s="1198"/>
      <c r="AH21" s="1199">
        <f t="shared" si="4"/>
        <v>0</v>
      </c>
      <c r="AI21" s="1199">
        <f t="shared" si="5"/>
        <v>0</v>
      </c>
      <c r="AJ21" s="1199" t="str">
        <f t="shared" si="6"/>
        <v/>
      </c>
      <c r="AK21" s="1201"/>
      <c r="AM21" s="1796"/>
    </row>
    <row r="22" spans="1:39" s="1202" customFormat="1" ht="15.75" customHeight="1">
      <c r="A22" s="934"/>
      <c r="B22" s="1205"/>
      <c r="C22" s="1206"/>
      <c r="D22" s="1207"/>
      <c r="E22" s="1208"/>
      <c r="F22" s="1185"/>
      <c r="G22" s="1185"/>
      <c r="H22" s="1186"/>
      <c r="I22" s="1186"/>
      <c r="J22" s="1186"/>
      <c r="K22" s="1186"/>
      <c r="L22" s="1186"/>
      <c r="M22" s="1186"/>
      <c r="N22" s="1187">
        <f t="shared" si="1"/>
        <v>0</v>
      </c>
      <c r="O22" s="1188"/>
      <c r="P22" s="1189"/>
      <c r="Q22" s="1190"/>
      <c r="R22" s="1191"/>
      <c r="S22" s="1192"/>
      <c r="T22" s="1203"/>
      <c r="U22" s="1186">
        <f t="shared" si="0"/>
        <v>0</v>
      </c>
      <c r="V22" s="1186">
        <f t="shared" si="0"/>
        <v>0</v>
      </c>
      <c r="W22" s="1186">
        <f t="shared" si="0"/>
        <v>0</v>
      </c>
      <c r="X22" s="1186">
        <f t="shared" si="0"/>
        <v>0</v>
      </c>
      <c r="Y22" s="1186">
        <f t="shared" si="0"/>
        <v>0</v>
      </c>
      <c r="Z22" s="1186">
        <f t="shared" si="0"/>
        <v>0</v>
      </c>
      <c r="AA22" s="1186">
        <f t="shared" si="2"/>
        <v>0</v>
      </c>
      <c r="AB22" s="1204"/>
      <c r="AC22" s="1315" t="s">
        <v>571</v>
      </c>
      <c r="AD22" s="1315" t="str">
        <f>IF(OR(O22="",O22=0),IF(AC22=U22*评估风险损失测算结果表!$G$5+V22*评估风险损失测算结果表!$G$6+W22*评估风险损失测算结果表!$G$7+X22*评估风险损失测算结果表!$G$8+Y22*评估风险损失测算结果表!$G$9+Z22*评估风险损失测算结果表!$G$10,"账龄分析",""),"")</f>
        <v/>
      </c>
      <c r="AE22" s="1187"/>
      <c r="AF22" s="1197" t="str">
        <f t="shared" si="3"/>
        <v/>
      </c>
      <c r="AG22" s="1198"/>
      <c r="AH22" s="1199">
        <f t="shared" si="4"/>
        <v>0</v>
      </c>
      <c r="AI22" s="1199">
        <f t="shared" si="5"/>
        <v>0</v>
      </c>
      <c r="AJ22" s="1199" t="str">
        <f t="shared" si="6"/>
        <v/>
      </c>
      <c r="AK22" s="1201"/>
      <c r="AM22" s="1796"/>
    </row>
    <row r="23" spans="1:39" s="1202" customFormat="1" ht="15.75" customHeight="1">
      <c r="A23" s="934"/>
      <c r="B23" s="1205"/>
      <c r="C23" s="1206"/>
      <c r="D23" s="1207"/>
      <c r="E23" s="1208"/>
      <c r="F23" s="1185"/>
      <c r="G23" s="1185"/>
      <c r="H23" s="1186"/>
      <c r="I23" s="1186"/>
      <c r="J23" s="1186"/>
      <c r="K23" s="1186"/>
      <c r="L23" s="1186"/>
      <c r="M23" s="1186"/>
      <c r="N23" s="1187">
        <f t="shared" si="1"/>
        <v>0</v>
      </c>
      <c r="O23" s="1188"/>
      <c r="P23" s="1189"/>
      <c r="Q23" s="1190"/>
      <c r="R23" s="1191"/>
      <c r="S23" s="1192"/>
      <c r="T23" s="1203"/>
      <c r="U23" s="1186">
        <f t="shared" ref="U23:Z29" si="7">H23</f>
        <v>0</v>
      </c>
      <c r="V23" s="1186">
        <f t="shared" si="7"/>
        <v>0</v>
      </c>
      <c r="W23" s="1186">
        <f t="shared" si="7"/>
        <v>0</v>
      </c>
      <c r="X23" s="1186">
        <f t="shared" si="7"/>
        <v>0</v>
      </c>
      <c r="Y23" s="1186">
        <f t="shared" si="7"/>
        <v>0</v>
      </c>
      <c r="Z23" s="1186">
        <f t="shared" si="7"/>
        <v>0</v>
      </c>
      <c r="AA23" s="1186">
        <f t="shared" si="2"/>
        <v>0</v>
      </c>
      <c r="AB23" s="1204"/>
      <c r="AC23" s="1315" t="s">
        <v>571</v>
      </c>
      <c r="AD23" s="1315" t="str">
        <f>IF(OR(O23="",O23=0),IF(AC23=U23*评估风险损失测算结果表!$G$5+V23*评估风险损失测算结果表!$G$6+W23*评估风险损失测算结果表!$G$7+X23*评估风险损失测算结果表!$G$8+Y23*评估风险损失测算结果表!$G$9+Z23*评估风险损失测算结果表!$G$10,"账龄分析",""),"")</f>
        <v/>
      </c>
      <c r="AE23" s="1187"/>
      <c r="AF23" s="1197" t="str">
        <f t="shared" si="3"/>
        <v/>
      </c>
      <c r="AG23" s="1198"/>
      <c r="AH23" s="1199">
        <f t="shared" si="4"/>
        <v>0</v>
      </c>
      <c r="AI23" s="1199">
        <f t="shared" si="5"/>
        <v>0</v>
      </c>
      <c r="AJ23" s="1199" t="str">
        <f t="shared" si="6"/>
        <v/>
      </c>
      <c r="AK23" s="1201"/>
      <c r="AM23" s="1796"/>
    </row>
    <row r="24" spans="1:39" s="1202" customFormat="1" ht="15.75" customHeight="1">
      <c r="A24" s="934"/>
      <c r="B24" s="1205"/>
      <c r="C24" s="1206"/>
      <c r="D24" s="1207"/>
      <c r="E24" s="1208"/>
      <c r="F24" s="1185"/>
      <c r="G24" s="1185"/>
      <c r="H24" s="1186"/>
      <c r="I24" s="1186"/>
      <c r="J24" s="1186"/>
      <c r="K24" s="1186"/>
      <c r="L24" s="1186"/>
      <c r="M24" s="1186"/>
      <c r="N24" s="1187">
        <f t="shared" si="1"/>
        <v>0</v>
      </c>
      <c r="O24" s="1188"/>
      <c r="P24" s="1189"/>
      <c r="Q24" s="1190"/>
      <c r="R24" s="1191"/>
      <c r="S24" s="1192"/>
      <c r="T24" s="1203"/>
      <c r="U24" s="1186">
        <f t="shared" si="7"/>
        <v>0</v>
      </c>
      <c r="V24" s="1186">
        <f t="shared" si="7"/>
        <v>0</v>
      </c>
      <c r="W24" s="1186">
        <f t="shared" si="7"/>
        <v>0</v>
      </c>
      <c r="X24" s="1186">
        <f t="shared" si="7"/>
        <v>0</v>
      </c>
      <c r="Y24" s="1186">
        <f t="shared" si="7"/>
        <v>0</v>
      </c>
      <c r="Z24" s="1186">
        <f t="shared" si="7"/>
        <v>0</v>
      </c>
      <c r="AA24" s="1186">
        <f t="shared" si="2"/>
        <v>0</v>
      </c>
      <c r="AB24" s="1204"/>
      <c r="AC24" s="1315" t="s">
        <v>571</v>
      </c>
      <c r="AD24" s="1315" t="str">
        <f>IF(OR(O24="",O24=0),IF(AC24=U24*评估风险损失测算结果表!$G$5+V24*评估风险损失测算结果表!$G$6+W24*评估风险损失测算结果表!$G$7+X24*评估风险损失测算结果表!$G$8+Y24*评估风险损失测算结果表!$G$9+Z24*评估风险损失测算结果表!$G$10,"账龄分析",""),"")</f>
        <v/>
      </c>
      <c r="AE24" s="1187"/>
      <c r="AF24" s="1197" t="str">
        <f t="shared" si="3"/>
        <v/>
      </c>
      <c r="AG24" s="1198"/>
      <c r="AH24" s="1199">
        <f t="shared" si="4"/>
        <v>0</v>
      </c>
      <c r="AI24" s="1199">
        <f t="shared" si="5"/>
        <v>0</v>
      </c>
      <c r="AJ24" s="1199" t="str">
        <f t="shared" si="6"/>
        <v/>
      </c>
      <c r="AK24" s="1201"/>
      <c r="AM24" s="1796"/>
    </row>
    <row r="25" spans="1:39" s="1202" customFormat="1" ht="15.75" customHeight="1">
      <c r="A25" s="934"/>
      <c r="B25" s="1205"/>
      <c r="C25" s="1206"/>
      <c r="D25" s="1207"/>
      <c r="E25" s="1208"/>
      <c r="F25" s="1185"/>
      <c r="G25" s="1185"/>
      <c r="H25" s="1186"/>
      <c r="I25" s="1186"/>
      <c r="J25" s="1186"/>
      <c r="K25" s="1186"/>
      <c r="L25" s="1186"/>
      <c r="M25" s="1186"/>
      <c r="N25" s="1187">
        <f t="shared" si="1"/>
        <v>0</v>
      </c>
      <c r="O25" s="1188"/>
      <c r="P25" s="1189"/>
      <c r="Q25" s="1190"/>
      <c r="R25" s="1191"/>
      <c r="S25" s="1192"/>
      <c r="T25" s="1203"/>
      <c r="U25" s="1186">
        <f t="shared" si="7"/>
        <v>0</v>
      </c>
      <c r="V25" s="1186">
        <f t="shared" si="7"/>
        <v>0</v>
      </c>
      <c r="W25" s="1186">
        <f t="shared" si="7"/>
        <v>0</v>
      </c>
      <c r="X25" s="1186">
        <f t="shared" si="7"/>
        <v>0</v>
      </c>
      <c r="Y25" s="1186">
        <f t="shared" si="7"/>
        <v>0</v>
      </c>
      <c r="Z25" s="1186">
        <f t="shared" si="7"/>
        <v>0</v>
      </c>
      <c r="AA25" s="1186">
        <f t="shared" si="2"/>
        <v>0</v>
      </c>
      <c r="AB25" s="1204"/>
      <c r="AC25" s="1166" t="s">
        <v>571</v>
      </c>
      <c r="AD25" s="1315" t="str">
        <f>IF(OR(O25="",O25=0),IF(AC25=U25*评估风险损失测算结果表!$G$5+V25*评估风险损失测算结果表!$G$6+W25*评估风险损失测算结果表!$G$7+X25*评估风险损失测算结果表!$G$8+Y25*评估风险损失测算结果表!$G$9+Z25*评估风险损失测算结果表!$G$10,"账龄分析",""),"")</f>
        <v/>
      </c>
      <c r="AE25" s="1187"/>
      <c r="AF25" s="1197" t="str">
        <f t="shared" si="3"/>
        <v/>
      </c>
      <c r="AG25" s="1198"/>
      <c r="AH25" s="1199">
        <f t="shared" si="4"/>
        <v>0</v>
      </c>
      <c r="AI25" s="1199">
        <f t="shared" si="5"/>
        <v>0</v>
      </c>
      <c r="AJ25" s="1199" t="str">
        <f t="shared" si="6"/>
        <v/>
      </c>
      <c r="AK25" s="1201"/>
      <c r="AM25" s="1796"/>
    </row>
    <row r="26" spans="1:39" s="1202" customFormat="1" ht="15.75" customHeight="1">
      <c r="A26" s="934"/>
      <c r="B26" s="1205"/>
      <c r="C26" s="1206"/>
      <c r="D26" s="1207"/>
      <c r="E26" s="1208"/>
      <c r="F26" s="1185"/>
      <c r="G26" s="1185"/>
      <c r="H26" s="1186"/>
      <c r="I26" s="1186"/>
      <c r="J26" s="1186"/>
      <c r="K26" s="1186"/>
      <c r="L26" s="1186"/>
      <c r="M26" s="1186"/>
      <c r="N26" s="1187">
        <f t="shared" si="1"/>
        <v>0</v>
      </c>
      <c r="O26" s="1188"/>
      <c r="P26" s="1189"/>
      <c r="Q26" s="1190"/>
      <c r="R26" s="1191"/>
      <c r="S26" s="1192"/>
      <c r="T26" s="1203"/>
      <c r="U26" s="1186">
        <f t="shared" si="7"/>
        <v>0</v>
      </c>
      <c r="V26" s="1186">
        <f t="shared" si="7"/>
        <v>0</v>
      </c>
      <c r="W26" s="1186">
        <f t="shared" si="7"/>
        <v>0</v>
      </c>
      <c r="X26" s="1186">
        <f t="shared" si="7"/>
        <v>0</v>
      </c>
      <c r="Y26" s="1186">
        <f t="shared" si="7"/>
        <v>0</v>
      </c>
      <c r="Z26" s="1186">
        <f t="shared" si="7"/>
        <v>0</v>
      </c>
      <c r="AA26" s="1186">
        <f t="shared" si="2"/>
        <v>0</v>
      </c>
      <c r="AB26" s="1204"/>
      <c r="AC26" s="1166" t="s">
        <v>571</v>
      </c>
      <c r="AD26" s="1315" t="str">
        <f>IF(OR(O26="",O26=0),IF(AC26=U26*评估风险损失测算结果表!$G$5+V26*评估风险损失测算结果表!$G$6+W26*评估风险损失测算结果表!$G$7+X26*评估风险损失测算结果表!$G$8+Y26*评估风险损失测算结果表!$G$9+Z26*评估风险损失测算结果表!$G$10,"账龄分析",""),"")</f>
        <v/>
      </c>
      <c r="AE26" s="1187"/>
      <c r="AF26" s="1197" t="str">
        <f t="shared" si="3"/>
        <v/>
      </c>
      <c r="AG26" s="1198"/>
      <c r="AH26" s="1199">
        <f t="shared" si="4"/>
        <v>0</v>
      </c>
      <c r="AI26" s="1199">
        <f t="shared" si="5"/>
        <v>0</v>
      </c>
      <c r="AJ26" s="1199" t="str">
        <f t="shared" si="6"/>
        <v/>
      </c>
      <c r="AK26" s="1201"/>
      <c r="AM26" s="1796"/>
    </row>
    <row r="27" spans="1:39" s="1202" customFormat="1" ht="15.75" customHeight="1">
      <c r="A27" s="934"/>
      <c r="B27" s="1205"/>
      <c r="C27" s="1206"/>
      <c r="D27" s="1207"/>
      <c r="E27" s="1208"/>
      <c r="F27" s="1185"/>
      <c r="G27" s="1185"/>
      <c r="H27" s="1186"/>
      <c r="I27" s="1186"/>
      <c r="J27" s="1186"/>
      <c r="K27" s="1186"/>
      <c r="L27" s="1186"/>
      <c r="M27" s="1186"/>
      <c r="N27" s="1187">
        <f t="shared" si="1"/>
        <v>0</v>
      </c>
      <c r="O27" s="1188"/>
      <c r="P27" s="1189"/>
      <c r="Q27" s="1190"/>
      <c r="R27" s="1191"/>
      <c r="S27" s="1192"/>
      <c r="T27" s="1203"/>
      <c r="U27" s="1186">
        <f t="shared" si="7"/>
        <v>0</v>
      </c>
      <c r="V27" s="1186">
        <f t="shared" si="7"/>
        <v>0</v>
      </c>
      <c r="W27" s="1186">
        <f t="shared" si="7"/>
        <v>0</v>
      </c>
      <c r="X27" s="1186">
        <f t="shared" si="7"/>
        <v>0</v>
      </c>
      <c r="Y27" s="1186">
        <f t="shared" si="7"/>
        <v>0</v>
      </c>
      <c r="Z27" s="1186">
        <f t="shared" si="7"/>
        <v>0</v>
      </c>
      <c r="AA27" s="1186">
        <f t="shared" si="2"/>
        <v>0</v>
      </c>
      <c r="AB27" s="1204"/>
      <c r="AC27" s="1166" t="s">
        <v>571</v>
      </c>
      <c r="AD27" s="1315" t="str">
        <f>IF(OR(O27="",O27=0),IF(AC27=U27*评估风险损失测算结果表!$G$5+V27*评估风险损失测算结果表!$G$6+W27*评估风险损失测算结果表!$G$7+X27*评估风险损失测算结果表!$G$8+Y27*评估风险损失测算结果表!$G$9+Z27*评估风险损失测算结果表!$G$10,"账龄分析",""),"")</f>
        <v/>
      </c>
      <c r="AE27" s="1187"/>
      <c r="AF27" s="1197" t="str">
        <f t="shared" si="3"/>
        <v/>
      </c>
      <c r="AG27" s="1198"/>
      <c r="AH27" s="1199">
        <f t="shared" si="4"/>
        <v>0</v>
      </c>
      <c r="AI27" s="1199">
        <f t="shared" si="5"/>
        <v>0</v>
      </c>
      <c r="AJ27" s="1199" t="str">
        <f t="shared" si="6"/>
        <v/>
      </c>
      <c r="AK27" s="1201"/>
      <c r="AM27" s="1796"/>
    </row>
    <row r="28" spans="1:39" s="1202" customFormat="1" ht="15.75" customHeight="1">
      <c r="A28" s="934"/>
      <c r="B28" s="1205"/>
      <c r="C28" s="1206"/>
      <c r="D28" s="1207"/>
      <c r="E28" s="1208"/>
      <c r="F28" s="1185"/>
      <c r="G28" s="1185"/>
      <c r="H28" s="1186"/>
      <c r="I28" s="1186"/>
      <c r="J28" s="1186"/>
      <c r="K28" s="1186"/>
      <c r="L28" s="1186"/>
      <c r="M28" s="1186"/>
      <c r="N28" s="1187">
        <f t="shared" si="1"/>
        <v>0</v>
      </c>
      <c r="O28" s="1188"/>
      <c r="P28" s="1189"/>
      <c r="Q28" s="1190"/>
      <c r="R28" s="1191"/>
      <c r="S28" s="1192"/>
      <c r="T28" s="1203"/>
      <c r="U28" s="1186">
        <f t="shared" si="7"/>
        <v>0</v>
      </c>
      <c r="V28" s="1186">
        <f t="shared" si="7"/>
        <v>0</v>
      </c>
      <c r="W28" s="1186">
        <f t="shared" si="7"/>
        <v>0</v>
      </c>
      <c r="X28" s="1186">
        <f t="shared" si="7"/>
        <v>0</v>
      </c>
      <c r="Y28" s="1186">
        <f t="shared" si="7"/>
        <v>0</v>
      </c>
      <c r="Z28" s="1186">
        <f t="shared" si="7"/>
        <v>0</v>
      </c>
      <c r="AA28" s="1186">
        <f t="shared" si="2"/>
        <v>0</v>
      </c>
      <c r="AB28" s="1204"/>
      <c r="AC28" s="1166" t="s">
        <v>571</v>
      </c>
      <c r="AD28" s="1315" t="str">
        <f>IF(OR(O28="",O28=0),IF(AC28=U28*评估风险损失测算结果表!$G$5+V28*评估风险损失测算结果表!$G$6+W28*评估风险损失测算结果表!$G$7+X28*评估风险损失测算结果表!$G$8+Y28*评估风险损失测算结果表!$G$9+Z28*评估风险损失测算结果表!$G$10,"账龄分析",""),"")</f>
        <v/>
      </c>
      <c r="AE28" s="1187"/>
      <c r="AF28" s="1197" t="str">
        <f t="shared" si="3"/>
        <v/>
      </c>
      <c r="AG28" s="1198"/>
      <c r="AH28" s="1199">
        <f t="shared" si="4"/>
        <v>0</v>
      </c>
      <c r="AI28" s="1199">
        <f t="shared" si="5"/>
        <v>0</v>
      </c>
      <c r="AJ28" s="1199" t="str">
        <f t="shared" si="6"/>
        <v/>
      </c>
      <c r="AK28" s="1201"/>
      <c r="AM28" s="1796"/>
    </row>
    <row r="29" spans="1:39" s="1202" customFormat="1" ht="15.75" customHeight="1">
      <c r="A29" s="934"/>
      <c r="B29" s="1205"/>
      <c r="C29" s="1206"/>
      <c r="D29" s="1207"/>
      <c r="E29" s="1208"/>
      <c r="F29" s="1185"/>
      <c r="G29" s="1185"/>
      <c r="H29" s="1186"/>
      <c r="I29" s="1186"/>
      <c r="J29" s="1186"/>
      <c r="K29" s="1186"/>
      <c r="L29" s="1186"/>
      <c r="M29" s="1186"/>
      <c r="N29" s="1187">
        <f t="shared" si="1"/>
        <v>0</v>
      </c>
      <c r="O29" s="1188"/>
      <c r="P29" s="1189"/>
      <c r="Q29" s="1190"/>
      <c r="R29" s="1191"/>
      <c r="S29" s="1192"/>
      <c r="T29" s="1203"/>
      <c r="U29" s="1186">
        <f t="shared" si="7"/>
        <v>0</v>
      </c>
      <c r="V29" s="1186">
        <f t="shared" si="7"/>
        <v>0</v>
      </c>
      <c r="W29" s="1186">
        <f t="shared" si="7"/>
        <v>0</v>
      </c>
      <c r="X29" s="1186">
        <f t="shared" si="7"/>
        <v>0</v>
      </c>
      <c r="Y29" s="1186">
        <f t="shared" si="7"/>
        <v>0</v>
      </c>
      <c r="Z29" s="1186">
        <f t="shared" si="7"/>
        <v>0</v>
      </c>
      <c r="AA29" s="1186">
        <f t="shared" si="2"/>
        <v>0</v>
      </c>
      <c r="AB29" s="1204"/>
      <c r="AC29" s="1166" t="s">
        <v>571</v>
      </c>
      <c r="AD29" s="1315" t="str">
        <f>IF(OR(O29="",O29=0),IF(AC29=U29*评估风险损失测算结果表!$G$5+V29*评估风险损失测算结果表!$G$6+W29*评估风险损失测算结果表!$G$7+X29*评估风险损失测算结果表!$G$8+Y29*评估风险损失测算结果表!$G$9+Z29*评估风险损失测算结果表!$G$10,"账龄分析",""),"")</f>
        <v/>
      </c>
      <c r="AE29" s="1187"/>
      <c r="AF29" s="1197" t="str">
        <f t="shared" si="3"/>
        <v/>
      </c>
      <c r="AG29" s="1198"/>
      <c r="AH29" s="1199">
        <f t="shared" si="4"/>
        <v>0</v>
      </c>
      <c r="AI29" s="1199">
        <f t="shared" si="5"/>
        <v>0</v>
      </c>
      <c r="AJ29" s="1199" t="str">
        <f t="shared" si="6"/>
        <v/>
      </c>
      <c r="AK29" s="1201"/>
      <c r="AM29" s="1796"/>
    </row>
    <row r="30" spans="1:39" s="1202" customFormat="1" ht="15.75" customHeight="1">
      <c r="A30" s="2136" t="s">
        <v>433</v>
      </c>
      <c r="B30" s="2155"/>
      <c r="C30" s="1209"/>
      <c r="D30" s="1210"/>
      <c r="E30" s="1211">
        <f>SUM(E8:E29)</f>
        <v>0</v>
      </c>
      <c r="F30" s="1210"/>
      <c r="G30" s="1210"/>
      <c r="H30" s="1211">
        <f t="shared" ref="H30:M30" si="8">SUM(H8:H29)</f>
        <v>0</v>
      </c>
      <c r="I30" s="1211">
        <f t="shared" si="8"/>
        <v>0</v>
      </c>
      <c r="J30" s="1211">
        <f t="shared" si="8"/>
        <v>0</v>
      </c>
      <c r="K30" s="1211">
        <f t="shared" si="8"/>
        <v>0</v>
      </c>
      <c r="L30" s="1211">
        <f t="shared" si="8"/>
        <v>0</v>
      </c>
      <c r="M30" s="1211">
        <f t="shared" si="8"/>
        <v>0</v>
      </c>
      <c r="N30" s="1187">
        <f>SUM(H30:M30)-E30</f>
        <v>0</v>
      </c>
      <c r="O30" s="1188"/>
      <c r="P30" s="1189"/>
      <c r="Q30" s="1188"/>
      <c r="R30" s="1211"/>
      <c r="S30" s="1212"/>
      <c r="T30" s="1212"/>
      <c r="U30" s="1213">
        <f t="shared" ref="U30:AA30" si="9">SUM(U8:U29)</f>
        <v>0</v>
      </c>
      <c r="V30" s="1213">
        <f t="shared" si="9"/>
        <v>0</v>
      </c>
      <c r="W30" s="1213">
        <f t="shared" si="9"/>
        <v>0</v>
      </c>
      <c r="X30" s="1213">
        <f t="shared" si="9"/>
        <v>0</v>
      </c>
      <c r="Y30" s="1213">
        <f t="shared" si="9"/>
        <v>0</v>
      </c>
      <c r="Z30" s="1213">
        <f t="shared" si="9"/>
        <v>0</v>
      </c>
      <c r="AA30" s="1213">
        <f t="shared" si="9"/>
        <v>0</v>
      </c>
      <c r="AB30" s="1213"/>
      <c r="AC30" s="1213">
        <f>SUMIF(AF8:AF29,"个别认定",AC8:AC29)</f>
        <v>0</v>
      </c>
      <c r="AD30" s="1214"/>
      <c r="AE30" s="1215">
        <f>SUMIF(AF8:AF29,"关联方认定",AE8:AE29)</f>
        <v>0</v>
      </c>
      <c r="AF30" s="1216"/>
      <c r="AG30" s="1216"/>
      <c r="AH30" s="1217">
        <f>SUM(AH8:AH29)</f>
        <v>0</v>
      </c>
      <c r="AI30" s="1213">
        <f>SUM(AI8:AI29)</f>
        <v>0</v>
      </c>
      <c r="AJ30" s="1211" t="str">
        <f t="shared" si="6"/>
        <v/>
      </c>
      <c r="AK30" s="1201"/>
    </row>
    <row r="31" spans="1:39" s="1202" customFormat="1" ht="15.75" customHeight="1">
      <c r="A31" s="2136" t="s">
        <v>1775</v>
      </c>
      <c r="B31" s="2155"/>
      <c r="C31" s="1209"/>
      <c r="D31" s="1210"/>
      <c r="E31" s="1211"/>
      <c r="F31" s="1210"/>
      <c r="G31" s="1210"/>
      <c r="H31" s="1211"/>
      <c r="I31" s="1211"/>
      <c r="J31" s="1211"/>
      <c r="K31" s="1211"/>
      <c r="L31" s="1211"/>
      <c r="M31" s="1211"/>
      <c r="N31" s="1187"/>
      <c r="O31" s="1188"/>
      <c r="P31" s="1189"/>
      <c r="Q31" s="1188"/>
      <c r="R31" s="1211"/>
      <c r="S31" s="1212"/>
      <c r="T31" s="1212"/>
      <c r="U31" s="1213"/>
      <c r="V31" s="1213"/>
      <c r="W31" s="1213"/>
      <c r="X31" s="1213"/>
      <c r="Y31" s="1213"/>
      <c r="Z31" s="1213"/>
      <c r="AA31" s="1213"/>
      <c r="AB31" s="1213"/>
      <c r="AC31" s="1218"/>
      <c r="AD31" s="1214"/>
      <c r="AE31" s="1217"/>
      <c r="AF31" s="1216"/>
      <c r="AG31" s="1216"/>
      <c r="AH31" s="1219">
        <f>E31+AG31</f>
        <v>0</v>
      </c>
      <c r="AI31" s="1217">
        <f>评估风险损失测算结果表!H14</f>
        <v>0</v>
      </c>
      <c r="AJ31" s="1220" t="str">
        <f t="shared" si="6"/>
        <v/>
      </c>
      <c r="AK31" s="1201"/>
    </row>
    <row r="32" spans="1:39" s="1202" customFormat="1" ht="15.75" customHeight="1">
      <c r="A32" s="2136" t="s">
        <v>449</v>
      </c>
      <c r="B32" s="2155"/>
      <c r="C32" s="1221"/>
      <c r="D32" s="1210"/>
      <c r="E32" s="1211">
        <f>E30-E31</f>
        <v>0</v>
      </c>
      <c r="F32" s="1210"/>
      <c r="G32" s="1210"/>
      <c r="H32" s="1211">
        <f t="shared" ref="H32:N32" si="10">H30-H31</f>
        <v>0</v>
      </c>
      <c r="I32" s="1211">
        <f t="shared" si="10"/>
        <v>0</v>
      </c>
      <c r="J32" s="1211">
        <f t="shared" si="10"/>
        <v>0</v>
      </c>
      <c r="K32" s="1211">
        <f t="shared" si="10"/>
        <v>0</v>
      </c>
      <c r="L32" s="1211">
        <f t="shared" si="10"/>
        <v>0</v>
      </c>
      <c r="M32" s="1211">
        <f t="shared" si="10"/>
        <v>0</v>
      </c>
      <c r="N32" s="1187">
        <f t="shared" si="10"/>
        <v>0</v>
      </c>
      <c r="O32" s="1188"/>
      <c r="P32" s="1189"/>
      <c r="Q32" s="1188"/>
      <c r="R32" s="1211"/>
      <c r="S32" s="1212"/>
      <c r="T32" s="1212"/>
      <c r="U32" s="1213"/>
      <c r="V32" s="1213"/>
      <c r="W32" s="1213"/>
      <c r="X32" s="1213"/>
      <c r="Y32" s="1213"/>
      <c r="Z32" s="1213"/>
      <c r="AA32" s="1213"/>
      <c r="AB32" s="1213"/>
      <c r="AC32" s="1218"/>
      <c r="AD32" s="1214"/>
      <c r="AE32" s="1217"/>
      <c r="AF32" s="1216"/>
      <c r="AG32" s="1216"/>
      <c r="AH32" s="1222">
        <f>AH30-AH31</f>
        <v>0</v>
      </c>
      <c r="AI32" s="1222">
        <f>AI30-AI31</f>
        <v>0</v>
      </c>
      <c r="AJ32" s="1220" t="str">
        <f t="shared" si="6"/>
        <v/>
      </c>
      <c r="AK32" s="1201"/>
    </row>
    <row r="33" spans="1:35" ht="15.75" customHeight="1">
      <c r="A33" s="12" t="str">
        <f>封面!D11&amp;封面!G11</f>
        <v>被评估企业填表人：</v>
      </c>
      <c r="F33" s="943"/>
      <c r="G33" s="943"/>
      <c r="H33" s="943"/>
      <c r="I33" s="943"/>
      <c r="J33" s="943"/>
      <c r="K33" s="943"/>
      <c r="L33" s="943"/>
      <c r="M33" s="943"/>
      <c r="N33" s="977"/>
      <c r="O33" s="977"/>
      <c r="Q33" s="943"/>
      <c r="R33" s="943"/>
      <c r="AI33" s="943" t="str">
        <f>"评估人员："&amp;封面!G20</f>
        <v>评估人员：</v>
      </c>
    </row>
    <row r="34" spans="1:35" ht="15.75" customHeight="1">
      <c r="A34" s="12" t="str">
        <f>CONCATENATE(封面!D13,封面!F13,封面!G13,封面!H13,封面!I13,封面!J13,封面!K13)</f>
        <v>填表日期：年月日</v>
      </c>
      <c r="F34" s="943"/>
      <c r="G34" s="943"/>
      <c r="H34" s="943"/>
      <c r="I34" s="943"/>
      <c r="J34" s="943"/>
      <c r="K34" s="943"/>
      <c r="L34" s="943"/>
      <c r="M34" s="943"/>
      <c r="N34" s="977"/>
      <c r="O34" s="977"/>
      <c r="P34" s="943"/>
      <c r="Q34" s="943"/>
      <c r="R34" s="943"/>
    </row>
    <row r="35" spans="1:35" ht="15.75" customHeight="1">
      <c r="B35" s="386"/>
      <c r="C35" s="379"/>
      <c r="F35" s="943"/>
      <c r="G35" s="943"/>
      <c r="H35" s="943"/>
      <c r="I35" s="943"/>
      <c r="J35" s="943"/>
      <c r="K35" s="943"/>
      <c r="L35" s="943"/>
      <c r="M35" s="943"/>
      <c r="N35" s="977"/>
      <c r="O35" s="977"/>
      <c r="P35" s="943"/>
      <c r="Q35" s="943"/>
      <c r="R35" s="943"/>
    </row>
    <row r="36" spans="1:35" ht="15.75" customHeight="1">
      <c r="B36" s="387"/>
      <c r="C36" s="351"/>
      <c r="F36" s="943"/>
      <c r="G36" s="943"/>
      <c r="H36" s="943"/>
      <c r="I36" s="943"/>
      <c r="J36" s="943"/>
      <c r="K36" s="943"/>
      <c r="L36" s="943"/>
      <c r="M36" s="943"/>
      <c r="N36" s="977"/>
      <c r="O36" s="977"/>
      <c r="P36" s="943"/>
      <c r="Q36" s="943"/>
      <c r="R36" s="943"/>
    </row>
    <row r="37" spans="1:35" ht="15.75" customHeight="1">
      <c r="C37" s="351"/>
      <c r="F37" s="943"/>
      <c r="G37" s="985"/>
      <c r="H37" s="943"/>
      <c r="I37" s="943"/>
      <c r="J37" s="943"/>
      <c r="K37" s="943"/>
      <c r="L37" s="943"/>
      <c r="M37" s="943"/>
      <c r="N37" s="977"/>
      <c r="O37" s="977"/>
      <c r="P37" s="943"/>
      <c r="Q37" s="943"/>
      <c r="R37" s="943"/>
    </row>
    <row r="38" spans="1:35" ht="15" customHeight="1">
      <c r="C38" s="351"/>
      <c r="F38" s="943"/>
      <c r="G38" s="985"/>
      <c r="H38" s="943"/>
      <c r="I38" s="943"/>
      <c r="J38" s="943"/>
      <c r="K38" s="943"/>
      <c r="L38" s="943"/>
      <c r="M38" s="943"/>
      <c r="N38" s="977"/>
      <c r="O38" s="977"/>
      <c r="P38" s="943"/>
      <c r="Q38" s="943"/>
      <c r="R38" s="943"/>
    </row>
    <row r="39" spans="1:35" ht="15.75" customHeight="1">
      <c r="C39" s="351"/>
      <c r="F39" s="943"/>
      <c r="G39" s="943"/>
      <c r="H39" s="943"/>
      <c r="I39" s="943"/>
      <c r="J39" s="943"/>
      <c r="K39" s="943"/>
      <c r="L39" s="943"/>
      <c r="M39" s="943"/>
      <c r="N39" s="977"/>
      <c r="O39" s="977"/>
      <c r="P39" s="943"/>
      <c r="Q39" s="943"/>
      <c r="R39" s="943"/>
    </row>
    <row r="40" spans="1:35" ht="15.75" customHeight="1">
      <c r="F40" s="943"/>
      <c r="G40" s="943"/>
      <c r="H40" s="943"/>
      <c r="I40" s="943"/>
      <c r="J40" s="943"/>
      <c r="K40" s="943"/>
      <c r="L40" s="943"/>
      <c r="M40" s="943"/>
      <c r="N40" s="977"/>
      <c r="O40" s="977"/>
      <c r="P40" s="943"/>
      <c r="Q40" s="943"/>
      <c r="R40" s="943"/>
    </row>
  </sheetData>
  <protectedRanges>
    <protectedRange sqref="A5:Q32" name="A"/>
    <protectedRange sqref="AN5:XFD32 A5:AM32" name="B"/>
  </protectedRanges>
  <mergeCells count="28">
    <mergeCell ref="R5:AB5"/>
    <mergeCell ref="E5:G6"/>
    <mergeCell ref="H5:M6"/>
    <mergeCell ref="N5:N7"/>
    <mergeCell ref="O5:P6"/>
    <mergeCell ref="Q5:Q7"/>
    <mergeCell ref="D5:D7"/>
    <mergeCell ref="A32:B32"/>
    <mergeCell ref="A30:B30"/>
    <mergeCell ref="A31:B31"/>
    <mergeCell ref="A5:A7"/>
    <mergeCell ref="B5:B7"/>
    <mergeCell ref="AM5:AM7"/>
    <mergeCell ref="A2:AK2"/>
    <mergeCell ref="AK5:AK7"/>
    <mergeCell ref="R6:R7"/>
    <mergeCell ref="S6:S7"/>
    <mergeCell ref="T6:T7"/>
    <mergeCell ref="U6:AA6"/>
    <mergeCell ref="AB6:AB7"/>
    <mergeCell ref="AC6:AD6"/>
    <mergeCell ref="AF6:AF7"/>
    <mergeCell ref="AC5:AF5"/>
    <mergeCell ref="AG5:AG7"/>
    <mergeCell ref="AH5:AH7"/>
    <mergeCell ref="AI5:AI7"/>
    <mergeCell ref="AJ5:AJ7"/>
    <mergeCell ref="C5:C7"/>
  </mergeCells>
  <phoneticPr fontId="28" type="noConversion"/>
  <conditionalFormatting sqref="AE8:AE29">
    <cfRule type="expression" dxfId="16" priority="2">
      <formula>Q8="合并范围外"</formula>
    </cfRule>
    <cfRule type="expression" dxfId="15" priority="3">
      <formula>Q8="合并范围内"</formula>
    </cfRule>
  </conditionalFormatting>
  <conditionalFormatting sqref="AF8:AG29">
    <cfRule type="expression" dxfId="14" priority="4">
      <formula>"个别认定"</formula>
    </cfRule>
  </conditionalFormatting>
  <conditionalFormatting sqref="AF30:AG32">
    <cfRule type="expression" dxfId="13" priority="1">
      <formula>"个别认定"</formula>
    </cfRule>
  </conditionalFormatting>
  <dataValidations count="10">
    <dataValidation allowBlank="1" showInputMessage="1" showErrorMessage="1" prompt="账龄期间可修改；命名规则：以月为单位，则按照XX-XX月金额填写，如1-6月金额、7-12月金额；以年为单位，则按照1-2年金额填写，如1-2年金额、2-3年金额" sqref="H5:M6" xr:uid="{8729BD64-C08C-4CD0-92E0-DE5F7D61F06D}"/>
    <dataValidation errorStyle="warning" allowBlank="1" showInputMessage="1" prompt="债务单位名称应填列全称，不应以地名或不明确的简称或业务内容代替" sqref="B5" xr:uid="{0C564A83-C0FF-4D9C-91F7-786F3E7B2E80}"/>
    <dataValidation errorStyle="warning" allowBlank="1" showInputMessage="1" showErrorMessage="1" sqref="I7:J7" xr:uid="{1879E13D-DCAB-4437-9CB1-113FAF8FECF3}"/>
    <dataValidation type="list" allowBlank="1" showInputMessage="1" showErrorMessage="1" sqref="R8:R29" xr:uid="{ADE41C19-7EA3-43F1-AA2D-44162CC6BCF2}">
      <formula1>"函证并账务核实,账务核实,关联方对账,账务核实-个别认定"</formula1>
    </dataValidation>
    <dataValidation type="list" allowBlank="1" sqref="S8:S29" xr:uid="{A9B5D2A4-5D62-441E-9A66-F2AF79E4E839}">
      <formula1>"√"</formula1>
    </dataValidation>
    <dataValidation type="list" errorStyle="warning" allowBlank="1" showInputMessage="1" showErrorMessage="1" sqref="Q8:Q29" xr:uid="{ED13D2F5-B3C1-4656-A568-95E57CFF12D4}">
      <formula1>"合并,非合并"</formula1>
    </dataValidation>
    <dataValidation type="list" errorStyle="warning" allowBlank="1" showInputMessage="1" showErrorMessage="1" sqref="G8:G29" xr:uid="{B9F952AE-F451-4B20-B503-19ECB7917AB3}">
      <formula1>"美元,欧元,港元,日元,英镑,澳元,加元,新西兰元,新加坡元,瑞郎"</formula1>
    </dataValidation>
    <dataValidation allowBlank="1" showInputMessage="1" showErrorMessage="1" promptTitle="提示" sqref="B6:C7" xr:uid="{02A66031-2493-499D-BF55-1462D24BD66F}"/>
    <dataValidation errorStyle="warning" allowBlank="1" showInputMessage="1" prompt="如：“售油款”等" sqref="C5" xr:uid="{847B13E7-54F0-4140-AC71-8046DD270EFE}"/>
    <dataValidation errorStyle="warning" allowBlank="1" showInputMessage="1" prompt="范例：因XX原因，该笔应收账款形成呆账。我公司于XX年XX月XX日，通过XX方式进行催缴，债务人因XX原因未予偿还。截至目前，债务人已破产或死亡/债务人对往来存在异议/丢失催讨债务资料/催讨债务已超过时效/时效内但债务人无偿还能力/其他原因,该笔应收账款存在回收风险。经与债务人多次协商，最终确定以其所持有的XX抵偿一部分债务，市场价值约为XX元。该笔应收账款预计损失金额为XX元。" sqref="P7" xr:uid="{3E3FC85C-AB23-4C41-ACE9-7F52C37296E6}"/>
  </dataValidations>
  <hyperlinks>
    <hyperlink ref="A1" location="索引目录!D13" display="返回索引页" xr:uid="{00000000-0004-0000-1600-000000000000}"/>
    <hyperlink ref="B1" location="流动汇总!B9" display="返回 " xr:uid="{00000000-0004-0000-1600-000001000000}"/>
  </hyperlinks>
  <printOptions horizontalCentered="1"/>
  <pageMargins left="0.35433070866141736" right="0.35433070866141736" top="0.98425196850393704" bottom="0.78740157480314965" header="0.39370078740157477" footer="0.51181102362204722"/>
  <pageSetup paperSize="9" scale="30" fitToHeight="0" orientation="landscape" r:id="rId1"/>
  <headerFooter alignWithMargins="0">
    <oddHeader>&amp;R&amp;"宋体,常规"&amp;10共&amp;"Times New Roman,常规"&amp;N&amp;"宋体,常规"页第&amp;"Times New Roman,常规"&amp;P&amp;"宋体,常规"页</oddHeader>
  </headerFooter>
  <drawing r:id="rId2"/>
  <legacyDrawing r:id="rId3"/>
  <mc:AlternateContent xmlns:mc="http://schemas.openxmlformats.org/markup-compatibility/2006">
    <mc:Choice Requires="x14">
      <controls>
        <mc:AlternateContent xmlns:mc="http://schemas.openxmlformats.org/markup-compatibility/2006">
          <mc:Choice Requires="x14">
            <control shapeId="8200" r:id="rId4" name="Drop Down 8">
              <controlPr defaultSize="0" print="0" autoPict="0">
                <anchor moveWithCells="1" sizeWithCells="1">
                  <from>
                    <xdr:col>18</xdr:col>
                    <xdr:colOff>0</xdr:colOff>
                    <xdr:row>7</xdr:row>
                    <xdr:rowOff>0</xdr:rowOff>
                  </from>
                  <to>
                    <xdr:col>18</xdr:col>
                    <xdr:colOff>0</xdr:colOff>
                    <xdr:row>8</xdr:row>
                    <xdr:rowOff>0</xdr:rowOff>
                  </to>
                </anchor>
              </controlPr>
            </control>
          </mc:Choice>
        </mc:AlternateContent>
        <mc:AlternateContent xmlns:mc="http://schemas.openxmlformats.org/markup-compatibility/2006">
          <mc:Choice Requires="x14">
            <control shapeId="8201" r:id="rId5" name="Drop Down 9">
              <controlPr defaultSize="0" print="0" autoPict="0">
                <anchor moveWithCells="1" sizeWithCells="1">
                  <from>
                    <xdr:col>18</xdr:col>
                    <xdr:colOff>0</xdr:colOff>
                    <xdr:row>7</xdr:row>
                    <xdr:rowOff>0</xdr:rowOff>
                  </from>
                  <to>
                    <xdr:col>18</xdr:col>
                    <xdr:colOff>0</xdr:colOff>
                    <xdr:row>8</xdr:row>
                    <xdr:rowOff>0</xdr:rowOff>
                  </to>
                </anchor>
              </controlPr>
            </control>
          </mc:Choice>
        </mc:AlternateContent>
        <mc:AlternateContent xmlns:mc="http://schemas.openxmlformats.org/markup-compatibility/2006">
          <mc:Choice Requires="x14">
            <control shapeId="8202" r:id="rId6" name="Drop Down 10">
              <controlPr defaultSize="0" print="0" autoPict="0">
                <anchor moveWithCells="1" sizeWithCells="1">
                  <from>
                    <xdr:col>18</xdr:col>
                    <xdr:colOff>0</xdr:colOff>
                    <xdr:row>7</xdr:row>
                    <xdr:rowOff>0</xdr:rowOff>
                  </from>
                  <to>
                    <xdr:col>18</xdr:col>
                    <xdr:colOff>0</xdr:colOff>
                    <xdr:row>8</xdr:row>
                    <xdr:rowOff>0</xdr:rowOff>
                  </to>
                </anchor>
              </controlPr>
            </control>
          </mc:Choice>
        </mc:AlternateContent>
        <mc:AlternateContent xmlns:mc="http://schemas.openxmlformats.org/markup-compatibility/2006">
          <mc:Choice Requires="x14">
            <control shapeId="8203" r:id="rId7" name="Drop Down 11">
              <controlPr defaultSize="0" print="0" autoPict="0">
                <anchor moveWithCells="1" sizeWithCells="1">
                  <from>
                    <xdr:col>18</xdr:col>
                    <xdr:colOff>0</xdr:colOff>
                    <xdr:row>7</xdr:row>
                    <xdr:rowOff>0</xdr:rowOff>
                  </from>
                  <to>
                    <xdr:col>18</xdr:col>
                    <xdr:colOff>0</xdr:colOff>
                    <xdr:row>8</xdr:row>
                    <xdr:rowOff>0</xdr:rowOff>
                  </to>
                </anchor>
              </controlPr>
            </control>
          </mc:Choice>
        </mc:AlternateContent>
      </controls>
    </mc:Choice>
  </mc:AlternateConten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A4660D-2435-482D-A25A-9D30653BDBD6}">
  <sheetPr codeName="Sheet52">
    <pageSetUpPr fitToPage="1"/>
  </sheetPr>
  <dimension ref="A1:I14"/>
  <sheetViews>
    <sheetView workbookViewId="0">
      <selection activeCell="GJ14" sqref="GJ14"/>
    </sheetView>
  </sheetViews>
  <sheetFormatPr defaultRowHeight="15.75"/>
  <cols>
    <col min="2" max="2" width="12.5" bestFit="1" customWidth="1"/>
    <col min="3" max="3" width="13.5" customWidth="1"/>
    <col min="4" max="4" width="15.5" customWidth="1"/>
    <col min="5" max="5" width="13.25" customWidth="1"/>
    <col min="7" max="7" width="12.625" customWidth="1"/>
    <col min="8" max="8" width="16" customWidth="1"/>
  </cols>
  <sheetData>
    <row r="1" spans="1:9">
      <c r="A1" s="1285"/>
      <c r="B1" s="1285"/>
      <c r="C1" s="1285"/>
      <c r="D1" s="743"/>
      <c r="E1" s="743"/>
      <c r="F1" s="743"/>
      <c r="G1" s="743"/>
      <c r="H1" s="743"/>
      <c r="I1" s="1286" t="s">
        <v>1829</v>
      </c>
    </row>
    <row r="2" spans="1:9" ht="26.25">
      <c r="A2" s="1287"/>
      <c r="B2" s="2184" t="s">
        <v>1820</v>
      </c>
      <c r="C2" s="2184"/>
      <c r="D2" s="2184"/>
      <c r="E2" s="2184"/>
      <c r="F2" s="2184"/>
      <c r="G2" s="2184"/>
      <c r="H2" s="2184"/>
      <c r="I2" s="2184"/>
    </row>
    <row r="3" spans="1:9">
      <c r="A3" s="2185" t="s">
        <v>172</v>
      </c>
      <c r="B3" s="2186" t="s">
        <v>1830</v>
      </c>
      <c r="C3" s="2187" t="s">
        <v>1821</v>
      </c>
      <c r="D3" s="2187" t="s">
        <v>1822</v>
      </c>
      <c r="E3" s="2187"/>
      <c r="F3" s="2187"/>
      <c r="G3" s="2187"/>
      <c r="H3" s="2188" t="s">
        <v>1831</v>
      </c>
      <c r="I3" s="2185" t="s">
        <v>1832</v>
      </c>
    </row>
    <row r="4" spans="1:9" ht="24">
      <c r="A4" s="2185"/>
      <c r="B4" s="2186"/>
      <c r="C4" s="2187"/>
      <c r="D4" s="1288" t="s">
        <v>1823</v>
      </c>
      <c r="E4" s="1288" t="s">
        <v>1824</v>
      </c>
      <c r="F4" s="1288" t="s">
        <v>1825</v>
      </c>
      <c r="G4" s="1289" t="s">
        <v>1833</v>
      </c>
      <c r="H4" s="2188"/>
      <c r="I4" s="2185"/>
    </row>
    <row r="5" spans="1:9">
      <c r="A5" s="1290">
        <v>1</v>
      </c>
      <c r="B5" s="1291" t="str">
        <f>应收账款!U$7</f>
        <v>1年以内金额</v>
      </c>
      <c r="C5" s="1292">
        <f>SUMIF(应收账款!$AF8:$AF29,"账龄分析",应收账款!U8:U29)</f>
        <v>0</v>
      </c>
      <c r="D5" s="1293">
        <v>0</v>
      </c>
      <c r="E5" s="1293"/>
      <c r="F5" s="1294"/>
      <c r="G5" s="1293">
        <v>0</v>
      </c>
      <c r="H5" s="1295">
        <f t="shared" ref="H5:H10" si="0">C5*G5</f>
        <v>0</v>
      </c>
      <c r="I5" s="1296"/>
    </row>
    <row r="6" spans="1:9">
      <c r="A6" s="1290">
        <v>2</v>
      </c>
      <c r="B6" s="1291" t="str">
        <f>应收账款!V$7</f>
        <v>1~2年金额</v>
      </c>
      <c r="C6" s="1292">
        <f>SUMIF(应收账款!$AF8:$AF29,"账龄分析",应收账款!V8:V29)</f>
        <v>0</v>
      </c>
      <c r="D6" s="1293">
        <v>0.05</v>
      </c>
      <c r="E6" s="1293"/>
      <c r="F6" s="1294"/>
      <c r="G6" s="1293">
        <v>0.05</v>
      </c>
      <c r="H6" s="1295">
        <f t="shared" si="0"/>
        <v>0</v>
      </c>
      <c r="I6" s="1296"/>
    </row>
    <row r="7" spans="1:9">
      <c r="A7" s="1290">
        <v>3</v>
      </c>
      <c r="B7" s="1291" t="str">
        <f>应收账款!W$7</f>
        <v>2~3年金额</v>
      </c>
      <c r="C7" s="1292">
        <f>SUMIF(应收账款!$AF8:$AF29,"账龄分析",应收账款!W8:W29)</f>
        <v>0</v>
      </c>
      <c r="D7" s="1293">
        <v>0.1</v>
      </c>
      <c r="E7" s="1293"/>
      <c r="F7" s="1294"/>
      <c r="G7" s="1293">
        <v>0.1</v>
      </c>
      <c r="H7" s="1295">
        <f t="shared" si="0"/>
        <v>0</v>
      </c>
      <c r="I7" s="1296"/>
    </row>
    <row r="8" spans="1:9">
      <c r="A8" s="1290">
        <v>4</v>
      </c>
      <c r="B8" s="1291" t="str">
        <f>应收账款!X$7</f>
        <v>3~4年金额</v>
      </c>
      <c r="C8" s="1292">
        <f>SUMIF(应收账款!$AF8:$AF29,"账龄分析",应收账款!X8:X29)</f>
        <v>0</v>
      </c>
      <c r="D8" s="1293">
        <v>0.4</v>
      </c>
      <c r="E8" s="1307"/>
      <c r="F8" s="1294"/>
      <c r="G8" s="1293">
        <v>0.4</v>
      </c>
      <c r="H8" s="1295">
        <f t="shared" si="0"/>
        <v>0</v>
      </c>
      <c r="I8" s="1296"/>
    </row>
    <row r="9" spans="1:9">
      <c r="A9" s="1290">
        <v>5</v>
      </c>
      <c r="B9" s="1291" t="str">
        <f>应收账款!Y$7</f>
        <v>4~5年金额</v>
      </c>
      <c r="C9" s="1292">
        <f>SUMIF(应收账款!$AF8:$AF29,"账龄分析",应收账款!Y8:Y29)</f>
        <v>0</v>
      </c>
      <c r="D9" s="1293">
        <v>0.8</v>
      </c>
      <c r="E9" s="1308"/>
      <c r="F9" s="1294"/>
      <c r="G9" s="1293">
        <v>0.8</v>
      </c>
      <c r="H9" s="1295">
        <f t="shared" si="0"/>
        <v>0</v>
      </c>
      <c r="I9" s="1296"/>
    </row>
    <row r="10" spans="1:9">
      <c r="A10" s="1290">
        <v>6</v>
      </c>
      <c r="B10" s="1291" t="str">
        <f>应收账款!Z$7</f>
        <v>5年以上金额</v>
      </c>
      <c r="C10" s="1292">
        <f>SUMIF(应收账款!$AF8:$AF29,"账龄分析",应收账款!Z8:Z29)</f>
        <v>0</v>
      </c>
      <c r="D10" s="1293">
        <v>1</v>
      </c>
      <c r="E10" s="1309"/>
      <c r="F10" s="1294"/>
      <c r="G10" s="1293">
        <v>1</v>
      </c>
      <c r="H10" s="1295">
        <f t="shared" si="0"/>
        <v>0</v>
      </c>
      <c r="I10" s="1296"/>
    </row>
    <row r="11" spans="1:9">
      <c r="A11" s="1310" t="s">
        <v>1826</v>
      </c>
      <c r="B11" s="1310"/>
      <c r="C11" s="1312">
        <f>SUM(C5:C10)</f>
        <v>0</v>
      </c>
      <c r="D11" s="1298" t="e">
        <f>SUMPRODUCT($C5:$C10,D5:D10)/$C11</f>
        <v>#DIV/0!</v>
      </c>
      <c r="E11" s="1298" t="e">
        <f>(C5*E5+C6*E6+C7*E7+SUM(C8:C10)*E8)/C11</f>
        <v>#DIV/0!</v>
      </c>
      <c r="F11" s="1299"/>
      <c r="G11" s="1297"/>
      <c r="H11" s="1312">
        <f>SUM(H5:H10)</f>
        <v>0</v>
      </c>
      <c r="I11" s="1300"/>
    </row>
    <row r="12" spans="1:9">
      <c r="A12" s="1290">
        <v>7</v>
      </c>
      <c r="B12" s="1313" t="s">
        <v>1827</v>
      </c>
      <c r="C12" s="1301">
        <f>SUMIF(应收账款!AF8:AF29,"个别认定",应收账款!AA8:AA29)</f>
        <v>0</v>
      </c>
      <c r="D12" s="1301"/>
      <c r="E12" s="1301"/>
      <c r="F12" s="1301"/>
      <c r="G12" s="1302"/>
      <c r="H12" s="1295">
        <f>应收账款!AC30</f>
        <v>0</v>
      </c>
      <c r="I12" s="1303"/>
    </row>
    <row r="13" spans="1:9">
      <c r="A13" s="1290">
        <v>8</v>
      </c>
      <c r="B13" s="1313" t="s">
        <v>1828</v>
      </c>
      <c r="C13" s="1304">
        <f>SUMIF(应收账款!AF8:AF29,"关联方认定",应收账款!AA8:AA29)</f>
        <v>0</v>
      </c>
      <c r="D13" s="1304"/>
      <c r="E13" s="1304"/>
      <c r="F13" s="1304"/>
      <c r="G13" s="1302"/>
      <c r="H13" s="1295">
        <f>应收账款!AE30</f>
        <v>0</v>
      </c>
      <c r="I13" s="1303"/>
    </row>
    <row r="14" spans="1:9">
      <c r="A14" s="1314" t="s">
        <v>147</v>
      </c>
      <c r="B14" s="1311"/>
      <c r="C14" s="1305">
        <f>SUM(C11:C13)</f>
        <v>0</v>
      </c>
      <c r="D14" s="1305"/>
      <c r="E14" s="1305"/>
      <c r="F14" s="1305"/>
      <c r="G14" s="1306"/>
      <c r="H14" s="1305">
        <f>SUM(H11:H13)</f>
        <v>0</v>
      </c>
      <c r="I14" s="1303"/>
    </row>
  </sheetData>
  <mergeCells count="7">
    <mergeCell ref="B2:I2"/>
    <mergeCell ref="A3:A4"/>
    <mergeCell ref="B3:B4"/>
    <mergeCell ref="C3:C4"/>
    <mergeCell ref="D3:G3"/>
    <mergeCell ref="H3:H4"/>
    <mergeCell ref="I3:I4"/>
  </mergeCells>
  <phoneticPr fontId="28" type="noConversion"/>
  <printOptions horizontalCentered="1"/>
  <pageMargins left="0.7" right="0.7" top="0.98425196850393704" bottom="0.75" header="0.39370078740157477" footer="0.3"/>
  <pageSetup paperSize="9" orientation="portrait" r:id="rId1"/>
  <headerFooter>
    <oddHeader>&amp;R&amp;"宋体,常规"&amp;10共&amp;"Times New Roman,常规"&amp;N&amp;"宋体,常规"页第&amp;"Times New Roman,常规"&amp;P&amp;"宋体,常规"页</oddHead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2BF8EA-CA94-4E03-AF6F-48BAE653DA7B}">
  <sheetPr codeName="Sheet149">
    <tabColor indexed="15"/>
    <pageSetUpPr fitToPage="1"/>
  </sheetPr>
  <dimension ref="A1:I29"/>
  <sheetViews>
    <sheetView topLeftCell="A9" zoomScale="85" zoomScaleNormal="85" zoomScaleSheetLayoutView="70" workbookViewId="0">
      <selection activeCell="F30" sqref="F30"/>
    </sheetView>
  </sheetViews>
  <sheetFormatPr defaultColWidth="9" defaultRowHeight="15.75" customHeight="1" outlineLevelCol="1"/>
  <cols>
    <col min="1" max="1" width="7.75" style="349" customWidth="1"/>
    <col min="2" max="2" width="26.25" style="349" customWidth="1"/>
    <col min="3" max="3" width="19.125" style="705" customWidth="1" outlineLevel="1"/>
    <col min="4" max="6" width="24.25" style="705" customWidth="1"/>
    <col min="7" max="7" width="15.25" style="705" customWidth="1"/>
    <col min="8" max="16384" width="9" style="349"/>
  </cols>
  <sheetData>
    <row r="1" spans="1:9" ht="13.15" customHeight="1">
      <c r="A1" s="22" t="s">
        <v>108</v>
      </c>
      <c r="B1" s="357" t="s">
        <v>333</v>
      </c>
      <c r="C1" s="941"/>
      <c r="D1" s="941"/>
      <c r="E1" s="941"/>
      <c r="F1" s="941"/>
      <c r="G1" s="941"/>
    </row>
    <row r="2" spans="1:9" s="369" customFormat="1" ht="30" customHeight="1">
      <c r="A2" s="2061" t="s">
        <v>1393</v>
      </c>
      <c r="B2" s="2062"/>
      <c r="C2" s="2062"/>
      <c r="D2" s="2062"/>
      <c r="E2" s="2062"/>
      <c r="F2" s="2062"/>
      <c r="G2" s="2062"/>
    </row>
    <row r="3" spans="1:9" ht="14.25" customHeight="1">
      <c r="A3" s="2063" t="str">
        <f>CONCATENATE(封面!D9,封面!F9,封面!G9,封面!H9,封面!I9,封面!J9,封面!K9)</f>
        <v>评估基准日：年月日</v>
      </c>
      <c r="B3" s="2063"/>
      <c r="C3" s="2063"/>
      <c r="D3" s="2063"/>
      <c r="E3" s="2063"/>
      <c r="F3" s="2063"/>
      <c r="G3" s="2063"/>
    </row>
    <row r="4" spans="1:9" ht="15.75" customHeight="1">
      <c r="A4" s="8" t="str">
        <f>封面!D7&amp;封面!F7</f>
        <v>被评估企业：</v>
      </c>
      <c r="C4" s="943"/>
      <c r="D4" s="943"/>
      <c r="E4" s="943"/>
      <c r="F4" s="943"/>
      <c r="G4" s="971" t="s">
        <v>110</v>
      </c>
    </row>
    <row r="5" spans="1:9" s="395" customFormat="1" ht="15.75" customHeight="1">
      <c r="A5" s="18" t="s">
        <v>373</v>
      </c>
      <c r="B5" s="18" t="s">
        <v>306</v>
      </c>
      <c r="C5" s="968" t="s">
        <v>317</v>
      </c>
      <c r="D5" s="968" t="s">
        <v>318</v>
      </c>
      <c r="E5" s="968" t="s">
        <v>319</v>
      </c>
      <c r="F5" s="972" t="s">
        <v>208</v>
      </c>
      <c r="G5" s="968" t="s">
        <v>403</v>
      </c>
      <c r="I5" s="285"/>
    </row>
    <row r="6" spans="1:9" ht="15.75" customHeight="1">
      <c r="A6" s="18" t="s">
        <v>1389</v>
      </c>
      <c r="B6" s="746" t="s">
        <v>1391</v>
      </c>
      <c r="C6" s="956">
        <f>融资—应收票据!F27</f>
        <v>0</v>
      </c>
      <c r="D6" s="956">
        <f>融资—应收票据!H27</f>
        <v>0</v>
      </c>
      <c r="E6" s="956">
        <f>融资—应收票据!I27</f>
        <v>0</v>
      </c>
      <c r="F6" s="956">
        <f>E6-D6</f>
        <v>0</v>
      </c>
      <c r="G6" s="973" t="str">
        <f>IF(D6=0,"",F6/D6*100)</f>
        <v/>
      </c>
    </row>
    <row r="7" spans="1:9" ht="15.75" customHeight="1">
      <c r="A7" s="18" t="s">
        <v>1390</v>
      </c>
      <c r="B7" s="746" t="s">
        <v>1392</v>
      </c>
      <c r="C7" s="956">
        <f>融资—应收账款!F29</f>
        <v>0</v>
      </c>
      <c r="D7" s="956">
        <f>融资—应收账款!P29</f>
        <v>0</v>
      </c>
      <c r="E7" s="956">
        <f>融资—应收账款!Q29</f>
        <v>0</v>
      </c>
      <c r="F7" s="956">
        <f>E7-D7</f>
        <v>0</v>
      </c>
      <c r="G7" s="956" t="str">
        <f>IF(D7=0,"",F7/D7*100)</f>
        <v/>
      </c>
    </row>
    <row r="8" spans="1:9" ht="15.75" customHeight="1">
      <c r="A8" s="18"/>
      <c r="B8" s="747"/>
      <c r="C8" s="956"/>
      <c r="D8" s="956"/>
      <c r="E8" s="956"/>
      <c r="F8" s="956"/>
      <c r="G8" s="956"/>
    </row>
    <row r="9" spans="1:9" ht="15.75" customHeight="1">
      <c r="A9" s="700"/>
      <c r="B9" s="370"/>
      <c r="C9" s="956"/>
      <c r="D9" s="956"/>
      <c r="E9" s="956"/>
      <c r="F9" s="956"/>
      <c r="G9" s="956"/>
    </row>
    <row r="10" spans="1:9" ht="15.75" customHeight="1">
      <c r="A10" s="700"/>
      <c r="B10" s="370"/>
      <c r="C10" s="956"/>
      <c r="D10" s="956"/>
      <c r="E10" s="956"/>
      <c r="F10" s="956"/>
      <c r="G10" s="956"/>
    </row>
    <row r="11" spans="1:9" ht="15.75" customHeight="1">
      <c r="A11" s="700"/>
      <c r="B11" s="370"/>
      <c r="C11" s="956"/>
      <c r="D11" s="956"/>
      <c r="E11" s="956"/>
      <c r="F11" s="956"/>
      <c r="G11" s="956"/>
    </row>
    <row r="12" spans="1:9" ht="15.75" customHeight="1">
      <c r="A12" s="700"/>
      <c r="B12" s="370"/>
      <c r="C12" s="956"/>
      <c r="D12" s="956"/>
      <c r="E12" s="956"/>
      <c r="F12" s="956"/>
      <c r="G12" s="956"/>
    </row>
    <row r="13" spans="1:9" ht="15.75" customHeight="1">
      <c r="A13" s="700"/>
      <c r="B13" s="370"/>
      <c r="C13" s="956"/>
      <c r="D13" s="956"/>
      <c r="E13" s="956"/>
      <c r="F13" s="956"/>
      <c r="G13" s="956"/>
    </row>
    <row r="14" spans="1:9" ht="15.75" customHeight="1">
      <c r="A14" s="700"/>
      <c r="B14" s="370"/>
      <c r="C14" s="956"/>
      <c r="D14" s="956"/>
      <c r="E14" s="956"/>
      <c r="F14" s="956"/>
      <c r="G14" s="956"/>
    </row>
    <row r="15" spans="1:9" ht="15.75" customHeight="1">
      <c r="A15" s="700"/>
      <c r="B15" s="370"/>
      <c r="C15" s="956"/>
      <c r="D15" s="956"/>
      <c r="E15" s="956"/>
      <c r="F15" s="956"/>
      <c r="G15" s="956"/>
    </row>
    <row r="16" spans="1:9" ht="15.75" customHeight="1">
      <c r="A16" s="700"/>
      <c r="B16" s="370"/>
      <c r="C16" s="956"/>
      <c r="D16" s="956"/>
      <c r="E16" s="956"/>
      <c r="F16" s="956"/>
      <c r="G16" s="956"/>
    </row>
    <row r="17" spans="1:7" ht="15.75" customHeight="1">
      <c r="A17" s="700"/>
      <c r="B17" s="370"/>
      <c r="C17" s="956"/>
      <c r="D17" s="956"/>
      <c r="E17" s="956"/>
      <c r="F17" s="956"/>
      <c r="G17" s="956"/>
    </row>
    <row r="18" spans="1:7" ht="15.75" customHeight="1">
      <c r="A18" s="700"/>
      <c r="B18" s="370"/>
      <c r="C18" s="956"/>
      <c r="D18" s="956"/>
      <c r="E18" s="956"/>
      <c r="F18" s="956"/>
      <c r="G18" s="956"/>
    </row>
    <row r="19" spans="1:7" ht="15.75" customHeight="1">
      <c r="A19" s="700"/>
      <c r="B19" s="370"/>
      <c r="C19" s="956"/>
      <c r="D19" s="956"/>
      <c r="E19" s="956"/>
      <c r="F19" s="956"/>
      <c r="G19" s="956"/>
    </row>
    <row r="20" spans="1:7" ht="15.75" customHeight="1">
      <c r="A20" s="700"/>
      <c r="B20" s="370"/>
      <c r="C20" s="956"/>
      <c r="D20" s="956"/>
      <c r="E20" s="956"/>
      <c r="F20" s="956"/>
      <c r="G20" s="956"/>
    </row>
    <row r="21" spans="1:7" ht="15.75" customHeight="1">
      <c r="A21" s="700"/>
      <c r="B21" s="370"/>
      <c r="C21" s="956"/>
      <c r="D21" s="956"/>
      <c r="E21" s="956"/>
      <c r="F21" s="956"/>
      <c r="G21" s="956"/>
    </row>
    <row r="22" spans="1:7" ht="15.75" customHeight="1">
      <c r="A22" s="700"/>
      <c r="B22" s="370"/>
      <c r="C22" s="956"/>
      <c r="D22" s="956"/>
      <c r="E22" s="956"/>
      <c r="F22" s="956"/>
      <c r="G22" s="956"/>
    </row>
    <row r="23" spans="1:7" ht="15.75" customHeight="1">
      <c r="A23" s="700"/>
      <c r="B23" s="370"/>
      <c r="C23" s="956"/>
      <c r="D23" s="956"/>
      <c r="E23" s="956"/>
      <c r="F23" s="956"/>
      <c r="G23" s="956"/>
    </row>
    <row r="24" spans="1:7" ht="15.75" customHeight="1">
      <c r="A24" s="700"/>
      <c r="B24" s="370"/>
      <c r="C24" s="956"/>
      <c r="D24" s="956"/>
      <c r="E24" s="956"/>
      <c r="F24" s="956"/>
      <c r="G24" s="956"/>
    </row>
    <row r="25" spans="1:7" ht="15.75" customHeight="1">
      <c r="A25" s="700"/>
      <c r="B25" s="370"/>
      <c r="C25" s="956"/>
      <c r="D25" s="956"/>
      <c r="E25" s="956"/>
      <c r="F25" s="956"/>
      <c r="G25" s="956"/>
    </row>
    <row r="26" spans="1:7" ht="15.75" customHeight="1">
      <c r="A26" s="700"/>
      <c r="B26" s="370"/>
      <c r="C26" s="956"/>
      <c r="D26" s="956"/>
      <c r="E26" s="956"/>
      <c r="F26" s="956"/>
      <c r="G26" s="956"/>
    </row>
    <row r="27" spans="1:7" ht="15.75" customHeight="1">
      <c r="A27" s="19" t="s">
        <v>1694</v>
      </c>
      <c r="B27" s="1085" t="s">
        <v>1695</v>
      </c>
      <c r="C27" s="956">
        <f>SUM(C6:C26)</f>
        <v>0</v>
      </c>
      <c r="D27" s="956">
        <f>SUM(D6:D26)</f>
        <v>0</v>
      </c>
      <c r="E27" s="956">
        <f>SUM(E6:E26)</f>
        <v>0</v>
      </c>
      <c r="F27" s="956">
        <f>SUM(F6:F26)</f>
        <v>0</v>
      </c>
      <c r="G27" s="956" t="str">
        <f>IF(D27=0,"",F27/D27*100)</f>
        <v/>
      </c>
    </row>
    <row r="28" spans="1:7" ht="15.75" customHeight="1">
      <c r="A28" s="12" t="str">
        <f>封面!D11&amp;封面!G11</f>
        <v>被评估企业填表人：</v>
      </c>
      <c r="C28" s="943"/>
      <c r="D28" s="943"/>
      <c r="E28" s="943" t="str">
        <f>"评估人员："&amp;封面!G20</f>
        <v>评估人员：</v>
      </c>
      <c r="F28" s="943"/>
      <c r="G28" s="943"/>
    </row>
    <row r="29" spans="1:7" ht="15.75" customHeight="1">
      <c r="A29" s="11" t="str">
        <f>CONCATENATE(封面!D13,封面!F13,封面!G13,封面!H13,封面!I13,封面!J13,封面!K13)</f>
        <v>填表日期：年月日</v>
      </c>
      <c r="C29" s="943"/>
      <c r="D29" s="943"/>
      <c r="E29" s="943"/>
      <c r="F29" s="943"/>
      <c r="G29" s="943"/>
    </row>
  </sheetData>
  <mergeCells count="2">
    <mergeCell ref="A2:G2"/>
    <mergeCell ref="A3:G3"/>
  </mergeCells>
  <phoneticPr fontId="28" type="noConversion"/>
  <hyperlinks>
    <hyperlink ref="A1" location="索引目录!D9" display="返回索引页" xr:uid="{03BDBBB3-42B0-4343-B317-F983786834ED}"/>
    <hyperlink ref="B1" location="流动汇总!B7" display="返回" xr:uid="{BF597836-C4EA-40AB-80C0-A93FA5874D6A}"/>
  </hyperlinks>
  <printOptions horizontalCentered="1"/>
  <pageMargins left="0.35433070866141736" right="0.35433070866141736" top="0.98425196850393704" bottom="0.78740157480314965" header="0.39370078740157477" footer="0.51181102362204722"/>
  <pageSetup paperSize="9" fitToHeight="0" orientation="landscape" r:id="rId1"/>
  <headerFooter alignWithMargins="0">
    <oddHeader>&amp;R&amp;"宋体,常规"&amp;10共&amp;"Times New Roman,常规"&amp;N&amp;"宋体,常规"页第&amp;"Times New Roman,常规"&amp;P&amp;"宋体,常规"页</oddHead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85229D-3F10-4446-9C4D-C7304F3AEC99}">
  <sheetPr codeName="Sheet152">
    <pageSetUpPr fitToPage="1"/>
  </sheetPr>
  <dimension ref="A1:M29"/>
  <sheetViews>
    <sheetView zoomScaleNormal="100" zoomScaleSheetLayoutView="70" workbookViewId="0">
      <selection activeCell="F30" sqref="F30"/>
    </sheetView>
  </sheetViews>
  <sheetFormatPr defaultColWidth="9" defaultRowHeight="15.75" customHeight="1" outlineLevelCol="1"/>
  <cols>
    <col min="1" max="1" width="5.25" style="12" customWidth="1"/>
    <col min="2" max="2" width="26.25" style="372" customWidth="1"/>
    <col min="3" max="4" width="13.125" style="561" bestFit="1" customWidth="1"/>
    <col min="5" max="5" width="10.25" style="705" customWidth="1"/>
    <col min="6" max="7" width="13.125" style="705" customWidth="1" outlineLevel="1"/>
    <col min="8" max="8" width="16.625" style="705" customWidth="1"/>
    <col min="9" max="10" width="14.625" style="705" customWidth="1"/>
    <col min="11" max="11" width="14.625" style="349" customWidth="1"/>
    <col min="12" max="16384" width="9" style="349"/>
  </cols>
  <sheetData>
    <row r="1" spans="1:13" ht="13.15" customHeight="1">
      <c r="A1" s="558" t="s">
        <v>108</v>
      </c>
      <c r="B1" s="371" t="s">
        <v>333</v>
      </c>
      <c r="C1" s="560"/>
      <c r="D1" s="560"/>
      <c r="E1" s="941"/>
      <c r="F1" s="941"/>
      <c r="G1" s="941"/>
      <c r="H1" s="941"/>
      <c r="I1" s="941"/>
      <c r="J1" s="941"/>
      <c r="K1" s="348"/>
    </row>
    <row r="2" spans="1:13" s="369" customFormat="1" ht="30" customHeight="1">
      <c r="A2" s="2061" t="s">
        <v>1510</v>
      </c>
      <c r="B2" s="2062"/>
      <c r="C2" s="2062"/>
      <c r="D2" s="2062"/>
      <c r="E2" s="2062"/>
      <c r="F2" s="2062"/>
      <c r="G2" s="2062"/>
      <c r="H2" s="2062"/>
      <c r="I2" s="2062"/>
      <c r="J2" s="2062"/>
      <c r="K2" s="2062"/>
    </row>
    <row r="3" spans="1:13" ht="14.25" customHeight="1">
      <c r="A3" s="705" t="str">
        <f>CONCATENATE(封面!D9,封面!F9,封面!G9,封面!H9,封面!I9,封面!J9,封面!K9)</f>
        <v>评估基准日：年月日</v>
      </c>
      <c r="B3" s="705"/>
      <c r="C3" s="705"/>
      <c r="D3" s="705"/>
      <c r="K3" s="705"/>
    </row>
    <row r="4" spans="1:13" ht="15.75" customHeight="1">
      <c r="A4" s="12" t="str">
        <f>封面!D7&amp;封面!F7</f>
        <v>被评估企业：</v>
      </c>
      <c r="C4" s="563"/>
      <c r="D4" s="563"/>
      <c r="E4" s="943"/>
      <c r="F4" s="943"/>
      <c r="G4" s="943"/>
      <c r="H4" s="943"/>
      <c r="I4" s="943"/>
      <c r="J4" s="943"/>
      <c r="K4" s="355" t="s">
        <v>110</v>
      </c>
      <c r="M4" s="379"/>
    </row>
    <row r="5" spans="1:13" s="694" customFormat="1" ht="15.75" customHeight="1">
      <c r="A5" s="695" t="s">
        <v>172</v>
      </c>
      <c r="B5" s="697" t="s">
        <v>430</v>
      </c>
      <c r="C5" s="703" t="s">
        <v>431</v>
      </c>
      <c r="D5" s="703" t="s">
        <v>432</v>
      </c>
      <c r="E5" s="947" t="s">
        <v>422</v>
      </c>
      <c r="F5" s="947" t="s">
        <v>317</v>
      </c>
      <c r="G5" s="947" t="s">
        <v>394</v>
      </c>
      <c r="H5" s="947" t="s">
        <v>318</v>
      </c>
      <c r="I5" s="947" t="s">
        <v>319</v>
      </c>
      <c r="J5" s="947" t="s">
        <v>336</v>
      </c>
      <c r="K5" s="699" t="s">
        <v>175</v>
      </c>
      <c r="M5" s="1099" t="s">
        <v>2129</v>
      </c>
    </row>
    <row r="6" spans="1:13" ht="15.75" customHeight="1">
      <c r="A6" s="696"/>
      <c r="B6" s="374"/>
      <c r="C6" s="704"/>
      <c r="D6" s="704"/>
      <c r="E6" s="970"/>
      <c r="F6" s="956"/>
      <c r="G6" s="956"/>
      <c r="H6" s="956"/>
      <c r="I6" s="956"/>
      <c r="J6" s="956" t="str">
        <f>IF(H6=0,"",(I6-H6)/H6*100)</f>
        <v/>
      </c>
      <c r="K6" s="370"/>
      <c r="M6" s="551"/>
    </row>
    <row r="7" spans="1:13" ht="15.75" customHeight="1">
      <c r="A7" s="696"/>
      <c r="B7" s="374"/>
      <c r="C7" s="704"/>
      <c r="D7" s="704"/>
      <c r="E7" s="970"/>
      <c r="F7" s="956"/>
      <c r="G7" s="956"/>
      <c r="H7" s="956"/>
      <c r="I7" s="956"/>
      <c r="J7" s="956" t="str">
        <f t="shared" ref="J7:J27" si="0">IF(H7=0,"",(I7-H7)/H7*100)</f>
        <v/>
      </c>
      <c r="K7" s="370"/>
      <c r="M7" s="551"/>
    </row>
    <row r="8" spans="1:13" ht="15.75" customHeight="1">
      <c r="A8" s="696"/>
      <c r="B8" s="374"/>
      <c r="C8" s="704"/>
      <c r="D8" s="704"/>
      <c r="E8" s="970"/>
      <c r="F8" s="956"/>
      <c r="G8" s="956"/>
      <c r="H8" s="956"/>
      <c r="I8" s="956"/>
      <c r="J8" s="956" t="str">
        <f t="shared" si="0"/>
        <v/>
      </c>
      <c r="K8" s="370"/>
      <c r="M8" s="551"/>
    </row>
    <row r="9" spans="1:13" ht="15.75" customHeight="1">
      <c r="A9" s="696"/>
      <c r="B9" s="374"/>
      <c r="C9" s="704"/>
      <c r="D9" s="704"/>
      <c r="E9" s="970"/>
      <c r="F9" s="956"/>
      <c r="G9" s="956"/>
      <c r="H9" s="956"/>
      <c r="I9" s="956"/>
      <c r="J9" s="956" t="str">
        <f t="shared" si="0"/>
        <v/>
      </c>
      <c r="K9" s="370"/>
      <c r="M9" s="551"/>
    </row>
    <row r="10" spans="1:13" ht="15.75" customHeight="1">
      <c r="A10" s="696"/>
      <c r="B10" s="374"/>
      <c r="C10" s="704"/>
      <c r="D10" s="704"/>
      <c r="E10" s="970"/>
      <c r="F10" s="956"/>
      <c r="G10" s="956"/>
      <c r="H10" s="956"/>
      <c r="I10" s="956"/>
      <c r="J10" s="956" t="str">
        <f t="shared" si="0"/>
        <v/>
      </c>
      <c r="K10" s="370"/>
      <c r="M10" s="551"/>
    </row>
    <row r="11" spans="1:13" ht="15.75" customHeight="1">
      <c r="A11" s="696"/>
      <c r="B11" s="374"/>
      <c r="C11" s="704"/>
      <c r="D11" s="704"/>
      <c r="E11" s="970"/>
      <c r="F11" s="956"/>
      <c r="G11" s="956"/>
      <c r="H11" s="956"/>
      <c r="I11" s="956"/>
      <c r="J11" s="956" t="str">
        <f t="shared" si="0"/>
        <v/>
      </c>
      <c r="K11" s="370"/>
      <c r="M11" s="551"/>
    </row>
    <row r="12" spans="1:13" ht="15.75" customHeight="1">
      <c r="A12" s="696"/>
      <c r="B12" s="374"/>
      <c r="C12" s="704"/>
      <c r="D12" s="704"/>
      <c r="E12" s="970"/>
      <c r="F12" s="956"/>
      <c r="G12" s="956"/>
      <c r="H12" s="956"/>
      <c r="I12" s="956"/>
      <c r="J12" s="956" t="str">
        <f t="shared" si="0"/>
        <v/>
      </c>
      <c r="K12" s="370"/>
      <c r="M12" s="551"/>
    </row>
    <row r="13" spans="1:13" ht="15.75" customHeight="1">
      <c r="A13" s="696"/>
      <c r="B13" s="374"/>
      <c r="C13" s="704"/>
      <c r="D13" s="704"/>
      <c r="E13" s="970"/>
      <c r="F13" s="956"/>
      <c r="G13" s="956"/>
      <c r="H13" s="956"/>
      <c r="I13" s="956"/>
      <c r="J13" s="956" t="str">
        <f t="shared" si="0"/>
        <v/>
      </c>
      <c r="K13" s="370"/>
      <c r="M13" s="551"/>
    </row>
    <row r="14" spans="1:13" ht="15.75" customHeight="1">
      <c r="A14" s="696"/>
      <c r="B14" s="374"/>
      <c r="C14" s="704"/>
      <c r="D14" s="704"/>
      <c r="E14" s="970"/>
      <c r="F14" s="956"/>
      <c r="G14" s="956"/>
      <c r="H14" s="956"/>
      <c r="I14" s="956"/>
      <c r="J14" s="956" t="str">
        <f t="shared" si="0"/>
        <v/>
      </c>
      <c r="K14" s="370"/>
      <c r="M14" s="551"/>
    </row>
    <row r="15" spans="1:13" ht="15.75" customHeight="1">
      <c r="A15" s="696"/>
      <c r="B15" s="374"/>
      <c r="C15" s="704"/>
      <c r="D15" s="704"/>
      <c r="E15" s="970"/>
      <c r="F15" s="956"/>
      <c r="G15" s="956"/>
      <c r="H15" s="956"/>
      <c r="I15" s="956"/>
      <c r="J15" s="956" t="str">
        <f t="shared" si="0"/>
        <v/>
      </c>
      <c r="K15" s="370"/>
      <c r="M15" s="551"/>
    </row>
    <row r="16" spans="1:13" ht="15.75" customHeight="1">
      <c r="A16" s="696"/>
      <c r="B16" s="374"/>
      <c r="C16" s="704"/>
      <c r="D16" s="704"/>
      <c r="E16" s="970"/>
      <c r="F16" s="956"/>
      <c r="G16" s="956"/>
      <c r="H16" s="956"/>
      <c r="I16" s="956"/>
      <c r="J16" s="956" t="str">
        <f t="shared" si="0"/>
        <v/>
      </c>
      <c r="K16" s="370"/>
      <c r="M16" s="551"/>
    </row>
    <row r="17" spans="1:13" ht="15.75" customHeight="1">
      <c r="A17" s="696"/>
      <c r="B17" s="374"/>
      <c r="C17" s="704"/>
      <c r="D17" s="704"/>
      <c r="E17" s="970"/>
      <c r="F17" s="956"/>
      <c r="G17" s="956"/>
      <c r="H17" s="956"/>
      <c r="I17" s="956"/>
      <c r="J17" s="956" t="str">
        <f t="shared" si="0"/>
        <v/>
      </c>
      <c r="K17" s="370"/>
      <c r="M17" s="551"/>
    </row>
    <row r="18" spans="1:13" ht="15.75" customHeight="1">
      <c r="A18" s="696"/>
      <c r="B18" s="374"/>
      <c r="C18" s="704"/>
      <c r="D18" s="704"/>
      <c r="E18" s="970"/>
      <c r="F18" s="956"/>
      <c r="G18" s="956"/>
      <c r="H18" s="956"/>
      <c r="I18" s="956"/>
      <c r="J18" s="956" t="str">
        <f t="shared" si="0"/>
        <v/>
      </c>
      <c r="K18" s="370"/>
      <c r="M18" s="551"/>
    </row>
    <row r="19" spans="1:13" ht="15.75" customHeight="1">
      <c r="A19" s="696"/>
      <c r="B19" s="374"/>
      <c r="C19" s="704"/>
      <c r="D19" s="704"/>
      <c r="E19" s="970"/>
      <c r="F19" s="956"/>
      <c r="G19" s="956"/>
      <c r="H19" s="956"/>
      <c r="I19" s="956"/>
      <c r="J19" s="956" t="str">
        <f t="shared" si="0"/>
        <v/>
      </c>
      <c r="K19" s="370"/>
      <c r="M19" s="551"/>
    </row>
    <row r="20" spans="1:13" ht="15.75" customHeight="1">
      <c r="A20" s="696"/>
      <c r="B20" s="374"/>
      <c r="C20" s="704"/>
      <c r="D20" s="704"/>
      <c r="E20" s="970"/>
      <c r="F20" s="956"/>
      <c r="G20" s="956"/>
      <c r="H20" s="956"/>
      <c r="I20" s="956"/>
      <c r="J20" s="956" t="str">
        <f t="shared" si="0"/>
        <v/>
      </c>
      <c r="K20" s="370"/>
      <c r="M20" s="551"/>
    </row>
    <row r="21" spans="1:13" ht="15.75" customHeight="1">
      <c r="A21" s="696"/>
      <c r="B21" s="374"/>
      <c r="C21" s="704"/>
      <c r="D21" s="704"/>
      <c r="E21" s="970"/>
      <c r="F21" s="956"/>
      <c r="G21" s="956"/>
      <c r="H21" s="956"/>
      <c r="I21" s="956"/>
      <c r="J21" s="956" t="str">
        <f t="shared" si="0"/>
        <v/>
      </c>
      <c r="K21" s="370"/>
      <c r="M21" s="551"/>
    </row>
    <row r="22" spans="1:13" ht="15.75" customHeight="1">
      <c r="A22" s="696"/>
      <c r="B22" s="374"/>
      <c r="C22" s="704"/>
      <c r="D22" s="704"/>
      <c r="E22" s="970"/>
      <c r="F22" s="956"/>
      <c r="G22" s="956"/>
      <c r="H22" s="956"/>
      <c r="I22" s="956"/>
      <c r="J22" s="956" t="str">
        <f t="shared" si="0"/>
        <v/>
      </c>
      <c r="K22" s="370"/>
      <c r="M22" s="551"/>
    </row>
    <row r="23" spans="1:13" ht="15.75" customHeight="1">
      <c r="A23" s="696"/>
      <c r="B23" s="374"/>
      <c r="C23" s="704"/>
      <c r="D23" s="704"/>
      <c r="E23" s="970"/>
      <c r="F23" s="956"/>
      <c r="G23" s="956"/>
      <c r="H23" s="956"/>
      <c r="I23" s="956"/>
      <c r="J23" s="956" t="str">
        <f t="shared" si="0"/>
        <v/>
      </c>
      <c r="K23" s="370"/>
      <c r="M23" s="551"/>
    </row>
    <row r="24" spans="1:13" ht="15.75" customHeight="1">
      <c r="A24" s="696"/>
      <c r="B24" s="374"/>
      <c r="C24" s="704"/>
      <c r="D24" s="704"/>
      <c r="E24" s="970"/>
      <c r="F24" s="956"/>
      <c r="G24" s="956"/>
      <c r="H24" s="956"/>
      <c r="I24" s="956"/>
      <c r="J24" s="956" t="str">
        <f t="shared" si="0"/>
        <v/>
      </c>
      <c r="K24" s="370"/>
      <c r="M24" s="551"/>
    </row>
    <row r="25" spans="1:13" ht="15.75" customHeight="1">
      <c r="A25" s="696"/>
      <c r="B25" s="374"/>
      <c r="C25" s="704"/>
      <c r="D25" s="704"/>
      <c r="E25" s="970"/>
      <c r="F25" s="956"/>
      <c r="G25" s="956"/>
      <c r="H25" s="956"/>
      <c r="I25" s="956"/>
      <c r="J25" s="956" t="str">
        <f t="shared" si="0"/>
        <v/>
      </c>
      <c r="K25" s="370"/>
      <c r="M25" s="551"/>
    </row>
    <row r="26" spans="1:13" ht="15.75" customHeight="1">
      <c r="A26" s="696"/>
      <c r="B26" s="374"/>
      <c r="C26" s="704"/>
      <c r="D26" s="704"/>
      <c r="E26" s="970"/>
      <c r="F26" s="956"/>
      <c r="G26" s="956"/>
      <c r="H26" s="956"/>
      <c r="I26" s="956"/>
      <c r="J26" s="956" t="str">
        <f t="shared" si="0"/>
        <v/>
      </c>
      <c r="K26" s="370"/>
      <c r="M26" s="551"/>
    </row>
    <row r="27" spans="1:13" ht="15.75" customHeight="1">
      <c r="A27" s="2115" t="s">
        <v>433</v>
      </c>
      <c r="B27" s="2116"/>
      <c r="C27" s="704"/>
      <c r="D27" s="704"/>
      <c r="E27" s="970"/>
      <c r="F27" s="956">
        <f>SUM(F6:F26)</f>
        <v>0</v>
      </c>
      <c r="G27" s="956"/>
      <c r="H27" s="956">
        <f>SUM(H6:H26)</f>
        <v>0</v>
      </c>
      <c r="I27" s="956">
        <f>SUM(I6:I26)</f>
        <v>0</v>
      </c>
      <c r="J27" s="956" t="str">
        <f t="shared" si="0"/>
        <v/>
      </c>
      <c r="K27" s="370"/>
    </row>
    <row r="28" spans="1:13" ht="15.75" customHeight="1">
      <c r="A28" s="12" t="str">
        <f>封面!D11&amp;封面!G11</f>
        <v>被评估企业填表人：</v>
      </c>
      <c r="E28" s="943"/>
      <c r="F28" s="943"/>
      <c r="G28" s="943"/>
      <c r="H28" s="943" t="str">
        <f>"评估人员："&amp;封面!G20</f>
        <v>评估人员：</v>
      </c>
      <c r="I28" s="943"/>
      <c r="J28" s="943"/>
    </row>
    <row r="29" spans="1:13" ht="15.75" customHeight="1">
      <c r="A29" s="12" t="str">
        <f>CONCATENATE(封面!D13,封面!F13,封面!G13,封面!H13,封面!I13,封面!J13,封面!K13)</f>
        <v>填表日期：年月日</v>
      </c>
      <c r="E29" s="943"/>
      <c r="F29" s="943"/>
      <c r="G29" s="943"/>
      <c r="H29" s="943"/>
      <c r="I29" s="943"/>
      <c r="J29" s="943"/>
    </row>
  </sheetData>
  <mergeCells count="2">
    <mergeCell ref="A2:K2"/>
    <mergeCell ref="A27:B27"/>
  </mergeCells>
  <phoneticPr fontId="28" type="noConversion"/>
  <hyperlinks>
    <hyperlink ref="A1" location="索引目录!D12" display="返回索引页" xr:uid="{A2FABF09-1EE5-4417-A0DE-C7E5C53EE594}"/>
    <hyperlink ref="B1" location="流动汇总!B8" display="返回" xr:uid="{97FAF324-F40B-422C-BE7C-05ACAC6CB394}"/>
  </hyperlinks>
  <printOptions horizontalCentered="1"/>
  <pageMargins left="0.35433070866141736" right="0.35433070866141736" top="0.98425196850393704" bottom="0.78740157480314965" header="0.39370078740157477" footer="0.51181102362204722"/>
  <pageSetup paperSize="9" scale="85" fitToHeight="0" orientation="landscape" r:id="rId1"/>
  <headerFooter alignWithMargins="0">
    <oddHeader>&amp;R&amp;"宋体,常规"&amp;10共&amp;"Times New Roman,常规"&amp;N&amp;"宋体,常规"页第&amp;"Times New Roman,常规"&amp;P&amp;"宋体,常规"页</oddHeader>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783884-D89C-428D-AB0D-896A7B6328AC}">
  <sheetPr codeName="Sheet153">
    <pageSetUpPr fitToPage="1"/>
  </sheetPr>
  <dimension ref="A1:AG37"/>
  <sheetViews>
    <sheetView topLeftCell="A4" zoomScale="70" zoomScaleNormal="70" zoomScaleSheetLayoutView="80" workbookViewId="0">
      <selection activeCell="F30" sqref="F30"/>
    </sheetView>
  </sheetViews>
  <sheetFormatPr defaultColWidth="9" defaultRowHeight="15.75" customHeight="1" outlineLevelCol="1"/>
  <cols>
    <col min="1" max="1" width="5.25" style="12" customWidth="1"/>
    <col min="2" max="2" width="24.125" style="372" customWidth="1"/>
    <col min="3" max="3" width="11.125" style="372" customWidth="1"/>
    <col min="4" max="4" width="9.5" style="561" customWidth="1"/>
    <col min="5" max="5" width="12.625" style="349" customWidth="1"/>
    <col min="6" max="6" width="15.5" style="705" customWidth="1" outlineLevel="1"/>
    <col min="7" max="7" width="10.25" style="705" customWidth="1" outlineLevel="1"/>
    <col min="8" max="8" width="9.875" style="705" customWidth="1" outlineLevel="1"/>
    <col min="9" max="11" width="8.75" style="705" customWidth="1" outlineLevel="1"/>
    <col min="12" max="12" width="10.25" style="705" customWidth="1" outlineLevel="1"/>
    <col min="13" max="13" width="20.125" style="705" customWidth="1" outlineLevel="1"/>
    <col min="14" max="15" width="10.75" style="721" customWidth="1" outlineLevel="1"/>
    <col min="16" max="17" width="19.625" style="705" customWidth="1"/>
    <col min="18" max="18" width="9.625" style="705" customWidth="1"/>
    <col min="19" max="19" width="14.75" style="349" customWidth="1"/>
    <col min="20" max="20" width="10.5" style="349" customWidth="1"/>
    <col min="21" max="24" width="9" style="349"/>
    <col min="25" max="25" width="12.5" style="349" customWidth="1"/>
    <col min="26" max="26" width="13.5" style="349" customWidth="1"/>
    <col min="27" max="27" width="13.875" style="349" customWidth="1"/>
    <col min="28" max="28" width="9" style="349" customWidth="1"/>
    <col min="29" max="29" width="16.375" style="349" customWidth="1"/>
    <col min="30" max="32" width="9" style="349" customWidth="1"/>
    <col min="33" max="34" width="9" style="349"/>
    <col min="35" max="43" width="9" style="349" customWidth="1"/>
    <col min="44" max="16384" width="9" style="349"/>
  </cols>
  <sheetData>
    <row r="1" spans="1:33" ht="15.75" customHeight="1">
      <c r="A1" s="564" t="s">
        <v>108</v>
      </c>
      <c r="B1" s="371" t="s">
        <v>434</v>
      </c>
      <c r="C1" s="376"/>
      <c r="D1" s="560"/>
      <c r="E1" s="348"/>
      <c r="F1" s="941"/>
      <c r="G1" s="941"/>
      <c r="H1" s="941"/>
      <c r="I1" s="941"/>
      <c r="J1" s="941"/>
      <c r="K1" s="941"/>
      <c r="L1" s="941"/>
      <c r="M1" s="941"/>
      <c r="N1" s="941"/>
      <c r="O1" s="941"/>
      <c r="P1" s="941"/>
      <c r="Q1" s="941"/>
      <c r="R1" s="941"/>
      <c r="S1" s="348"/>
      <c r="T1" s="348"/>
    </row>
    <row r="2" spans="1:33" s="369" customFormat="1" ht="30" customHeight="1">
      <c r="A2" s="2061" t="s">
        <v>1511</v>
      </c>
      <c r="B2" s="2062"/>
      <c r="C2" s="2062"/>
      <c r="D2" s="2062"/>
      <c r="E2" s="2062"/>
      <c r="F2" s="2062"/>
      <c r="G2" s="2062"/>
      <c r="H2" s="2062"/>
      <c r="I2" s="2062"/>
      <c r="J2" s="2062"/>
      <c r="K2" s="2062"/>
      <c r="L2" s="2062"/>
      <c r="M2" s="2062"/>
      <c r="N2" s="2062"/>
      <c r="O2" s="2062"/>
      <c r="P2" s="2062"/>
      <c r="Q2" s="2062"/>
      <c r="R2" s="2062"/>
      <c r="S2" s="2062"/>
      <c r="T2" s="690"/>
    </row>
    <row r="3" spans="1:33" ht="14.25" customHeight="1">
      <c r="A3" s="705" t="str">
        <f>CONCATENATE(封面!D9,封面!F9,封面!G9,封面!H9,封面!I9,封面!J9,封面!K9)</f>
        <v>评估基准日：年月日</v>
      </c>
      <c r="B3" s="705"/>
      <c r="C3" s="705"/>
      <c r="D3" s="705"/>
      <c r="E3" s="705"/>
      <c r="N3" s="705"/>
      <c r="O3" s="705"/>
      <c r="S3" s="705"/>
      <c r="T3" s="326"/>
    </row>
    <row r="4" spans="1:33" ht="15.75" customHeight="1">
      <c r="A4" s="12" t="str">
        <f>封面!D7&amp;封面!F7</f>
        <v>被评估企业：</v>
      </c>
      <c r="F4" s="943"/>
      <c r="G4" s="943"/>
      <c r="H4" s="943"/>
      <c r="I4" s="943"/>
      <c r="J4" s="943"/>
      <c r="K4" s="943"/>
      <c r="L4" s="943"/>
      <c r="M4" s="943"/>
      <c r="N4" s="977"/>
      <c r="O4" s="943"/>
      <c r="P4" s="943"/>
      <c r="Q4" s="943"/>
      <c r="R4" s="943"/>
      <c r="S4" s="355" t="s">
        <v>110</v>
      </c>
      <c r="T4" s="355"/>
    </row>
    <row r="5" spans="1:33" s="694" customFormat="1" ht="15.75" customHeight="1">
      <c r="A5" s="695" t="s">
        <v>172</v>
      </c>
      <c r="B5" s="697" t="s">
        <v>437</v>
      </c>
      <c r="C5" s="697" t="s">
        <v>438</v>
      </c>
      <c r="D5" s="703" t="s">
        <v>439</v>
      </c>
      <c r="E5" s="699" t="s">
        <v>440</v>
      </c>
      <c r="F5" s="947" t="s">
        <v>317</v>
      </c>
      <c r="G5" s="978" t="s">
        <v>1207</v>
      </c>
      <c r="H5" s="979" t="s">
        <v>1208</v>
      </c>
      <c r="I5" s="978" t="s">
        <v>1209</v>
      </c>
      <c r="J5" s="978" t="s">
        <v>1210</v>
      </c>
      <c r="K5" s="978" t="s">
        <v>1211</v>
      </c>
      <c r="L5" s="978" t="s">
        <v>1212</v>
      </c>
      <c r="M5" s="980" t="s">
        <v>1213</v>
      </c>
      <c r="N5" s="981" t="s">
        <v>436</v>
      </c>
      <c r="O5" s="982" t="s">
        <v>394</v>
      </c>
      <c r="P5" s="947" t="s">
        <v>318</v>
      </c>
      <c r="Q5" s="947" t="s">
        <v>319</v>
      </c>
      <c r="R5" s="947" t="s">
        <v>336</v>
      </c>
      <c r="S5" s="699" t="s">
        <v>175</v>
      </c>
      <c r="T5" s="420"/>
      <c r="U5" s="1099" t="s">
        <v>2129</v>
      </c>
    </row>
    <row r="6" spans="1:33" ht="15.75" customHeight="1">
      <c r="A6" s="696"/>
      <c r="B6" s="382"/>
      <c r="C6" s="383"/>
      <c r="D6" s="565"/>
      <c r="E6" s="701"/>
      <c r="F6" s="956"/>
      <c r="G6" s="983"/>
      <c r="H6" s="983"/>
      <c r="I6" s="983"/>
      <c r="J6" s="983"/>
      <c r="K6" s="983"/>
      <c r="L6" s="983"/>
      <c r="M6" s="983">
        <f t="shared" ref="M6:M24" si="0">SUM(G6:L6)-F6</f>
        <v>0</v>
      </c>
      <c r="N6" s="984"/>
      <c r="O6" s="984"/>
      <c r="P6" s="956">
        <f>F6+O6</f>
        <v>0</v>
      </c>
      <c r="Q6" s="956"/>
      <c r="R6" s="956" t="str">
        <f>IF(P6=0,"",(Q6-P6)/P6*100)</f>
        <v/>
      </c>
      <c r="S6" s="370"/>
      <c r="T6" s="390"/>
      <c r="U6" s="551"/>
    </row>
    <row r="7" spans="1:33" ht="15.75" customHeight="1">
      <c r="A7" s="696"/>
      <c r="B7" s="382"/>
      <c r="C7" s="385"/>
      <c r="D7" s="704"/>
      <c r="E7" s="1086"/>
      <c r="F7" s="956"/>
      <c r="G7" s="983"/>
      <c r="H7" s="983"/>
      <c r="I7" s="983"/>
      <c r="J7" s="983"/>
      <c r="K7" s="983"/>
      <c r="L7" s="983"/>
      <c r="M7" s="983">
        <f t="shared" si="0"/>
        <v>0</v>
      </c>
      <c r="N7" s="984"/>
      <c r="O7" s="984"/>
      <c r="P7" s="956">
        <f t="shared" ref="P7:P25" si="1">F7+O7</f>
        <v>0</v>
      </c>
      <c r="Q7" s="956"/>
      <c r="R7" s="956" t="str">
        <f>IF(P7=0,"",(Q7-P7)/P7*100)</f>
        <v/>
      </c>
      <c r="S7" s="370"/>
      <c r="T7" s="390"/>
      <c r="U7" s="551"/>
    </row>
    <row r="8" spans="1:33" ht="15.75" customHeight="1">
      <c r="A8" s="696"/>
      <c r="B8" s="382"/>
      <c r="C8" s="383"/>
      <c r="D8" s="704"/>
      <c r="E8" s="1086"/>
      <c r="F8" s="956"/>
      <c r="G8" s="983"/>
      <c r="H8" s="983"/>
      <c r="I8" s="983"/>
      <c r="J8" s="983"/>
      <c r="K8" s="983"/>
      <c r="L8" s="983"/>
      <c r="M8" s="983">
        <f t="shared" si="0"/>
        <v>0</v>
      </c>
      <c r="N8" s="984"/>
      <c r="O8" s="984"/>
      <c r="P8" s="956">
        <f t="shared" si="1"/>
        <v>0</v>
      </c>
      <c r="Q8" s="956"/>
      <c r="R8" s="956" t="str">
        <f t="shared" ref="R8:R29" si="2">IF(P8=0,"",(Q8-P8)/P8*100)</f>
        <v/>
      </c>
      <c r="S8" s="370"/>
      <c r="T8" s="390"/>
      <c r="U8" s="551"/>
    </row>
    <row r="9" spans="1:33" ht="15.75" customHeight="1">
      <c r="A9" s="696"/>
      <c r="B9" s="382"/>
      <c r="C9" s="385"/>
      <c r="D9" s="704"/>
      <c r="E9" s="1086"/>
      <c r="F9" s="956"/>
      <c r="G9" s="983"/>
      <c r="H9" s="983"/>
      <c r="I9" s="983"/>
      <c r="J9" s="983"/>
      <c r="K9" s="983"/>
      <c r="L9" s="983"/>
      <c r="M9" s="983">
        <f t="shared" si="0"/>
        <v>0</v>
      </c>
      <c r="N9" s="984"/>
      <c r="O9" s="984"/>
      <c r="P9" s="956">
        <f t="shared" si="1"/>
        <v>0</v>
      </c>
      <c r="Q9" s="956"/>
      <c r="R9" s="956" t="str">
        <f t="shared" si="2"/>
        <v/>
      </c>
      <c r="S9" s="370"/>
      <c r="T9" s="390"/>
      <c r="U9" s="551"/>
    </row>
    <row r="10" spans="1:33" ht="15.75" customHeight="1">
      <c r="A10" s="696"/>
      <c r="B10" s="382"/>
      <c r="C10" s="383"/>
      <c r="D10" s="704"/>
      <c r="E10" s="1086"/>
      <c r="F10" s="956"/>
      <c r="G10" s="983"/>
      <c r="H10" s="983"/>
      <c r="I10" s="983"/>
      <c r="J10" s="983"/>
      <c r="K10" s="983"/>
      <c r="L10" s="983"/>
      <c r="M10" s="983">
        <f t="shared" si="0"/>
        <v>0</v>
      </c>
      <c r="N10" s="984"/>
      <c r="O10" s="984"/>
      <c r="P10" s="956">
        <f t="shared" si="1"/>
        <v>0</v>
      </c>
      <c r="Q10" s="956"/>
      <c r="R10" s="956" t="str">
        <f t="shared" si="2"/>
        <v/>
      </c>
      <c r="S10" s="370"/>
      <c r="T10" s="390"/>
      <c r="U10" s="551"/>
    </row>
    <row r="11" spans="1:33" ht="15.75" customHeight="1">
      <c r="A11" s="696"/>
      <c r="B11" s="382"/>
      <c r="C11" s="385"/>
      <c r="D11" s="704"/>
      <c r="E11" s="1086"/>
      <c r="F11" s="956"/>
      <c r="G11" s="983"/>
      <c r="H11" s="983"/>
      <c r="I11" s="983"/>
      <c r="J11" s="983"/>
      <c r="K11" s="983"/>
      <c r="L11" s="983"/>
      <c r="M11" s="983">
        <f t="shared" si="0"/>
        <v>0</v>
      </c>
      <c r="N11" s="984"/>
      <c r="O11" s="984"/>
      <c r="P11" s="956">
        <f t="shared" si="1"/>
        <v>0</v>
      </c>
      <c r="Q11" s="956"/>
      <c r="R11" s="956" t="str">
        <f t="shared" si="2"/>
        <v/>
      </c>
      <c r="S11" s="370"/>
      <c r="T11" s="390"/>
      <c r="U11" s="551"/>
    </row>
    <row r="12" spans="1:33" ht="15.75" customHeight="1">
      <c r="A12" s="696"/>
      <c r="B12" s="382"/>
      <c r="C12" s="385"/>
      <c r="D12" s="704"/>
      <c r="E12" s="1086"/>
      <c r="F12" s="956"/>
      <c r="G12" s="983"/>
      <c r="H12" s="983"/>
      <c r="I12" s="983"/>
      <c r="J12" s="983"/>
      <c r="K12" s="983"/>
      <c r="L12" s="983"/>
      <c r="M12" s="983">
        <f t="shared" si="0"/>
        <v>0</v>
      </c>
      <c r="N12" s="984"/>
      <c r="O12" s="984"/>
      <c r="P12" s="956">
        <f t="shared" si="1"/>
        <v>0</v>
      </c>
      <c r="Q12" s="956"/>
      <c r="R12" s="956" t="str">
        <f t="shared" si="2"/>
        <v/>
      </c>
      <c r="S12" s="370"/>
      <c r="T12" s="390"/>
      <c r="U12" s="551"/>
    </row>
    <row r="13" spans="1:33" ht="15.75" customHeight="1">
      <c r="A13" s="696"/>
      <c r="B13" s="374"/>
      <c r="C13" s="698"/>
      <c r="D13" s="704"/>
      <c r="E13" s="1086"/>
      <c r="F13" s="956"/>
      <c r="G13" s="983"/>
      <c r="H13" s="983"/>
      <c r="I13" s="983"/>
      <c r="J13" s="983"/>
      <c r="K13" s="983"/>
      <c r="L13" s="983"/>
      <c r="M13" s="983">
        <f t="shared" si="0"/>
        <v>0</v>
      </c>
      <c r="N13" s="984"/>
      <c r="O13" s="984"/>
      <c r="P13" s="956">
        <f t="shared" si="1"/>
        <v>0</v>
      </c>
      <c r="Q13" s="956"/>
      <c r="R13" s="956" t="str">
        <f t="shared" si="2"/>
        <v/>
      </c>
      <c r="S13" s="370"/>
      <c r="T13" s="390"/>
      <c r="U13" s="551"/>
    </row>
    <row r="14" spans="1:33" ht="15.75" customHeight="1">
      <c r="A14" s="696"/>
      <c r="B14" s="374"/>
      <c r="C14" s="698"/>
      <c r="D14" s="704"/>
      <c r="E14" s="1086"/>
      <c r="F14" s="956"/>
      <c r="G14" s="983"/>
      <c r="H14" s="983"/>
      <c r="I14" s="983"/>
      <c r="J14" s="983"/>
      <c r="K14" s="983"/>
      <c r="L14" s="983"/>
      <c r="M14" s="983">
        <f t="shared" si="0"/>
        <v>0</v>
      </c>
      <c r="N14" s="984"/>
      <c r="O14" s="984"/>
      <c r="P14" s="956">
        <f t="shared" si="1"/>
        <v>0</v>
      </c>
      <c r="Q14" s="956"/>
      <c r="R14" s="956" t="str">
        <f t="shared" si="2"/>
        <v/>
      </c>
      <c r="S14" s="370"/>
      <c r="T14" s="390"/>
      <c r="U14" s="551"/>
      <c r="Y14" s="361"/>
      <c r="Z14" s="361"/>
      <c r="AA14" s="361"/>
      <c r="AB14" s="361"/>
      <c r="AC14" s="361"/>
    </row>
    <row r="15" spans="1:33" ht="15.75" customHeight="1">
      <c r="A15" s="696"/>
      <c r="B15" s="374"/>
      <c r="C15" s="698"/>
      <c r="D15" s="704"/>
      <c r="E15" s="1086"/>
      <c r="F15" s="956"/>
      <c r="G15" s="983"/>
      <c r="H15" s="983"/>
      <c r="I15" s="983"/>
      <c r="J15" s="983"/>
      <c r="K15" s="983"/>
      <c r="L15" s="983"/>
      <c r="M15" s="983">
        <f t="shared" si="0"/>
        <v>0</v>
      </c>
      <c r="N15" s="984"/>
      <c r="O15" s="984"/>
      <c r="P15" s="956">
        <f t="shared" si="1"/>
        <v>0</v>
      </c>
      <c r="Q15" s="956"/>
      <c r="R15" s="956" t="str">
        <f t="shared" si="2"/>
        <v/>
      </c>
      <c r="S15" s="370"/>
      <c r="T15" s="390"/>
      <c r="U15" s="551"/>
      <c r="AE15" s="361"/>
      <c r="AF15" s="361"/>
      <c r="AG15" s="361"/>
    </row>
    <row r="16" spans="1:33" ht="15.75" customHeight="1">
      <c r="A16" s="696"/>
      <c r="B16" s="374"/>
      <c r="C16" s="698"/>
      <c r="D16" s="704"/>
      <c r="E16" s="1086"/>
      <c r="F16" s="956"/>
      <c r="G16" s="983"/>
      <c r="H16" s="983"/>
      <c r="I16" s="983"/>
      <c r="J16" s="983"/>
      <c r="K16" s="983"/>
      <c r="L16" s="983"/>
      <c r="M16" s="983">
        <f t="shared" si="0"/>
        <v>0</v>
      </c>
      <c r="N16" s="984"/>
      <c r="O16" s="984"/>
      <c r="P16" s="956">
        <f t="shared" si="1"/>
        <v>0</v>
      </c>
      <c r="Q16" s="956"/>
      <c r="R16" s="956" t="str">
        <f t="shared" si="2"/>
        <v/>
      </c>
      <c r="S16" s="370"/>
      <c r="T16" s="390"/>
      <c r="U16" s="551"/>
    </row>
    <row r="17" spans="1:31" ht="15.75" customHeight="1">
      <c r="A17" s="696"/>
      <c r="B17" s="374"/>
      <c r="C17" s="698"/>
      <c r="D17" s="704"/>
      <c r="E17" s="1086"/>
      <c r="F17" s="956"/>
      <c r="G17" s="983"/>
      <c r="H17" s="983"/>
      <c r="I17" s="983"/>
      <c r="J17" s="983"/>
      <c r="K17" s="983"/>
      <c r="L17" s="983"/>
      <c r="M17" s="983">
        <f t="shared" si="0"/>
        <v>0</v>
      </c>
      <c r="N17" s="984"/>
      <c r="O17" s="984"/>
      <c r="P17" s="956">
        <f t="shared" si="1"/>
        <v>0</v>
      </c>
      <c r="Q17" s="956"/>
      <c r="R17" s="956" t="str">
        <f t="shared" si="2"/>
        <v/>
      </c>
      <c r="S17" s="370"/>
      <c r="T17" s="390"/>
      <c r="U17" s="551"/>
      <c r="AE17" s="361"/>
    </row>
    <row r="18" spans="1:31" ht="15.75" customHeight="1">
      <c r="A18" s="696"/>
      <c r="B18" s="374"/>
      <c r="C18" s="698"/>
      <c r="D18" s="704"/>
      <c r="E18" s="1086"/>
      <c r="F18" s="956"/>
      <c r="G18" s="983"/>
      <c r="H18" s="983"/>
      <c r="I18" s="983"/>
      <c r="J18" s="983"/>
      <c r="K18" s="983"/>
      <c r="L18" s="983"/>
      <c r="M18" s="983">
        <f t="shared" si="0"/>
        <v>0</v>
      </c>
      <c r="N18" s="984"/>
      <c r="O18" s="984"/>
      <c r="P18" s="956">
        <f t="shared" si="1"/>
        <v>0</v>
      </c>
      <c r="Q18" s="956"/>
      <c r="R18" s="956" t="str">
        <f t="shared" si="2"/>
        <v/>
      </c>
      <c r="S18" s="370"/>
      <c r="T18" s="390"/>
      <c r="U18" s="551"/>
    </row>
    <row r="19" spans="1:31" ht="15.75" customHeight="1">
      <c r="A19" s="696"/>
      <c r="B19" s="374"/>
      <c r="C19" s="698"/>
      <c r="D19" s="704"/>
      <c r="E19" s="1086"/>
      <c r="F19" s="956"/>
      <c r="G19" s="983"/>
      <c r="H19" s="983"/>
      <c r="I19" s="983"/>
      <c r="J19" s="983"/>
      <c r="K19" s="983"/>
      <c r="L19" s="983"/>
      <c r="M19" s="983">
        <f t="shared" si="0"/>
        <v>0</v>
      </c>
      <c r="N19" s="984"/>
      <c r="O19" s="984"/>
      <c r="P19" s="956">
        <f t="shared" si="1"/>
        <v>0</v>
      </c>
      <c r="Q19" s="956"/>
      <c r="R19" s="956" t="str">
        <f t="shared" si="2"/>
        <v/>
      </c>
      <c r="S19" s="370"/>
      <c r="T19" s="390"/>
      <c r="U19" s="551"/>
    </row>
    <row r="20" spans="1:31" ht="15.75" customHeight="1">
      <c r="A20" s="696"/>
      <c r="B20" s="374"/>
      <c r="C20" s="698"/>
      <c r="D20" s="704"/>
      <c r="E20" s="1086"/>
      <c r="F20" s="956"/>
      <c r="G20" s="983"/>
      <c r="H20" s="983"/>
      <c r="I20" s="983"/>
      <c r="J20" s="983"/>
      <c r="K20" s="983"/>
      <c r="L20" s="983"/>
      <c r="M20" s="983">
        <f t="shared" si="0"/>
        <v>0</v>
      </c>
      <c r="N20" s="984"/>
      <c r="O20" s="984"/>
      <c r="P20" s="956">
        <f t="shared" si="1"/>
        <v>0</v>
      </c>
      <c r="Q20" s="956"/>
      <c r="R20" s="956" t="str">
        <f t="shared" si="2"/>
        <v/>
      </c>
      <c r="S20" s="370"/>
      <c r="T20" s="390"/>
      <c r="U20" s="551"/>
    </row>
    <row r="21" spans="1:31" ht="15.75" customHeight="1">
      <c r="A21" s="696"/>
      <c r="B21" s="374"/>
      <c r="C21" s="698"/>
      <c r="D21" s="704"/>
      <c r="E21" s="1086"/>
      <c r="F21" s="956"/>
      <c r="G21" s="983"/>
      <c r="H21" s="983"/>
      <c r="I21" s="983"/>
      <c r="J21" s="983"/>
      <c r="K21" s="983"/>
      <c r="L21" s="983"/>
      <c r="M21" s="983">
        <f t="shared" si="0"/>
        <v>0</v>
      </c>
      <c r="N21" s="984"/>
      <c r="O21" s="984"/>
      <c r="P21" s="956">
        <f t="shared" si="1"/>
        <v>0</v>
      </c>
      <c r="Q21" s="956"/>
      <c r="R21" s="956" t="str">
        <f t="shared" si="2"/>
        <v/>
      </c>
      <c r="S21" s="370"/>
      <c r="T21" s="390"/>
      <c r="U21" s="551"/>
    </row>
    <row r="22" spans="1:31" ht="15.75" customHeight="1">
      <c r="A22" s="696"/>
      <c r="B22" s="374"/>
      <c r="C22" s="698"/>
      <c r="D22" s="704"/>
      <c r="E22" s="1086"/>
      <c r="F22" s="956"/>
      <c r="G22" s="983"/>
      <c r="H22" s="983"/>
      <c r="I22" s="983"/>
      <c r="J22" s="983"/>
      <c r="K22" s="983"/>
      <c r="L22" s="983"/>
      <c r="M22" s="983">
        <f t="shared" si="0"/>
        <v>0</v>
      </c>
      <c r="N22" s="984"/>
      <c r="O22" s="984"/>
      <c r="P22" s="956">
        <f t="shared" si="1"/>
        <v>0</v>
      </c>
      <c r="Q22" s="956"/>
      <c r="R22" s="956" t="str">
        <f t="shared" si="2"/>
        <v/>
      </c>
      <c r="S22" s="370"/>
      <c r="T22" s="390"/>
      <c r="U22" s="551"/>
    </row>
    <row r="23" spans="1:31" ht="15.75" customHeight="1">
      <c r="A23" s="696"/>
      <c r="B23" s="374"/>
      <c r="C23" s="698"/>
      <c r="D23" s="704"/>
      <c r="E23" s="1086"/>
      <c r="F23" s="956"/>
      <c r="G23" s="983"/>
      <c r="H23" s="983"/>
      <c r="I23" s="983"/>
      <c r="J23" s="983"/>
      <c r="K23" s="983"/>
      <c r="L23" s="983"/>
      <c r="M23" s="983">
        <f t="shared" si="0"/>
        <v>0</v>
      </c>
      <c r="N23" s="984"/>
      <c r="O23" s="984"/>
      <c r="P23" s="956">
        <f t="shared" si="1"/>
        <v>0</v>
      </c>
      <c r="Q23" s="956"/>
      <c r="R23" s="956" t="str">
        <f t="shared" si="2"/>
        <v/>
      </c>
      <c r="S23" s="370"/>
      <c r="T23" s="390"/>
      <c r="U23" s="551"/>
    </row>
    <row r="24" spans="1:31" ht="15.75" customHeight="1">
      <c r="A24" s="696"/>
      <c r="B24" s="374"/>
      <c r="C24" s="698"/>
      <c r="D24" s="704"/>
      <c r="E24" s="1086"/>
      <c r="F24" s="956"/>
      <c r="G24" s="983"/>
      <c r="H24" s="983"/>
      <c r="I24" s="983"/>
      <c r="J24" s="983"/>
      <c r="K24" s="983"/>
      <c r="L24" s="983"/>
      <c r="M24" s="983">
        <f t="shared" si="0"/>
        <v>0</v>
      </c>
      <c r="N24" s="984"/>
      <c r="O24" s="984"/>
      <c r="P24" s="956">
        <f>F24+O24</f>
        <v>0</v>
      </c>
      <c r="Q24" s="956"/>
      <c r="R24" s="956" t="str">
        <f t="shared" si="2"/>
        <v/>
      </c>
      <c r="S24" s="370"/>
      <c r="T24" s="390"/>
      <c r="U24" s="551"/>
    </row>
    <row r="25" spans="1:31" ht="15.75" customHeight="1">
      <c r="A25" s="696"/>
      <c r="B25" s="374"/>
      <c r="C25" s="698"/>
      <c r="D25" s="704"/>
      <c r="E25" s="1086"/>
      <c r="F25" s="956"/>
      <c r="G25" s="983"/>
      <c r="H25" s="983"/>
      <c r="I25" s="983"/>
      <c r="J25" s="983"/>
      <c r="K25" s="983"/>
      <c r="L25" s="983"/>
      <c r="M25" s="983">
        <f>SUM(G25:L25)-F25</f>
        <v>0</v>
      </c>
      <c r="N25" s="984"/>
      <c r="O25" s="984"/>
      <c r="P25" s="956">
        <f t="shared" si="1"/>
        <v>0</v>
      </c>
      <c r="Q25" s="956"/>
      <c r="R25" s="956" t="str">
        <f t="shared" si="2"/>
        <v/>
      </c>
      <c r="S25" s="370"/>
      <c r="T25" s="390"/>
      <c r="U25" s="551"/>
    </row>
    <row r="26" spans="1:31" ht="15.75" customHeight="1">
      <c r="A26" s="2115" t="s">
        <v>433</v>
      </c>
      <c r="B26" s="2116"/>
      <c r="C26" s="698"/>
      <c r="D26" s="704"/>
      <c r="E26" s="700"/>
      <c r="F26" s="956">
        <f t="shared" ref="F26:L26" si="3">SUM(F6:F25)</f>
        <v>0</v>
      </c>
      <c r="G26" s="983">
        <f t="shared" si="3"/>
        <v>0</v>
      </c>
      <c r="H26" s="983">
        <f t="shared" si="3"/>
        <v>0</v>
      </c>
      <c r="I26" s="983">
        <f t="shared" si="3"/>
        <v>0</v>
      </c>
      <c r="J26" s="983">
        <f t="shared" si="3"/>
        <v>0</v>
      </c>
      <c r="K26" s="983">
        <f t="shared" si="3"/>
        <v>0</v>
      </c>
      <c r="L26" s="983">
        <f t="shared" si="3"/>
        <v>0</v>
      </c>
      <c r="M26" s="983">
        <f>SUM(G26:L26)-F26</f>
        <v>0</v>
      </c>
      <c r="N26" s="984">
        <f>SUM(N6:N25)</f>
        <v>0</v>
      </c>
      <c r="O26" s="984"/>
      <c r="P26" s="956">
        <f>SUM(P6:P25)</f>
        <v>0</v>
      </c>
      <c r="Q26" s="956">
        <f>SUM(Q6:Q25)</f>
        <v>0</v>
      </c>
      <c r="R26" s="956" t="str">
        <f t="shared" si="2"/>
        <v/>
      </c>
      <c r="S26" s="370"/>
      <c r="T26" s="390"/>
      <c r="U26" s="551"/>
    </row>
    <row r="27" spans="1:31" ht="15.75" customHeight="1">
      <c r="A27" s="2115" t="s">
        <v>447</v>
      </c>
      <c r="B27" s="2116"/>
      <c r="C27" s="698"/>
      <c r="D27" s="704"/>
      <c r="E27" s="700"/>
      <c r="F27" s="956"/>
      <c r="G27" s="983"/>
      <c r="H27" s="983"/>
      <c r="I27" s="983"/>
      <c r="J27" s="983"/>
      <c r="K27" s="983"/>
      <c r="L27" s="983"/>
      <c r="M27" s="983"/>
      <c r="N27" s="984"/>
      <c r="O27" s="984"/>
      <c r="P27" s="956">
        <f>F27+O27</f>
        <v>0</v>
      </c>
      <c r="Q27" s="956"/>
      <c r="R27" s="956" t="str">
        <f t="shared" si="2"/>
        <v/>
      </c>
      <c r="S27" s="370"/>
      <c r="T27" s="390"/>
    </row>
    <row r="28" spans="1:31" ht="15.75" customHeight="1">
      <c r="A28" s="2115" t="s">
        <v>448</v>
      </c>
      <c r="B28" s="2116"/>
      <c r="C28" s="698"/>
      <c r="D28" s="704"/>
      <c r="E28" s="700"/>
      <c r="F28" s="956"/>
      <c r="G28" s="983"/>
      <c r="H28" s="983"/>
      <c r="I28" s="983"/>
      <c r="J28" s="983"/>
      <c r="K28" s="983"/>
      <c r="L28" s="983"/>
      <c r="M28" s="983"/>
      <c r="N28" s="984"/>
      <c r="O28" s="984"/>
      <c r="P28" s="956"/>
      <c r="Q28" s="956">
        <f>P27</f>
        <v>0</v>
      </c>
      <c r="R28" s="956" t="str">
        <f t="shared" si="2"/>
        <v/>
      </c>
      <c r="S28" s="370"/>
      <c r="T28" s="390"/>
    </row>
    <row r="29" spans="1:31" ht="15.75" customHeight="1">
      <c r="A29" s="2115" t="s">
        <v>449</v>
      </c>
      <c r="B29" s="2116"/>
      <c r="C29" s="378"/>
      <c r="D29" s="704"/>
      <c r="E29" s="370"/>
      <c r="F29" s="956">
        <f>F26-F27-F28</f>
        <v>0</v>
      </c>
      <c r="G29" s="983">
        <f t="shared" ref="G29:N29" si="4">G26-G27-G28</f>
        <v>0</v>
      </c>
      <c r="H29" s="983">
        <f t="shared" si="4"/>
        <v>0</v>
      </c>
      <c r="I29" s="983">
        <f t="shared" si="4"/>
        <v>0</v>
      </c>
      <c r="J29" s="983">
        <f t="shared" si="4"/>
        <v>0</v>
      </c>
      <c r="K29" s="983">
        <f t="shared" si="4"/>
        <v>0</v>
      </c>
      <c r="L29" s="983">
        <f t="shared" si="4"/>
        <v>0</v>
      </c>
      <c r="M29" s="983">
        <f>M26-M27-M28</f>
        <v>0</v>
      </c>
      <c r="N29" s="984">
        <f t="shared" si="4"/>
        <v>0</v>
      </c>
      <c r="O29" s="984"/>
      <c r="P29" s="956">
        <f>P26-P27-P28</f>
        <v>0</v>
      </c>
      <c r="Q29" s="956">
        <f>Q26-Q27-Q28</f>
        <v>0</v>
      </c>
      <c r="R29" s="956" t="str">
        <f t="shared" si="2"/>
        <v/>
      </c>
      <c r="S29" s="370"/>
      <c r="T29" s="390"/>
    </row>
    <row r="30" spans="1:31" ht="15.75" customHeight="1">
      <c r="A30" s="12" t="str">
        <f>封面!D11&amp;封面!G11</f>
        <v>被评估企业填表人：</v>
      </c>
      <c r="F30" s="943"/>
      <c r="G30" s="943"/>
      <c r="H30" s="943"/>
      <c r="I30" s="943"/>
      <c r="J30" s="943"/>
      <c r="K30" s="943"/>
      <c r="L30" s="943"/>
      <c r="M30" s="943"/>
      <c r="N30" s="977"/>
      <c r="O30" s="977"/>
      <c r="P30" s="943" t="str">
        <f>"评估人员："&amp;封面!G20</f>
        <v>评估人员：</v>
      </c>
      <c r="Q30" s="943"/>
      <c r="R30" s="943"/>
    </row>
    <row r="31" spans="1:31" ht="15.75" customHeight="1">
      <c r="A31" s="12" t="str">
        <f>CONCATENATE(封面!D13,封面!F13,封面!G13,封面!H13,封面!I13,封面!J13,封面!K13)</f>
        <v>填表日期：年月日</v>
      </c>
      <c r="F31" s="943"/>
      <c r="G31" s="943"/>
      <c r="H31" s="943"/>
      <c r="I31" s="943"/>
      <c r="J31" s="943"/>
      <c r="K31" s="943"/>
      <c r="L31" s="943"/>
      <c r="M31" s="943"/>
      <c r="N31" s="977"/>
      <c r="O31" s="977"/>
      <c r="P31" s="943"/>
      <c r="Q31" s="943"/>
      <c r="R31" s="943"/>
    </row>
    <row r="32" spans="1:31" ht="15.75" customHeight="1">
      <c r="B32" s="386" t="s">
        <v>450</v>
      </c>
      <c r="C32" s="379" t="s">
        <v>451</v>
      </c>
      <c r="F32" s="943"/>
      <c r="G32" s="943"/>
      <c r="H32" s="943"/>
      <c r="I32" s="943"/>
      <c r="J32" s="943"/>
      <c r="K32" s="943"/>
      <c r="L32" s="943"/>
      <c r="M32" s="943"/>
      <c r="N32" s="977"/>
      <c r="O32" s="977"/>
      <c r="P32" s="943"/>
      <c r="Q32" s="943"/>
      <c r="R32" s="943"/>
    </row>
    <row r="33" spans="2:18" ht="15.75" customHeight="1">
      <c r="B33" s="387" t="s">
        <v>452</v>
      </c>
      <c r="C33" s="351" t="s">
        <v>453</v>
      </c>
      <c r="F33" s="943"/>
      <c r="G33" s="943"/>
      <c r="H33" s="943"/>
      <c r="I33" s="943"/>
      <c r="J33" s="943"/>
      <c r="K33" s="943"/>
      <c r="L33" s="943"/>
      <c r="M33" s="943"/>
      <c r="N33" s="977"/>
      <c r="O33" s="977"/>
      <c r="P33" s="943"/>
      <c r="Q33" s="943"/>
      <c r="R33" s="943"/>
    </row>
    <row r="34" spans="2:18" ht="15.75" customHeight="1">
      <c r="C34" s="351" t="s">
        <v>454</v>
      </c>
      <c r="F34" s="943"/>
      <c r="G34" s="985"/>
      <c r="H34" s="943"/>
      <c r="I34" s="943"/>
      <c r="J34" s="943"/>
      <c r="K34" s="943"/>
      <c r="L34" s="943"/>
      <c r="M34" s="943"/>
      <c r="N34" s="977"/>
      <c r="O34" s="977"/>
      <c r="P34" s="943"/>
      <c r="Q34" s="943"/>
      <c r="R34" s="943"/>
    </row>
    <row r="35" spans="2:18" ht="15" customHeight="1">
      <c r="C35" s="351" t="s">
        <v>455</v>
      </c>
      <c r="F35" s="943"/>
      <c r="G35" s="985"/>
      <c r="H35" s="943"/>
      <c r="I35" s="943"/>
      <c r="J35" s="943"/>
      <c r="K35" s="943"/>
      <c r="L35" s="943"/>
      <c r="M35" s="943"/>
      <c r="N35" s="977"/>
      <c r="O35" s="977"/>
      <c r="P35" s="943"/>
      <c r="Q35" s="943"/>
      <c r="R35" s="943"/>
    </row>
    <row r="36" spans="2:18" ht="15.75" customHeight="1">
      <c r="C36" s="351" t="s">
        <v>456</v>
      </c>
      <c r="F36" s="943"/>
      <c r="G36" s="943"/>
      <c r="H36" s="943"/>
      <c r="I36" s="943"/>
      <c r="J36" s="943"/>
      <c r="K36" s="943"/>
      <c r="L36" s="943"/>
      <c r="M36" s="943"/>
      <c r="N36" s="977"/>
      <c r="O36" s="977"/>
      <c r="P36" s="943"/>
      <c r="Q36" s="943"/>
      <c r="R36" s="943"/>
    </row>
    <row r="37" spans="2:18" ht="15.75" customHeight="1">
      <c r="F37" s="943"/>
      <c r="G37" s="943"/>
      <c r="H37" s="943"/>
      <c r="I37" s="943"/>
      <c r="J37" s="943"/>
      <c r="K37" s="943"/>
      <c r="L37" s="943"/>
      <c r="M37" s="943"/>
      <c r="N37" s="977"/>
      <c r="O37" s="977"/>
      <c r="P37" s="943"/>
      <c r="Q37" s="943"/>
      <c r="R37" s="943"/>
    </row>
  </sheetData>
  <mergeCells count="5">
    <mergeCell ref="A29:B29"/>
    <mergeCell ref="A2:S2"/>
    <mergeCell ref="A26:B26"/>
    <mergeCell ref="A27:B27"/>
    <mergeCell ref="A28:B28"/>
  </mergeCells>
  <phoneticPr fontId="28" type="noConversion"/>
  <hyperlinks>
    <hyperlink ref="A1" location="索引目录!D13" display="返回索引页" xr:uid="{D9516293-0E27-48EC-BD79-95B3B359B344}"/>
    <hyperlink ref="B1" location="流动汇总!B9" display="返回 " xr:uid="{5453A7DE-695A-4275-8AF4-77F76F4B4490}"/>
  </hyperlinks>
  <printOptions horizontalCentered="1"/>
  <pageMargins left="0.35433070866141736" right="0.35433070866141736" top="0.98425196850393704" bottom="0.78740157480314965" header="0.39370078740157477" footer="0.51181102362204722"/>
  <pageSetup paperSize="9" scale="54" fitToHeight="0" orientation="landscape" r:id="rId1"/>
  <headerFooter alignWithMargins="0">
    <oddHeader>&amp;R&amp;"宋体,常规"&amp;10共&amp;"Times New Roman,常规"&amp;N&amp;"宋体,常规"页第&amp;"Times New Roman,常规"&amp;P&amp;"宋体,常规"页</oddHeader>
  </headerFooter>
  <legacyDrawing r:id="rId2"/>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1">
    <pageSetUpPr fitToPage="1"/>
  </sheetPr>
  <dimension ref="A1:V31"/>
  <sheetViews>
    <sheetView topLeftCell="A10" zoomScale="80" zoomScaleNormal="80" zoomScaleSheetLayoutView="70" workbookViewId="0">
      <selection activeCell="F25" sqref="F25"/>
    </sheetView>
  </sheetViews>
  <sheetFormatPr defaultColWidth="9" defaultRowHeight="15.75" customHeight="1" outlineLevelCol="1"/>
  <cols>
    <col min="1" max="1" width="6.25" style="12" customWidth="1"/>
    <col min="2" max="2" width="24.75" style="372" customWidth="1"/>
    <col min="3" max="3" width="14.125" style="372" customWidth="1"/>
    <col min="4" max="4" width="11" style="349" customWidth="1"/>
    <col min="5" max="5" width="9.125" style="349" customWidth="1"/>
    <col min="6" max="7" width="13.125" style="705" customWidth="1" outlineLevel="1"/>
    <col min="8" max="8" width="15.75" style="705" customWidth="1" outlineLevel="1"/>
    <col min="9" max="10" width="17.25" style="705" customWidth="1"/>
    <col min="11" max="11" width="10.75" style="705" customWidth="1"/>
    <col min="12" max="12" width="12.625" style="705" customWidth="1"/>
    <col min="13" max="13" width="9" style="705"/>
    <col min="14" max="14" width="12.5" style="705" customWidth="1" outlineLevel="1"/>
    <col min="15" max="20" width="10.75" style="705" customWidth="1" outlineLevel="1"/>
    <col min="21" max="21" width="10.75" style="349" customWidth="1"/>
    <col min="22" max="22" width="9" style="349" customWidth="1"/>
    <col min="23" max="24" width="9" style="349"/>
    <col min="25" max="26" width="9" style="349" customWidth="1"/>
    <col min="27" max="16384" width="9" style="349"/>
  </cols>
  <sheetData>
    <row r="1" spans="1:22" ht="15.75" customHeight="1">
      <c r="A1" s="564" t="s">
        <v>108</v>
      </c>
      <c r="B1" s="371" t="s">
        <v>333</v>
      </c>
      <c r="C1" s="376"/>
      <c r="D1" s="348"/>
      <c r="E1" s="348"/>
      <c r="F1" s="941"/>
      <c r="G1" s="941"/>
      <c r="H1" s="941"/>
      <c r="I1" s="941"/>
      <c r="J1" s="941"/>
      <c r="K1" s="941"/>
      <c r="L1" s="941"/>
      <c r="M1" s="943"/>
      <c r="N1" s="943"/>
      <c r="O1" s="943"/>
      <c r="P1" s="943"/>
      <c r="Q1" s="943"/>
      <c r="R1" s="943"/>
      <c r="S1" s="943"/>
      <c r="T1" s="943"/>
    </row>
    <row r="2" spans="1:22" s="369" customFormat="1" ht="30" customHeight="1">
      <c r="A2" s="2061" t="s">
        <v>457</v>
      </c>
      <c r="B2" s="2062"/>
      <c r="C2" s="2062"/>
      <c r="D2" s="2062"/>
      <c r="E2" s="2062"/>
      <c r="F2" s="2062"/>
      <c r="G2" s="2062"/>
      <c r="H2" s="2062"/>
      <c r="I2" s="2062"/>
      <c r="J2" s="2062"/>
      <c r="K2" s="2062"/>
      <c r="L2" s="2062"/>
      <c r="M2" s="944"/>
      <c r="N2" s="944"/>
      <c r="O2" s="944"/>
      <c r="P2" s="944"/>
      <c r="Q2" s="944"/>
      <c r="R2" s="944"/>
      <c r="S2" s="944"/>
      <c r="T2" s="944"/>
    </row>
    <row r="3" spans="1:22" ht="14.25" customHeight="1">
      <c r="A3" s="705" t="str">
        <f>CONCATENATE(封面!D9,封面!F9,封面!G9,封面!H9,封面!I9,封面!J9,封面!K9)</f>
        <v>评估基准日：年月日</v>
      </c>
      <c r="B3" s="705"/>
      <c r="C3" s="705"/>
      <c r="D3" s="705"/>
      <c r="E3" s="705"/>
      <c r="M3" s="943"/>
      <c r="N3" s="943"/>
      <c r="O3" s="943"/>
      <c r="P3" s="943"/>
      <c r="Q3" s="943"/>
      <c r="R3" s="943"/>
      <c r="S3" s="943"/>
      <c r="T3" s="943"/>
    </row>
    <row r="4" spans="1:22" ht="15.75" customHeight="1">
      <c r="A4" s="12" t="str">
        <f>封面!D7&amp;封面!F7</f>
        <v>被评估企业：</v>
      </c>
      <c r="F4" s="943"/>
      <c r="G4" s="943"/>
      <c r="H4" s="943"/>
      <c r="I4" s="943"/>
      <c r="J4" s="943"/>
      <c r="K4" s="943"/>
      <c r="L4" s="974" t="s">
        <v>110</v>
      </c>
      <c r="M4" s="943"/>
      <c r="N4" s="943"/>
      <c r="O4" s="943"/>
      <c r="P4" s="943"/>
      <c r="Q4" s="943"/>
      <c r="R4" s="943"/>
      <c r="S4" s="943"/>
      <c r="T4" s="943"/>
    </row>
    <row r="5" spans="1:22" s="365" customFormat="1" ht="15.75" customHeight="1">
      <c r="A5" s="559" t="s">
        <v>172</v>
      </c>
      <c r="B5" s="373" t="s">
        <v>458</v>
      </c>
      <c r="C5" s="373" t="s">
        <v>438</v>
      </c>
      <c r="D5" s="350" t="s">
        <v>439</v>
      </c>
      <c r="E5" s="350" t="s">
        <v>440</v>
      </c>
      <c r="F5" s="947" t="s">
        <v>317</v>
      </c>
      <c r="G5" s="987" t="s">
        <v>342</v>
      </c>
      <c r="H5" s="947" t="s">
        <v>394</v>
      </c>
      <c r="I5" s="947" t="s">
        <v>318</v>
      </c>
      <c r="J5" s="947" t="s">
        <v>319</v>
      </c>
      <c r="K5" s="947" t="s">
        <v>336</v>
      </c>
      <c r="L5" s="947" t="s">
        <v>175</v>
      </c>
      <c r="M5" s="986"/>
      <c r="N5" s="978" t="s">
        <v>441</v>
      </c>
      <c r="O5" s="979" t="s">
        <v>442</v>
      </c>
      <c r="P5" s="978" t="s">
        <v>443</v>
      </c>
      <c r="Q5" s="978" t="s">
        <v>444</v>
      </c>
      <c r="R5" s="978" t="s">
        <v>445</v>
      </c>
      <c r="S5" s="978" t="s">
        <v>446</v>
      </c>
      <c r="T5" s="988" t="s">
        <v>1175</v>
      </c>
      <c r="U5" s="349"/>
      <c r="V5" s="1099" t="s">
        <v>2129</v>
      </c>
    </row>
    <row r="6" spans="1:22" ht="15.75" customHeight="1">
      <c r="A6" s="23"/>
      <c r="B6" s="374"/>
      <c r="C6" s="377"/>
      <c r="D6" s="555"/>
      <c r="E6" s="353"/>
      <c r="F6" s="956"/>
      <c r="G6" s="956"/>
      <c r="H6" s="956"/>
      <c r="I6" s="956"/>
      <c r="J6" s="956"/>
      <c r="K6" s="956" t="str">
        <f t="shared" ref="K6:K24" si="0">IF(I6=0,"",(J6-I6)/I6*100)</f>
        <v/>
      </c>
      <c r="L6" s="970"/>
      <c r="M6" s="943"/>
      <c r="N6" s="983"/>
      <c r="O6" s="983"/>
      <c r="P6" s="983"/>
      <c r="Q6" s="983"/>
      <c r="R6" s="983"/>
      <c r="S6" s="983"/>
      <c r="T6" s="983">
        <f>SUM(N6:S6)-F6</f>
        <v>0</v>
      </c>
      <c r="V6" s="551"/>
    </row>
    <row r="7" spans="1:22" ht="15.75" customHeight="1">
      <c r="A7" s="23"/>
      <c r="B7" s="374"/>
      <c r="C7" s="377"/>
      <c r="D7" s="353"/>
      <c r="E7" s="353"/>
      <c r="F7" s="956"/>
      <c r="G7" s="956"/>
      <c r="H7" s="956"/>
      <c r="I7" s="956"/>
      <c r="J7" s="956"/>
      <c r="K7" s="956" t="str">
        <f t="shared" si="0"/>
        <v/>
      </c>
      <c r="L7" s="970"/>
      <c r="M7" s="943"/>
      <c r="N7" s="983"/>
      <c r="O7" s="983"/>
      <c r="P7" s="983"/>
      <c r="Q7" s="983"/>
      <c r="R7" s="983"/>
      <c r="S7" s="983"/>
      <c r="T7" s="983">
        <f t="shared" ref="T7:T23" si="1">SUM(N7:S7)-F7</f>
        <v>0</v>
      </c>
      <c r="V7" s="551"/>
    </row>
    <row r="8" spans="1:22" ht="15.75" customHeight="1">
      <c r="A8" s="23"/>
      <c r="B8" s="374"/>
      <c r="C8" s="377"/>
      <c r="D8" s="353"/>
      <c r="E8" s="353"/>
      <c r="F8" s="956"/>
      <c r="G8" s="956"/>
      <c r="H8" s="956"/>
      <c r="I8" s="956"/>
      <c r="J8" s="956"/>
      <c r="K8" s="956" t="str">
        <f t="shared" si="0"/>
        <v/>
      </c>
      <c r="L8" s="970"/>
      <c r="M8" s="943"/>
      <c r="N8" s="983"/>
      <c r="O8" s="983"/>
      <c r="P8" s="983"/>
      <c r="Q8" s="983"/>
      <c r="R8" s="983"/>
      <c r="S8" s="983"/>
      <c r="T8" s="983">
        <f t="shared" si="1"/>
        <v>0</v>
      </c>
      <c r="V8" s="551"/>
    </row>
    <row r="9" spans="1:22" ht="15.75" customHeight="1">
      <c r="A9" s="23"/>
      <c r="B9" s="374"/>
      <c r="C9" s="377"/>
      <c r="D9" s="353"/>
      <c r="E9" s="353"/>
      <c r="F9" s="956"/>
      <c r="G9" s="956"/>
      <c r="H9" s="956"/>
      <c r="I9" s="956"/>
      <c r="J9" s="956"/>
      <c r="K9" s="956" t="str">
        <f t="shared" si="0"/>
        <v/>
      </c>
      <c r="L9" s="970"/>
      <c r="M9" s="943"/>
      <c r="N9" s="983"/>
      <c r="O9" s="983"/>
      <c r="P9" s="983"/>
      <c r="Q9" s="983"/>
      <c r="R9" s="983"/>
      <c r="S9" s="983"/>
      <c r="T9" s="983">
        <f t="shared" si="1"/>
        <v>0</v>
      </c>
      <c r="V9" s="551"/>
    </row>
    <row r="10" spans="1:22" ht="15.75" customHeight="1">
      <c r="A10" s="23"/>
      <c r="B10" s="374"/>
      <c r="C10" s="377"/>
      <c r="D10" s="353"/>
      <c r="E10" s="353"/>
      <c r="F10" s="956"/>
      <c r="G10" s="956"/>
      <c r="H10" s="956"/>
      <c r="I10" s="956"/>
      <c r="J10" s="956"/>
      <c r="K10" s="956" t="str">
        <f t="shared" si="0"/>
        <v/>
      </c>
      <c r="L10" s="970"/>
      <c r="M10" s="943"/>
      <c r="N10" s="983"/>
      <c r="O10" s="983"/>
      <c r="P10" s="983"/>
      <c r="Q10" s="983"/>
      <c r="R10" s="983"/>
      <c r="S10" s="983"/>
      <c r="T10" s="983">
        <f t="shared" si="1"/>
        <v>0</v>
      </c>
      <c r="V10" s="551"/>
    </row>
    <row r="11" spans="1:22" ht="15.75" customHeight="1">
      <c r="A11" s="23"/>
      <c r="B11" s="374"/>
      <c r="C11" s="377"/>
      <c r="D11" s="353"/>
      <c r="E11" s="353"/>
      <c r="F11" s="956"/>
      <c r="G11" s="956"/>
      <c r="H11" s="956"/>
      <c r="I11" s="956"/>
      <c r="J11" s="956"/>
      <c r="K11" s="956" t="str">
        <f t="shared" si="0"/>
        <v/>
      </c>
      <c r="L11" s="970"/>
      <c r="M11" s="943"/>
      <c r="N11" s="983"/>
      <c r="O11" s="983"/>
      <c r="P11" s="983"/>
      <c r="Q11" s="983"/>
      <c r="R11" s="983"/>
      <c r="S11" s="983"/>
      <c r="T11" s="983">
        <f t="shared" si="1"/>
        <v>0</v>
      </c>
      <c r="V11" s="551"/>
    </row>
    <row r="12" spans="1:22" ht="15.75" customHeight="1">
      <c r="A12" s="23"/>
      <c r="B12" s="374"/>
      <c r="C12" s="377"/>
      <c r="D12" s="353"/>
      <c r="E12" s="353"/>
      <c r="F12" s="956"/>
      <c r="G12" s="956"/>
      <c r="H12" s="956"/>
      <c r="I12" s="956"/>
      <c r="J12" s="956"/>
      <c r="K12" s="956" t="str">
        <f t="shared" si="0"/>
        <v/>
      </c>
      <c r="L12" s="970"/>
      <c r="M12" s="943"/>
      <c r="N12" s="983"/>
      <c r="O12" s="983"/>
      <c r="P12" s="983"/>
      <c r="Q12" s="983"/>
      <c r="R12" s="983"/>
      <c r="S12" s="983"/>
      <c r="T12" s="983">
        <f t="shared" si="1"/>
        <v>0</v>
      </c>
      <c r="V12" s="551"/>
    </row>
    <row r="13" spans="1:22" ht="15.75" customHeight="1">
      <c r="A13" s="23"/>
      <c r="B13" s="374"/>
      <c r="C13" s="377"/>
      <c r="D13" s="353"/>
      <c r="E13" s="353"/>
      <c r="F13" s="956"/>
      <c r="G13" s="956"/>
      <c r="H13" s="956"/>
      <c r="I13" s="956"/>
      <c r="J13" s="956"/>
      <c r="K13" s="956" t="str">
        <f t="shared" si="0"/>
        <v/>
      </c>
      <c r="L13" s="970"/>
      <c r="M13" s="943"/>
      <c r="N13" s="983"/>
      <c r="O13" s="983"/>
      <c r="P13" s="983"/>
      <c r="Q13" s="983"/>
      <c r="R13" s="983"/>
      <c r="S13" s="983"/>
      <c r="T13" s="983">
        <f t="shared" si="1"/>
        <v>0</v>
      </c>
      <c r="V13" s="551"/>
    </row>
    <row r="14" spans="1:22" ht="15.75" customHeight="1">
      <c r="A14" s="23"/>
      <c r="B14" s="374"/>
      <c r="C14" s="377"/>
      <c r="D14" s="353"/>
      <c r="E14" s="353"/>
      <c r="F14" s="956"/>
      <c r="G14" s="956"/>
      <c r="H14" s="956"/>
      <c r="I14" s="956"/>
      <c r="J14" s="956"/>
      <c r="K14" s="956" t="str">
        <f t="shared" si="0"/>
        <v/>
      </c>
      <c r="L14" s="970"/>
      <c r="M14" s="943"/>
      <c r="N14" s="983"/>
      <c r="O14" s="983"/>
      <c r="P14" s="983"/>
      <c r="Q14" s="983"/>
      <c r="R14" s="983"/>
      <c r="S14" s="983"/>
      <c r="T14" s="983">
        <f t="shared" si="1"/>
        <v>0</v>
      </c>
      <c r="V14" s="551"/>
    </row>
    <row r="15" spans="1:22" ht="15.75" customHeight="1">
      <c r="A15" s="23"/>
      <c r="B15" s="374"/>
      <c r="C15" s="377"/>
      <c r="D15" s="353"/>
      <c r="E15" s="353"/>
      <c r="F15" s="956"/>
      <c r="G15" s="956"/>
      <c r="H15" s="956"/>
      <c r="I15" s="956"/>
      <c r="J15" s="956"/>
      <c r="K15" s="956" t="str">
        <f t="shared" si="0"/>
        <v/>
      </c>
      <c r="L15" s="970"/>
      <c r="M15" s="943"/>
      <c r="N15" s="983"/>
      <c r="O15" s="983"/>
      <c r="P15" s="983"/>
      <c r="Q15" s="983"/>
      <c r="R15" s="983"/>
      <c r="S15" s="983"/>
      <c r="T15" s="983">
        <f t="shared" si="1"/>
        <v>0</v>
      </c>
      <c r="V15" s="551"/>
    </row>
    <row r="16" spans="1:22" ht="15.75" customHeight="1">
      <c r="A16" s="23"/>
      <c r="B16" s="374"/>
      <c r="C16" s="377"/>
      <c r="D16" s="353"/>
      <c r="E16" s="353"/>
      <c r="F16" s="956"/>
      <c r="G16" s="956"/>
      <c r="H16" s="956"/>
      <c r="I16" s="956"/>
      <c r="J16" s="956"/>
      <c r="K16" s="956" t="str">
        <f t="shared" si="0"/>
        <v/>
      </c>
      <c r="L16" s="970"/>
      <c r="M16" s="943"/>
      <c r="N16" s="983"/>
      <c r="O16" s="983"/>
      <c r="P16" s="983"/>
      <c r="Q16" s="983"/>
      <c r="R16" s="983"/>
      <c r="S16" s="983"/>
      <c r="T16" s="983">
        <f t="shared" si="1"/>
        <v>0</v>
      </c>
      <c r="V16" s="551"/>
    </row>
    <row r="17" spans="1:22" ht="15.75" customHeight="1">
      <c r="A17" s="23"/>
      <c r="B17" s="374"/>
      <c r="C17" s="377"/>
      <c r="D17" s="353"/>
      <c r="E17" s="353"/>
      <c r="F17" s="956"/>
      <c r="G17" s="956"/>
      <c r="H17" s="956"/>
      <c r="I17" s="956"/>
      <c r="J17" s="956"/>
      <c r="K17" s="956" t="str">
        <f t="shared" si="0"/>
        <v/>
      </c>
      <c r="L17" s="970"/>
      <c r="M17" s="943"/>
      <c r="N17" s="983"/>
      <c r="O17" s="983"/>
      <c r="P17" s="983"/>
      <c r="Q17" s="983"/>
      <c r="R17" s="983"/>
      <c r="S17" s="983"/>
      <c r="T17" s="983">
        <f t="shared" si="1"/>
        <v>0</v>
      </c>
      <c r="V17" s="551"/>
    </row>
    <row r="18" spans="1:22" ht="15.75" customHeight="1">
      <c r="A18" s="23"/>
      <c r="B18" s="374"/>
      <c r="C18" s="377"/>
      <c r="D18" s="353"/>
      <c r="E18" s="353"/>
      <c r="F18" s="956"/>
      <c r="G18" s="956"/>
      <c r="H18" s="956"/>
      <c r="I18" s="956"/>
      <c r="J18" s="956"/>
      <c r="K18" s="956" t="str">
        <f t="shared" si="0"/>
        <v/>
      </c>
      <c r="L18" s="970"/>
      <c r="M18" s="943"/>
      <c r="N18" s="983"/>
      <c r="O18" s="983"/>
      <c r="P18" s="983"/>
      <c r="Q18" s="983"/>
      <c r="R18" s="983"/>
      <c r="S18" s="983"/>
      <c r="T18" s="983">
        <f t="shared" si="1"/>
        <v>0</v>
      </c>
      <c r="V18" s="551"/>
    </row>
    <row r="19" spans="1:22" ht="15.75" customHeight="1">
      <c r="A19" s="23"/>
      <c r="B19" s="374"/>
      <c r="C19" s="377"/>
      <c r="D19" s="353"/>
      <c r="E19" s="353"/>
      <c r="F19" s="956"/>
      <c r="G19" s="956"/>
      <c r="H19" s="956"/>
      <c r="I19" s="956"/>
      <c r="J19" s="956"/>
      <c r="K19" s="956" t="str">
        <f t="shared" si="0"/>
        <v/>
      </c>
      <c r="L19" s="970"/>
      <c r="M19" s="943"/>
      <c r="N19" s="983"/>
      <c r="O19" s="983"/>
      <c r="P19" s="983"/>
      <c r="Q19" s="983"/>
      <c r="R19" s="983"/>
      <c r="S19" s="983"/>
      <c r="T19" s="983">
        <f t="shared" si="1"/>
        <v>0</v>
      </c>
      <c r="V19" s="551"/>
    </row>
    <row r="20" spans="1:22" ht="15.75" customHeight="1">
      <c r="A20" s="23"/>
      <c r="B20" s="374"/>
      <c r="C20" s="377"/>
      <c r="D20" s="353"/>
      <c r="E20" s="353"/>
      <c r="F20" s="956"/>
      <c r="G20" s="956"/>
      <c r="H20" s="956"/>
      <c r="I20" s="956"/>
      <c r="J20" s="956"/>
      <c r="K20" s="956" t="str">
        <f t="shared" si="0"/>
        <v/>
      </c>
      <c r="L20" s="970"/>
      <c r="M20" s="943"/>
      <c r="N20" s="983"/>
      <c r="O20" s="983"/>
      <c r="P20" s="983"/>
      <c r="Q20" s="983"/>
      <c r="R20" s="983"/>
      <c r="S20" s="983"/>
      <c r="T20" s="983">
        <f t="shared" si="1"/>
        <v>0</v>
      </c>
      <c r="V20" s="551"/>
    </row>
    <row r="21" spans="1:22" ht="15.75" customHeight="1">
      <c r="A21" s="23"/>
      <c r="B21" s="374"/>
      <c r="C21" s="377"/>
      <c r="D21" s="353"/>
      <c r="E21" s="353"/>
      <c r="F21" s="956"/>
      <c r="G21" s="956"/>
      <c r="H21" s="956"/>
      <c r="I21" s="956"/>
      <c r="J21" s="956"/>
      <c r="K21" s="956" t="str">
        <f t="shared" si="0"/>
        <v/>
      </c>
      <c r="L21" s="970"/>
      <c r="M21" s="943"/>
      <c r="N21" s="983"/>
      <c r="O21" s="983"/>
      <c r="P21" s="983"/>
      <c r="Q21" s="983"/>
      <c r="R21" s="983"/>
      <c r="S21" s="983"/>
      <c r="T21" s="983">
        <f t="shared" si="1"/>
        <v>0</v>
      </c>
      <c r="V21" s="551"/>
    </row>
    <row r="22" spans="1:22" ht="15.75" customHeight="1">
      <c r="A22" s="23"/>
      <c r="B22" s="374"/>
      <c r="C22" s="377"/>
      <c r="D22" s="353"/>
      <c r="E22" s="353"/>
      <c r="F22" s="956"/>
      <c r="G22" s="956"/>
      <c r="H22" s="956"/>
      <c r="I22" s="956"/>
      <c r="J22" s="956"/>
      <c r="K22" s="956" t="str">
        <f t="shared" si="0"/>
        <v/>
      </c>
      <c r="L22" s="970"/>
      <c r="M22" s="943"/>
      <c r="N22" s="983"/>
      <c r="O22" s="983"/>
      <c r="P22" s="983"/>
      <c r="Q22" s="983"/>
      <c r="R22" s="983"/>
      <c r="S22" s="983"/>
      <c r="T22" s="983">
        <f t="shared" si="1"/>
        <v>0</v>
      </c>
      <c r="V22" s="551"/>
    </row>
    <row r="23" spans="1:22" ht="15.75" customHeight="1">
      <c r="A23" s="23"/>
      <c r="B23" s="374"/>
      <c r="C23" s="377"/>
      <c r="D23" s="353"/>
      <c r="E23" s="353"/>
      <c r="F23" s="956"/>
      <c r="G23" s="956"/>
      <c r="H23" s="956"/>
      <c r="I23" s="956"/>
      <c r="J23" s="956"/>
      <c r="K23" s="956" t="str">
        <f t="shared" si="0"/>
        <v/>
      </c>
      <c r="L23" s="970"/>
      <c r="M23" s="943"/>
      <c r="N23" s="983"/>
      <c r="O23" s="983"/>
      <c r="P23" s="983"/>
      <c r="Q23" s="983"/>
      <c r="R23" s="983"/>
      <c r="S23" s="983"/>
      <c r="T23" s="983">
        <f t="shared" si="1"/>
        <v>0</v>
      </c>
      <c r="V23" s="551"/>
    </row>
    <row r="24" spans="1:22" ht="15.75" customHeight="1">
      <c r="A24" s="2115" t="s">
        <v>433</v>
      </c>
      <c r="B24" s="2116"/>
      <c r="C24" s="378"/>
      <c r="D24" s="353"/>
      <c r="E24" s="353"/>
      <c r="F24" s="956">
        <f>SUM(F6:F23)</f>
        <v>0</v>
      </c>
      <c r="G24" s="956"/>
      <c r="H24" s="956"/>
      <c r="I24" s="956">
        <f>SUM(I6:I23)</f>
        <v>0</v>
      </c>
      <c r="J24" s="956">
        <f>SUM(J6:J23)</f>
        <v>0</v>
      </c>
      <c r="K24" s="956" t="str">
        <f t="shared" si="0"/>
        <v/>
      </c>
      <c r="L24" s="970"/>
      <c r="M24" s="943"/>
      <c r="N24" s="983">
        <f t="shared" ref="N24:S24" si="2">SUM(N6:N23)</f>
        <v>0</v>
      </c>
      <c r="O24" s="983">
        <f t="shared" si="2"/>
        <v>0</v>
      </c>
      <c r="P24" s="983">
        <f t="shared" si="2"/>
        <v>0</v>
      </c>
      <c r="Q24" s="983">
        <f t="shared" si="2"/>
        <v>0</v>
      </c>
      <c r="R24" s="983">
        <f t="shared" si="2"/>
        <v>0</v>
      </c>
      <c r="S24" s="983">
        <f t="shared" si="2"/>
        <v>0</v>
      </c>
      <c r="T24" s="983">
        <f>SUM(N24:S24)-F24</f>
        <v>0</v>
      </c>
      <c r="V24" s="551"/>
    </row>
    <row r="25" spans="1:22" ht="15.75" customHeight="1">
      <c r="A25" s="2115" t="s">
        <v>447</v>
      </c>
      <c r="B25" s="2116"/>
      <c r="C25" s="377"/>
      <c r="D25" s="353"/>
      <c r="E25" s="353"/>
      <c r="F25" s="956">
        <v>0</v>
      </c>
      <c r="G25" s="968"/>
      <c r="H25" s="968"/>
      <c r="I25" s="956">
        <f>H25+F25</f>
        <v>0</v>
      </c>
      <c r="J25" s="968"/>
      <c r="K25" s="968"/>
      <c r="L25" s="968"/>
      <c r="M25" s="943"/>
      <c r="N25" s="943"/>
      <c r="O25" s="943"/>
      <c r="P25" s="943"/>
      <c r="Q25" s="943"/>
      <c r="R25" s="943"/>
      <c r="S25" s="943"/>
      <c r="T25" s="943"/>
      <c r="V25" s="551"/>
    </row>
    <row r="26" spans="1:22" ht="15.75" customHeight="1">
      <c r="A26" s="2115" t="s">
        <v>448</v>
      </c>
      <c r="B26" s="2116"/>
      <c r="C26" s="377"/>
      <c r="D26" s="353"/>
      <c r="E26" s="353"/>
      <c r="F26" s="968"/>
      <c r="G26" s="968"/>
      <c r="H26" s="968"/>
      <c r="I26" s="968"/>
      <c r="J26" s="956">
        <f>I25</f>
        <v>0</v>
      </c>
      <c r="K26" s="968"/>
      <c r="L26" s="968"/>
      <c r="M26" s="943"/>
      <c r="N26" s="943"/>
      <c r="O26" s="943"/>
      <c r="P26" s="943"/>
      <c r="Q26" s="943"/>
      <c r="R26" s="943"/>
      <c r="S26" s="943"/>
      <c r="T26" s="943"/>
      <c r="V26" s="551"/>
    </row>
    <row r="27" spans="1:22" ht="15.75" customHeight="1">
      <c r="A27" s="2115" t="s">
        <v>449</v>
      </c>
      <c r="B27" s="2116"/>
      <c r="C27" s="378"/>
      <c r="D27" s="353"/>
      <c r="E27" s="353"/>
      <c r="F27" s="956">
        <f>F24-F25-F26</f>
        <v>0</v>
      </c>
      <c r="G27" s="970"/>
      <c r="H27" s="970"/>
      <c r="I27" s="956">
        <f>I24-I25-I26</f>
        <v>0</v>
      </c>
      <c r="J27" s="956">
        <f>J24-J25-J26</f>
        <v>0</v>
      </c>
      <c r="K27" s="970"/>
      <c r="L27" s="970"/>
      <c r="M27" s="943"/>
      <c r="N27" s="943"/>
      <c r="O27" s="943"/>
      <c r="P27" s="943"/>
      <c r="Q27" s="943"/>
      <c r="R27" s="943"/>
      <c r="S27" s="943"/>
      <c r="T27" s="943"/>
    </row>
    <row r="28" spans="1:22" ht="15.75" customHeight="1">
      <c r="A28" s="12" t="str">
        <f>封面!D11&amp;封面!G11</f>
        <v>被评估企业填表人：</v>
      </c>
      <c r="F28" s="943"/>
      <c r="G28" s="943"/>
      <c r="H28" s="943"/>
      <c r="I28" s="943" t="str">
        <f>"评估人员："&amp;封面!G20</f>
        <v>评估人员：</v>
      </c>
      <c r="J28" s="943"/>
      <c r="K28" s="943"/>
      <c r="L28" s="943"/>
      <c r="M28" s="943"/>
      <c r="N28" s="943"/>
      <c r="O28" s="943"/>
      <c r="P28" s="943"/>
      <c r="Q28" s="943"/>
      <c r="R28" s="943"/>
      <c r="S28" s="943"/>
      <c r="T28" s="943"/>
    </row>
    <row r="29" spans="1:22" ht="15.75" customHeight="1">
      <c r="A29" s="12" t="str">
        <f>CONCATENATE(封面!D13,封面!F13,封面!G13,封面!H13,封面!I13,封面!J13,封面!K13)</f>
        <v>填表日期：年月日</v>
      </c>
      <c r="F29" s="943"/>
      <c r="G29" s="943"/>
      <c r="H29" s="943"/>
      <c r="I29" s="943"/>
      <c r="J29" s="943"/>
      <c r="K29" s="943"/>
      <c r="L29" s="943"/>
      <c r="M29" s="943"/>
      <c r="N29" s="943"/>
      <c r="O29" s="943"/>
      <c r="P29" s="943"/>
      <c r="Q29" s="943"/>
      <c r="R29" s="943"/>
      <c r="S29" s="943"/>
      <c r="T29" s="943"/>
    </row>
    <row r="30" spans="1:22" ht="15.75" customHeight="1">
      <c r="F30" s="943"/>
      <c r="G30" s="943"/>
      <c r="H30" s="943"/>
      <c r="I30" s="989"/>
      <c r="J30" s="943"/>
      <c r="K30" s="943"/>
      <c r="L30" s="943"/>
      <c r="M30" s="943"/>
      <c r="N30" s="943"/>
      <c r="O30" s="943"/>
      <c r="P30" s="943"/>
      <c r="Q30" s="943"/>
      <c r="R30" s="943"/>
      <c r="S30" s="943"/>
      <c r="T30" s="943"/>
    </row>
    <row r="31" spans="1:22" ht="15.75" customHeight="1">
      <c r="F31" s="943"/>
      <c r="G31" s="943"/>
      <c r="H31" s="943"/>
      <c r="I31" s="943"/>
      <c r="J31" s="943"/>
      <c r="K31" s="943"/>
      <c r="L31" s="943"/>
      <c r="M31" s="943"/>
      <c r="N31" s="943"/>
      <c r="O31" s="943"/>
      <c r="P31" s="943"/>
      <c r="Q31" s="943"/>
      <c r="R31" s="943"/>
      <c r="S31" s="943"/>
      <c r="T31" s="943"/>
    </row>
  </sheetData>
  <mergeCells count="5">
    <mergeCell ref="A27:B27"/>
    <mergeCell ref="A2:L2"/>
    <mergeCell ref="A24:B24"/>
    <mergeCell ref="A25:B25"/>
    <mergeCell ref="A26:B26"/>
  </mergeCells>
  <phoneticPr fontId="28" type="noConversion"/>
  <hyperlinks>
    <hyperlink ref="A1" location="索引目录!D14" display="返回索引页" xr:uid="{00000000-0004-0000-1700-000000000000}"/>
    <hyperlink ref="B1" location="流动汇总!B10" display="返回" xr:uid="{00000000-0004-0000-1700-000001000000}"/>
  </hyperlinks>
  <printOptions horizontalCentered="1"/>
  <pageMargins left="0.35433070866141736" right="0.35433070866141736" top="0.98425196850393704" bottom="0.78740157480314965" header="0.39370078740157477" footer="0.51181102362204722"/>
  <pageSetup paperSize="9" scale="79" fitToHeight="0" orientation="landscape" r:id="rId1"/>
  <headerFooter alignWithMargins="0">
    <oddHeader>&amp;R&amp;"宋体,常规"&amp;10共&amp;"Times New Roman,常规"&amp;N&amp;"宋体,常规"页第&amp;"Times New Roman,常规"&amp;P&amp;"宋体,常规"页</oddHeader>
  </headerFooter>
  <legacy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83F376-32CC-4E71-98A2-5BF52A66FE54}">
  <sheetPr codeName="Sheet154">
    <tabColor indexed="15"/>
    <pageSetUpPr fitToPage="1"/>
  </sheetPr>
  <dimension ref="A1:I29"/>
  <sheetViews>
    <sheetView zoomScale="85" zoomScaleNormal="85" zoomScaleSheetLayoutView="70" workbookViewId="0">
      <selection activeCell="F30" sqref="F30"/>
    </sheetView>
  </sheetViews>
  <sheetFormatPr defaultColWidth="9" defaultRowHeight="15.75" customHeight="1" outlineLevelCol="1"/>
  <cols>
    <col min="1" max="1" width="7.75" style="349" customWidth="1"/>
    <col min="2" max="2" width="26.25" style="349" customWidth="1"/>
    <col min="3" max="3" width="19.125" style="705" customWidth="1" outlineLevel="1"/>
    <col min="4" max="6" width="24.25" style="705" customWidth="1"/>
    <col min="7" max="7" width="15.25" style="705" customWidth="1"/>
    <col min="8" max="16384" width="9" style="349"/>
  </cols>
  <sheetData>
    <row r="1" spans="1:9" ht="13.15" customHeight="1">
      <c r="A1" s="22" t="s">
        <v>108</v>
      </c>
      <c r="B1" s="357" t="s">
        <v>333</v>
      </c>
      <c r="C1" s="941"/>
      <c r="D1" s="941"/>
      <c r="E1" s="941"/>
      <c r="F1" s="941"/>
      <c r="G1" s="941"/>
    </row>
    <row r="2" spans="1:9" s="369" customFormat="1" ht="30" customHeight="1">
      <c r="A2" s="2061" t="s">
        <v>1394</v>
      </c>
      <c r="B2" s="2062"/>
      <c r="C2" s="2062"/>
      <c r="D2" s="2062"/>
      <c r="E2" s="2062"/>
      <c r="F2" s="2062"/>
      <c r="G2" s="2062"/>
    </row>
    <row r="3" spans="1:9" ht="14.25" customHeight="1">
      <c r="A3" s="2063" t="str">
        <f>CONCATENATE(封面!D9,封面!F9,封面!G9,封面!H9,封面!I9,封面!J9,封面!K9)</f>
        <v>评估基准日：年月日</v>
      </c>
      <c r="B3" s="2063"/>
      <c r="C3" s="2063"/>
      <c r="D3" s="2063"/>
      <c r="E3" s="2063"/>
      <c r="F3" s="2063"/>
      <c r="G3" s="2063"/>
    </row>
    <row r="4" spans="1:9" ht="15.75" customHeight="1">
      <c r="A4" s="8" t="str">
        <f>封面!D7&amp;封面!F7</f>
        <v>被评估企业：</v>
      </c>
      <c r="C4" s="943"/>
      <c r="D4" s="943"/>
      <c r="E4" s="943"/>
      <c r="F4" s="943"/>
      <c r="G4" s="971" t="s">
        <v>110</v>
      </c>
    </row>
    <row r="5" spans="1:9" s="395" customFormat="1" ht="15.75" customHeight="1">
      <c r="A5" s="18" t="s">
        <v>373</v>
      </c>
      <c r="B5" s="18" t="s">
        <v>306</v>
      </c>
      <c r="C5" s="968" t="s">
        <v>317</v>
      </c>
      <c r="D5" s="968" t="s">
        <v>318</v>
      </c>
      <c r="E5" s="968" t="s">
        <v>319</v>
      </c>
      <c r="F5" s="972" t="s">
        <v>208</v>
      </c>
      <c r="G5" s="968" t="s">
        <v>403</v>
      </c>
      <c r="I5" s="285"/>
    </row>
    <row r="6" spans="1:9" ht="15.75" customHeight="1">
      <c r="A6" s="18" t="s">
        <v>1395</v>
      </c>
      <c r="B6" s="901" t="s">
        <v>1519</v>
      </c>
      <c r="C6" s="956">
        <f>应收利息!K27</f>
        <v>0</v>
      </c>
      <c r="D6" s="956">
        <f>应收利息!V27</f>
        <v>0</v>
      </c>
      <c r="E6" s="956">
        <f>应收利息!W27</f>
        <v>0</v>
      </c>
      <c r="F6" s="956">
        <f>E6-D6</f>
        <v>0</v>
      </c>
      <c r="G6" s="973" t="str">
        <f>IF(D6=0,"",F6/D6*100)</f>
        <v/>
      </c>
    </row>
    <row r="7" spans="1:9" ht="15.75" customHeight="1">
      <c r="A7" s="18" t="s">
        <v>1396</v>
      </c>
      <c r="B7" s="901" t="s">
        <v>1520</v>
      </c>
      <c r="C7" s="956">
        <f>应收股利【利润】!E25</f>
        <v>0</v>
      </c>
      <c r="D7" s="956">
        <f>应收股利【利润】!L25</f>
        <v>0</v>
      </c>
      <c r="E7" s="956">
        <f>应收股利【利润】!M25</f>
        <v>0</v>
      </c>
      <c r="F7" s="956">
        <f>E7-D7</f>
        <v>0</v>
      </c>
      <c r="G7" s="956" t="str">
        <f>IF(D7=0,"",F7/D7*100)</f>
        <v/>
      </c>
    </row>
    <row r="8" spans="1:9" ht="15.75" customHeight="1">
      <c r="A8" s="18" t="s">
        <v>1397</v>
      </c>
      <c r="B8" s="901" t="s">
        <v>1521</v>
      </c>
      <c r="C8" s="956">
        <f>其他应收款!E32</f>
        <v>0</v>
      </c>
      <c r="D8" s="956">
        <f>其他应收款!AH32</f>
        <v>0</v>
      </c>
      <c r="E8" s="956">
        <f>其他应收款!AI32</f>
        <v>0</v>
      </c>
      <c r="F8" s="956">
        <f>E8-D8</f>
        <v>0</v>
      </c>
      <c r="G8" s="956" t="str">
        <f>IF(D8=0,"",F8/D8*100)</f>
        <v/>
      </c>
    </row>
    <row r="9" spans="1:9" ht="15.75" customHeight="1">
      <c r="A9" s="700"/>
      <c r="B9" s="370"/>
      <c r="C9" s="956"/>
      <c r="D9" s="956"/>
      <c r="E9" s="956"/>
      <c r="F9" s="956"/>
      <c r="G9" s="956"/>
    </row>
    <row r="10" spans="1:9" ht="15.75" customHeight="1">
      <c r="A10" s="700"/>
      <c r="B10" s="370"/>
      <c r="C10" s="956"/>
      <c r="D10" s="956"/>
      <c r="E10" s="956"/>
      <c r="F10" s="956"/>
      <c r="G10" s="956"/>
    </row>
    <row r="11" spans="1:9" ht="15.75" customHeight="1">
      <c r="A11" s="700"/>
      <c r="B11" s="370"/>
      <c r="C11" s="956"/>
      <c r="D11" s="956"/>
      <c r="E11" s="956"/>
      <c r="F11" s="956"/>
      <c r="G11" s="956"/>
    </row>
    <row r="12" spans="1:9" ht="15.75" customHeight="1">
      <c r="A12" s="700"/>
      <c r="B12" s="370"/>
      <c r="C12" s="956"/>
      <c r="D12" s="956"/>
      <c r="E12" s="956"/>
      <c r="F12" s="956"/>
      <c r="G12" s="956"/>
    </row>
    <row r="13" spans="1:9" ht="15.75" customHeight="1">
      <c r="A13" s="700"/>
      <c r="B13" s="370"/>
      <c r="C13" s="956"/>
      <c r="D13" s="956"/>
      <c r="E13" s="956"/>
      <c r="F13" s="956"/>
      <c r="G13" s="956"/>
    </row>
    <row r="14" spans="1:9" ht="15.75" customHeight="1">
      <c r="A14" s="700"/>
      <c r="B14" s="370"/>
      <c r="C14" s="956"/>
      <c r="D14" s="956"/>
      <c r="E14" s="956"/>
      <c r="F14" s="956"/>
      <c r="G14" s="956"/>
    </row>
    <row r="15" spans="1:9" ht="15.75" customHeight="1">
      <c r="A15" s="700"/>
      <c r="B15" s="370"/>
      <c r="C15" s="956"/>
      <c r="D15" s="956"/>
      <c r="E15" s="956"/>
      <c r="F15" s="956"/>
      <c r="G15" s="956"/>
    </row>
    <row r="16" spans="1:9" ht="15.75" customHeight="1">
      <c r="A16" s="700"/>
      <c r="B16" s="370"/>
      <c r="C16" s="956"/>
      <c r="D16" s="956"/>
      <c r="E16" s="956"/>
      <c r="F16" s="956"/>
      <c r="G16" s="956"/>
    </row>
    <row r="17" spans="1:7" ht="15.75" customHeight="1">
      <c r="A17" s="700"/>
      <c r="B17" s="370"/>
      <c r="C17" s="956"/>
      <c r="D17" s="956"/>
      <c r="E17" s="956"/>
      <c r="F17" s="956"/>
      <c r="G17" s="956"/>
    </row>
    <row r="18" spans="1:7" ht="15.75" customHeight="1">
      <c r="A18" s="700"/>
      <c r="B18" s="370"/>
      <c r="C18" s="956"/>
      <c r="D18" s="956"/>
      <c r="E18" s="956"/>
      <c r="F18" s="956"/>
      <c r="G18" s="956"/>
    </row>
    <row r="19" spans="1:7" ht="15.75" customHeight="1">
      <c r="A19" s="700"/>
      <c r="B19" s="370"/>
      <c r="C19" s="956"/>
      <c r="D19" s="956"/>
      <c r="E19" s="956"/>
      <c r="F19" s="956"/>
      <c r="G19" s="956"/>
    </row>
    <row r="20" spans="1:7" ht="15.75" customHeight="1">
      <c r="A20" s="700"/>
      <c r="B20" s="370"/>
      <c r="C20" s="956"/>
      <c r="D20" s="956"/>
      <c r="E20" s="956"/>
      <c r="F20" s="956"/>
      <c r="G20" s="956"/>
    </row>
    <row r="21" spans="1:7" ht="15.75" customHeight="1">
      <c r="A21" s="700"/>
      <c r="B21" s="370"/>
      <c r="C21" s="956"/>
      <c r="D21" s="956"/>
      <c r="E21" s="956"/>
      <c r="F21" s="956"/>
      <c r="G21" s="956"/>
    </row>
    <row r="22" spans="1:7" ht="15.75" customHeight="1">
      <c r="A22" s="700"/>
      <c r="B22" s="370"/>
      <c r="C22" s="956"/>
      <c r="D22" s="956"/>
      <c r="E22" s="956"/>
      <c r="F22" s="956"/>
      <c r="G22" s="956"/>
    </row>
    <row r="23" spans="1:7" ht="15.75" customHeight="1">
      <c r="A23" s="700"/>
      <c r="B23" s="370"/>
      <c r="C23" s="956"/>
      <c r="D23" s="956"/>
      <c r="E23" s="956"/>
      <c r="F23" s="956"/>
      <c r="G23" s="956"/>
    </row>
    <row r="24" spans="1:7" ht="15.75" customHeight="1">
      <c r="A24" s="700"/>
      <c r="B24" s="370"/>
      <c r="C24" s="956"/>
      <c r="D24" s="956"/>
      <c r="E24" s="956"/>
      <c r="F24" s="956"/>
      <c r="G24" s="956"/>
    </row>
    <row r="25" spans="1:7" ht="15.75" customHeight="1">
      <c r="A25" s="700"/>
      <c r="B25" s="370"/>
      <c r="C25" s="956"/>
      <c r="D25" s="956"/>
      <c r="E25" s="956"/>
      <c r="F25" s="956"/>
      <c r="G25" s="956"/>
    </row>
    <row r="26" spans="1:7" ht="15.75" customHeight="1">
      <c r="A26" s="700"/>
      <c r="B26" s="370"/>
      <c r="C26" s="956"/>
      <c r="D26" s="956"/>
      <c r="E26" s="956"/>
      <c r="F26" s="956"/>
      <c r="G26" s="956"/>
    </row>
    <row r="27" spans="1:7" ht="15.75" customHeight="1">
      <c r="A27" s="19" t="s">
        <v>1693</v>
      </c>
      <c r="B27" s="1085" t="s">
        <v>1692</v>
      </c>
      <c r="C27" s="956">
        <f>SUM(C6:C26)</f>
        <v>0</v>
      </c>
      <c r="D27" s="956">
        <f>SUM(D6:D26)</f>
        <v>0</v>
      </c>
      <c r="E27" s="956">
        <f>SUM(E6:E26)</f>
        <v>0</v>
      </c>
      <c r="F27" s="956">
        <f>SUM(F6:F26)</f>
        <v>0</v>
      </c>
      <c r="G27" s="956" t="str">
        <f>IF(D27=0,"",F27/D27*100)</f>
        <v/>
      </c>
    </row>
    <row r="28" spans="1:7" ht="15.75" customHeight="1">
      <c r="A28" s="12" t="str">
        <f>封面!D11&amp;封面!G11</f>
        <v>被评估企业填表人：</v>
      </c>
      <c r="C28" s="943"/>
      <c r="D28" s="943"/>
      <c r="E28" s="943" t="str">
        <f>"评估人员："&amp;封面!G20</f>
        <v>评估人员：</v>
      </c>
      <c r="F28" s="943"/>
      <c r="G28" s="943"/>
    </row>
    <row r="29" spans="1:7" ht="15.75" customHeight="1">
      <c r="A29" s="11" t="str">
        <f>CONCATENATE(封面!D13,封面!F13,封面!G13,封面!H13,封面!I13,封面!J13,封面!K13)</f>
        <v>填表日期：年月日</v>
      </c>
      <c r="C29" s="943"/>
      <c r="D29" s="943"/>
      <c r="E29" s="943"/>
      <c r="F29" s="943"/>
      <c r="G29" s="943"/>
    </row>
  </sheetData>
  <mergeCells count="2">
    <mergeCell ref="A2:G2"/>
    <mergeCell ref="A3:G3"/>
  </mergeCells>
  <phoneticPr fontId="28" type="noConversion"/>
  <hyperlinks>
    <hyperlink ref="A1" location="索引目录!D9" display="返回索引页" xr:uid="{44C1EBC2-14FB-45FA-8084-24BF737AA3FA}"/>
    <hyperlink ref="B1" location="流动汇总!B7" display="返回" xr:uid="{F095B456-1186-45CA-BD9F-BBEA79DF78E1}"/>
  </hyperlinks>
  <printOptions horizontalCentered="1"/>
  <pageMargins left="0.35433070866141736" right="0.35433070866141736" top="0.98425196850393704" bottom="0.78740157480314965" header="0.39370078740157477" footer="0.51181102362204722"/>
  <pageSetup paperSize="9" fitToHeight="0" orientation="landscape" r:id="rId1"/>
  <headerFooter alignWithMargins="0">
    <oddHeader>&amp;R&amp;"宋体,常规"&amp;10共&amp;"Times New Roman,常规"&amp;N&amp;"宋体,常规"页第&amp;"Times New Roman,常规"&amp;P&amp;"宋体,常规"页</oddHeader>
  </headerFooter>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22">
    <pageSetUpPr fitToPage="1"/>
  </sheetPr>
  <dimension ref="A1:AA29"/>
  <sheetViews>
    <sheetView zoomScaleNormal="100" workbookViewId="0">
      <pane xSplit="2" ySplit="6" topLeftCell="C7" activePane="bottomRight" state="frozen"/>
      <selection activeCell="F30" sqref="F30"/>
      <selection pane="topRight" activeCell="F30" sqref="F30"/>
      <selection pane="bottomLeft" activeCell="F30" sqref="F30"/>
      <selection pane="bottomRight" activeCell="Q10" sqref="Q10"/>
    </sheetView>
  </sheetViews>
  <sheetFormatPr defaultColWidth="9" defaultRowHeight="15.75" customHeight="1" outlineLevelCol="1"/>
  <cols>
    <col min="1" max="1" width="5" style="12" customWidth="1"/>
    <col min="2" max="2" width="24.25" style="372" customWidth="1"/>
    <col min="3" max="3" width="9" style="561"/>
    <col min="4" max="4" width="11" style="349" customWidth="1"/>
    <col min="5" max="5" width="13" style="349" customWidth="1"/>
    <col min="6" max="6" width="9.25" style="349" bestFit="1" customWidth="1"/>
    <col min="7" max="8" width="14" style="705" customWidth="1"/>
    <col min="9" max="10" width="15.75" style="705" customWidth="1"/>
    <col min="11" max="11" width="12.625" style="705" customWidth="1"/>
    <col min="12" max="12" width="9" style="349" outlineLevel="1"/>
    <col min="13" max="13" width="13.875" style="349" customWidth="1" outlineLevel="1"/>
    <col min="14" max="15" width="12.625" style="349" customWidth="1"/>
    <col min="16" max="16" width="13.125" style="349" bestFit="1" customWidth="1"/>
    <col min="17" max="17" width="10.375" style="349" customWidth="1"/>
    <col min="18" max="18" width="13.375" style="349" bestFit="1" customWidth="1"/>
    <col min="19" max="19" width="16.875" style="349" bestFit="1" customWidth="1"/>
    <col min="20" max="16384" width="9" style="349"/>
  </cols>
  <sheetData>
    <row r="1" spans="1:27" ht="15.75" customHeight="1">
      <c r="A1" s="564" t="s">
        <v>108</v>
      </c>
      <c r="B1" s="371" t="s">
        <v>333</v>
      </c>
      <c r="C1" s="560"/>
      <c r="D1" s="348"/>
      <c r="E1" s="348"/>
      <c r="F1" s="348"/>
      <c r="G1" s="941"/>
      <c r="H1" s="941"/>
      <c r="I1" s="941"/>
      <c r="J1" s="941"/>
      <c r="K1" s="941"/>
      <c r="L1" s="348"/>
      <c r="M1" s="348"/>
      <c r="N1" s="348"/>
      <c r="O1" s="348"/>
    </row>
    <row r="2" spans="1:27" s="369" customFormat="1" ht="30" customHeight="1">
      <c r="A2" s="2061" t="s">
        <v>1513</v>
      </c>
      <c r="B2" s="2061"/>
      <c r="C2" s="2061"/>
      <c r="D2" s="2061"/>
      <c r="E2" s="2061"/>
      <c r="F2" s="2061"/>
      <c r="G2" s="2061"/>
      <c r="H2" s="2061"/>
      <c r="I2" s="2061"/>
      <c r="J2" s="2061"/>
      <c r="K2" s="2061"/>
      <c r="L2" s="2061"/>
      <c r="M2" s="2061"/>
      <c r="N2" s="2061"/>
      <c r="O2" s="2061"/>
      <c r="P2" s="2061"/>
      <c r="Q2" s="2061"/>
      <c r="R2" s="2061"/>
      <c r="S2" s="2061"/>
      <c r="T2" s="2061"/>
      <c r="U2" s="2061"/>
      <c r="V2" s="2061"/>
      <c r="W2" s="2061"/>
      <c r="X2" s="2061"/>
      <c r="Y2" s="2061"/>
    </row>
    <row r="3" spans="1:27" ht="14.25" customHeight="1">
      <c r="A3" s="705" t="str">
        <f>CONCATENATE(封面!D9,封面!F9,封面!G9,封面!H9,封面!I9,封面!J9,封面!K9)</f>
        <v>评估基准日：年月日</v>
      </c>
      <c r="B3" s="705"/>
      <c r="C3" s="705"/>
      <c r="D3" s="705"/>
      <c r="E3" s="705"/>
      <c r="F3" s="705"/>
      <c r="L3" s="705"/>
      <c r="M3" s="365"/>
      <c r="N3" s="365"/>
      <c r="O3" s="365"/>
    </row>
    <row r="4" spans="1:27" ht="15.75" customHeight="1">
      <c r="A4" s="12" t="str">
        <f>封面!D7&amp;封面!F7</f>
        <v>被评估企业：</v>
      </c>
      <c r="G4" s="943"/>
      <c r="H4" s="943"/>
      <c r="I4" s="943"/>
      <c r="J4" s="943"/>
      <c r="K4" s="943"/>
      <c r="M4" s="355"/>
      <c r="N4" s="355"/>
      <c r="O4" s="355"/>
      <c r="Y4" s="355" t="s">
        <v>110</v>
      </c>
    </row>
    <row r="5" spans="1:27" s="1224" customFormat="1" ht="15.75" customHeight="1">
      <c r="A5" s="2106" t="s">
        <v>1776</v>
      </c>
      <c r="B5" s="2192" t="s">
        <v>1777</v>
      </c>
      <c r="C5" s="2194" t="s">
        <v>439</v>
      </c>
      <c r="D5" s="2095" t="s">
        <v>459</v>
      </c>
      <c r="E5" s="2096"/>
      <c r="F5" s="2096"/>
      <c r="G5" s="2105"/>
      <c r="H5" s="2099" t="s">
        <v>1778</v>
      </c>
      <c r="I5" s="2099" t="s">
        <v>1779</v>
      </c>
      <c r="J5" s="2099" t="s">
        <v>1170</v>
      </c>
      <c r="K5" s="2095" t="s">
        <v>1726</v>
      </c>
      <c r="L5" s="2096"/>
      <c r="M5" s="2105"/>
      <c r="N5" s="2085" t="s">
        <v>1780</v>
      </c>
      <c r="O5" s="2085"/>
      <c r="P5" s="2196" t="s">
        <v>1733</v>
      </c>
      <c r="Q5" s="2197"/>
      <c r="R5" s="2197"/>
      <c r="S5" s="2197"/>
      <c r="T5" s="2198"/>
      <c r="U5" s="2099" t="s">
        <v>394</v>
      </c>
      <c r="V5" s="2099" t="s">
        <v>318</v>
      </c>
      <c r="W5" s="2099" t="s">
        <v>1351</v>
      </c>
      <c r="X5" s="2099" t="s">
        <v>336</v>
      </c>
      <c r="Y5" s="2099" t="s">
        <v>1384</v>
      </c>
      <c r="AA5" s="2189" t="s">
        <v>2129</v>
      </c>
    </row>
    <row r="6" spans="1:27" s="1224" customFormat="1" ht="15.75" customHeight="1">
      <c r="A6" s="2107"/>
      <c r="B6" s="2193"/>
      <c r="C6" s="2195"/>
      <c r="D6" s="1123" t="s">
        <v>1781</v>
      </c>
      <c r="E6" s="1225" t="s">
        <v>1782</v>
      </c>
      <c r="F6" s="1226" t="s">
        <v>1783</v>
      </c>
      <c r="G6" s="1227" t="s">
        <v>1784</v>
      </c>
      <c r="H6" s="2100"/>
      <c r="I6" s="2100"/>
      <c r="J6" s="2100"/>
      <c r="K6" s="1105" t="s">
        <v>1730</v>
      </c>
      <c r="L6" s="1228" t="s">
        <v>1089</v>
      </c>
      <c r="M6" s="1228" t="s">
        <v>1091</v>
      </c>
      <c r="N6" s="1105" t="s">
        <v>1785</v>
      </c>
      <c r="O6" s="1105" t="s">
        <v>1786</v>
      </c>
      <c r="P6" s="1170" t="s">
        <v>1727</v>
      </c>
      <c r="Q6" s="1229" t="s">
        <v>1761</v>
      </c>
      <c r="R6" s="1229" t="s">
        <v>1749</v>
      </c>
      <c r="S6" s="1229" t="s">
        <v>1787</v>
      </c>
      <c r="T6" s="1229" t="s">
        <v>1729</v>
      </c>
      <c r="U6" s="2100"/>
      <c r="V6" s="2100"/>
      <c r="W6" s="2199"/>
      <c r="X6" s="2100"/>
      <c r="Y6" s="2100"/>
      <c r="AA6" s="2190"/>
    </row>
    <row r="7" spans="1:27" s="1079" customFormat="1" ht="15.75" customHeight="1">
      <c r="A7" s="1102"/>
      <c r="B7" s="1230"/>
      <c r="C7" s="1139"/>
      <c r="D7" s="1109"/>
      <c r="E7" s="1231"/>
      <c r="F7" s="1232"/>
      <c r="G7" s="1232"/>
      <c r="H7" s="1139"/>
      <c r="I7" s="1139"/>
      <c r="J7" s="1233"/>
      <c r="K7" s="1109"/>
      <c r="L7" s="1111"/>
      <c r="M7" s="1111"/>
      <c r="N7" s="1232"/>
      <c r="O7" s="1232"/>
      <c r="P7" s="1234"/>
      <c r="Q7" s="1109"/>
      <c r="R7" s="1235">
        <f>K7</f>
        <v>0</v>
      </c>
      <c r="S7" s="1109">
        <f>N7</f>
        <v>0</v>
      </c>
      <c r="T7" s="1109"/>
      <c r="U7" s="1109"/>
      <c r="V7" s="1109">
        <f>U7+K7</f>
        <v>0</v>
      </c>
      <c r="W7" s="1109">
        <f>R7-S7</f>
        <v>0</v>
      </c>
      <c r="X7" s="1109" t="str">
        <f>IF(V7=0,"",(W7-V7)/V7*100)</f>
        <v/>
      </c>
      <c r="Y7" s="1109"/>
      <c r="AA7" s="551"/>
    </row>
    <row r="8" spans="1:27" s="1079" customFormat="1" ht="15.75" customHeight="1">
      <c r="A8" s="1102"/>
      <c r="B8" s="1230"/>
      <c r="C8" s="1139"/>
      <c r="D8" s="1109"/>
      <c r="E8" s="1231"/>
      <c r="F8" s="1232"/>
      <c r="G8" s="1232"/>
      <c r="H8" s="1139"/>
      <c r="I8" s="1139"/>
      <c r="J8" s="1233"/>
      <c r="K8" s="1109"/>
      <c r="L8" s="1111"/>
      <c r="M8" s="1111"/>
      <c r="N8" s="1232"/>
      <c r="O8" s="1232"/>
      <c r="P8" s="1234"/>
      <c r="Q8" s="1236"/>
      <c r="R8" s="1235">
        <f t="shared" ref="R8:R26" si="0">K8</f>
        <v>0</v>
      </c>
      <c r="S8" s="1109">
        <f>N8</f>
        <v>0</v>
      </c>
      <c r="T8" s="1109"/>
      <c r="U8" s="1109"/>
      <c r="V8" s="1109">
        <f>U8+K8</f>
        <v>0</v>
      </c>
      <c r="W8" s="1109">
        <f t="shared" ref="W8:W26" si="1">R8-S8</f>
        <v>0</v>
      </c>
      <c r="X8" s="1109" t="str">
        <f t="shared" ref="X8:X27" si="2">IF(V8=0,"",(W8-V8)/V8*100)</f>
        <v/>
      </c>
      <c r="Y8" s="1109"/>
      <c r="AA8" s="551"/>
    </row>
    <row r="9" spans="1:27" s="1079" customFormat="1" ht="15.75" customHeight="1">
      <c r="A9" s="1102"/>
      <c r="B9" s="1230"/>
      <c r="C9" s="1139"/>
      <c r="D9" s="1109"/>
      <c r="E9" s="1231"/>
      <c r="F9" s="1232"/>
      <c r="G9" s="1232"/>
      <c r="H9" s="1139"/>
      <c r="I9" s="1139"/>
      <c r="J9" s="1233"/>
      <c r="K9" s="1109"/>
      <c r="L9" s="1111"/>
      <c r="M9" s="1111"/>
      <c r="N9" s="1232"/>
      <c r="O9" s="1232"/>
      <c r="P9" s="1234"/>
      <c r="Q9" s="1109"/>
      <c r="R9" s="1235">
        <f t="shared" si="0"/>
        <v>0</v>
      </c>
      <c r="S9" s="1109">
        <f>N9</f>
        <v>0</v>
      </c>
      <c r="T9" s="1109"/>
      <c r="U9" s="1109"/>
      <c r="V9" s="1109">
        <f>U9+K9</f>
        <v>0</v>
      </c>
      <c r="W9" s="1109">
        <f t="shared" si="1"/>
        <v>0</v>
      </c>
      <c r="X9" s="1109" t="str">
        <f t="shared" si="2"/>
        <v/>
      </c>
      <c r="Y9" s="1109"/>
      <c r="AA9" s="551"/>
    </row>
    <row r="10" spans="1:27" s="1079" customFormat="1" ht="15.75" customHeight="1">
      <c r="A10" s="1102"/>
      <c r="B10" s="1108"/>
      <c r="C10" s="1139"/>
      <c r="D10" s="1109"/>
      <c r="E10" s="1231"/>
      <c r="F10" s="1237"/>
      <c r="G10" s="1237"/>
      <c r="H10" s="1139"/>
      <c r="I10" s="1139"/>
      <c r="J10" s="1238"/>
      <c r="K10" s="1109"/>
      <c r="L10" s="1111"/>
      <c r="M10" s="1111"/>
      <c r="N10" s="1237"/>
      <c r="O10" s="1237"/>
      <c r="P10" s="1234"/>
      <c r="Q10" s="1109"/>
      <c r="R10" s="1235">
        <f t="shared" si="0"/>
        <v>0</v>
      </c>
      <c r="S10" s="1109">
        <f t="shared" ref="S10:S26" si="3">N10</f>
        <v>0</v>
      </c>
      <c r="T10" s="1109"/>
      <c r="U10" s="1109"/>
      <c r="V10" s="1109">
        <f t="shared" ref="V10:V26" si="4">U10+K10</f>
        <v>0</v>
      </c>
      <c r="W10" s="1109">
        <f t="shared" si="1"/>
        <v>0</v>
      </c>
      <c r="X10" s="1109" t="str">
        <f t="shared" si="2"/>
        <v/>
      </c>
      <c r="Y10" s="1109"/>
      <c r="AA10" s="551"/>
    </row>
    <row r="11" spans="1:27" s="1079" customFormat="1" ht="15.75" customHeight="1">
      <c r="A11" s="1102"/>
      <c r="B11" s="1108"/>
      <c r="C11" s="1139"/>
      <c r="D11" s="1109"/>
      <c r="E11" s="1231"/>
      <c r="F11" s="1237"/>
      <c r="G11" s="1237"/>
      <c r="H11" s="1139"/>
      <c r="I11" s="1139"/>
      <c r="J11" s="1238"/>
      <c r="K11" s="1109"/>
      <c r="L11" s="1111"/>
      <c r="M11" s="1111"/>
      <c r="N11" s="1237"/>
      <c r="O11" s="1237"/>
      <c r="P11" s="1234"/>
      <c r="Q11" s="1109"/>
      <c r="R11" s="1235">
        <f t="shared" si="0"/>
        <v>0</v>
      </c>
      <c r="S11" s="1109">
        <f t="shared" si="3"/>
        <v>0</v>
      </c>
      <c r="T11" s="1109"/>
      <c r="U11" s="1109"/>
      <c r="V11" s="1109">
        <f t="shared" si="4"/>
        <v>0</v>
      </c>
      <c r="W11" s="1109">
        <f t="shared" si="1"/>
        <v>0</v>
      </c>
      <c r="X11" s="1109" t="str">
        <f t="shared" si="2"/>
        <v/>
      </c>
      <c r="Y11" s="1109"/>
      <c r="AA11" s="551"/>
    </row>
    <row r="12" spans="1:27" s="1079" customFormat="1" ht="15.75" customHeight="1">
      <c r="A12" s="1102"/>
      <c r="B12" s="1108"/>
      <c r="C12" s="1139"/>
      <c r="D12" s="1109"/>
      <c r="E12" s="1231"/>
      <c r="F12" s="1237"/>
      <c r="G12" s="1237"/>
      <c r="H12" s="1139"/>
      <c r="I12" s="1139"/>
      <c r="J12" s="1238"/>
      <c r="K12" s="1109"/>
      <c r="L12" s="1111"/>
      <c r="M12" s="1111"/>
      <c r="N12" s="1237"/>
      <c r="O12" s="1237"/>
      <c r="P12" s="1234"/>
      <c r="Q12" s="1109"/>
      <c r="R12" s="1235">
        <f t="shared" si="0"/>
        <v>0</v>
      </c>
      <c r="S12" s="1109">
        <f t="shared" si="3"/>
        <v>0</v>
      </c>
      <c r="T12" s="1109"/>
      <c r="U12" s="1109"/>
      <c r="V12" s="1109">
        <f t="shared" si="4"/>
        <v>0</v>
      </c>
      <c r="W12" s="1109">
        <f t="shared" si="1"/>
        <v>0</v>
      </c>
      <c r="X12" s="1109" t="str">
        <f t="shared" si="2"/>
        <v/>
      </c>
      <c r="Y12" s="1109"/>
      <c r="AA12" s="551"/>
    </row>
    <row r="13" spans="1:27" s="1079" customFormat="1" ht="15.75" customHeight="1">
      <c r="A13" s="1102"/>
      <c r="B13" s="1108"/>
      <c r="C13" s="1139"/>
      <c r="D13" s="1109"/>
      <c r="E13" s="1231"/>
      <c r="F13" s="1237"/>
      <c r="G13" s="1237"/>
      <c r="H13" s="1139"/>
      <c r="I13" s="1139"/>
      <c r="J13" s="1238"/>
      <c r="K13" s="1109"/>
      <c r="L13" s="1111"/>
      <c r="M13" s="1111"/>
      <c r="N13" s="1237"/>
      <c r="O13" s="1237"/>
      <c r="P13" s="1234"/>
      <c r="Q13" s="1109"/>
      <c r="R13" s="1235">
        <f t="shared" si="0"/>
        <v>0</v>
      </c>
      <c r="S13" s="1109">
        <f t="shared" si="3"/>
        <v>0</v>
      </c>
      <c r="T13" s="1109"/>
      <c r="U13" s="1109"/>
      <c r="V13" s="1109">
        <f t="shared" si="4"/>
        <v>0</v>
      </c>
      <c r="W13" s="1109">
        <f t="shared" si="1"/>
        <v>0</v>
      </c>
      <c r="X13" s="1109" t="str">
        <f t="shared" si="2"/>
        <v/>
      </c>
      <c r="Y13" s="1109"/>
      <c r="AA13" s="551"/>
    </row>
    <row r="14" spans="1:27" s="1079" customFormat="1" ht="15.75" customHeight="1">
      <c r="A14" s="1102"/>
      <c r="B14" s="1108"/>
      <c r="C14" s="1139"/>
      <c r="D14" s="1109"/>
      <c r="E14" s="1231"/>
      <c r="F14" s="1237"/>
      <c r="G14" s="1237"/>
      <c r="H14" s="1139"/>
      <c r="I14" s="1139"/>
      <c r="J14" s="1238"/>
      <c r="K14" s="1109"/>
      <c r="L14" s="1111"/>
      <c r="M14" s="1111"/>
      <c r="N14" s="1237"/>
      <c r="O14" s="1237"/>
      <c r="P14" s="1234"/>
      <c r="Q14" s="1109"/>
      <c r="R14" s="1235">
        <f t="shared" si="0"/>
        <v>0</v>
      </c>
      <c r="S14" s="1109">
        <f t="shared" si="3"/>
        <v>0</v>
      </c>
      <c r="T14" s="1109"/>
      <c r="U14" s="1109"/>
      <c r="V14" s="1109">
        <f t="shared" si="4"/>
        <v>0</v>
      </c>
      <c r="W14" s="1109">
        <f t="shared" si="1"/>
        <v>0</v>
      </c>
      <c r="X14" s="1109" t="str">
        <f t="shared" si="2"/>
        <v/>
      </c>
      <c r="Y14" s="1109"/>
      <c r="AA14" s="551"/>
    </row>
    <row r="15" spans="1:27" s="1079" customFormat="1" ht="15.75" customHeight="1">
      <c r="A15" s="1102"/>
      <c r="B15" s="1108"/>
      <c r="C15" s="1139"/>
      <c r="D15" s="1109"/>
      <c r="E15" s="1231"/>
      <c r="F15" s="1237"/>
      <c r="G15" s="1237"/>
      <c r="H15" s="1139"/>
      <c r="I15" s="1139"/>
      <c r="J15" s="1238"/>
      <c r="K15" s="1109"/>
      <c r="L15" s="1111"/>
      <c r="M15" s="1111"/>
      <c r="N15" s="1237"/>
      <c r="O15" s="1237"/>
      <c r="P15" s="1234"/>
      <c r="Q15" s="1109"/>
      <c r="R15" s="1235">
        <f t="shared" si="0"/>
        <v>0</v>
      </c>
      <c r="S15" s="1109">
        <f t="shared" si="3"/>
        <v>0</v>
      </c>
      <c r="T15" s="1109"/>
      <c r="U15" s="1109"/>
      <c r="V15" s="1109">
        <f t="shared" si="4"/>
        <v>0</v>
      </c>
      <c r="W15" s="1109">
        <f t="shared" si="1"/>
        <v>0</v>
      </c>
      <c r="X15" s="1109" t="str">
        <f t="shared" si="2"/>
        <v/>
      </c>
      <c r="Y15" s="1109"/>
      <c r="AA15" s="551"/>
    </row>
    <row r="16" spans="1:27" s="1079" customFormat="1" ht="15.75" customHeight="1">
      <c r="A16" s="1102"/>
      <c r="B16" s="1108"/>
      <c r="C16" s="1139"/>
      <c r="D16" s="1109"/>
      <c r="E16" s="1231"/>
      <c r="F16" s="1237"/>
      <c r="G16" s="1237"/>
      <c r="H16" s="1139"/>
      <c r="I16" s="1139"/>
      <c r="J16" s="1238"/>
      <c r="K16" s="1109"/>
      <c r="L16" s="1111"/>
      <c r="M16" s="1111"/>
      <c r="N16" s="1237"/>
      <c r="O16" s="1237"/>
      <c r="P16" s="1234"/>
      <c r="Q16" s="1109"/>
      <c r="R16" s="1235">
        <f t="shared" si="0"/>
        <v>0</v>
      </c>
      <c r="S16" s="1109">
        <f t="shared" si="3"/>
        <v>0</v>
      </c>
      <c r="T16" s="1109"/>
      <c r="U16" s="1109"/>
      <c r="V16" s="1109">
        <f t="shared" si="4"/>
        <v>0</v>
      </c>
      <c r="W16" s="1109">
        <f t="shared" si="1"/>
        <v>0</v>
      </c>
      <c r="X16" s="1109" t="str">
        <f t="shared" si="2"/>
        <v/>
      </c>
      <c r="Y16" s="1109"/>
      <c r="AA16" s="551"/>
    </row>
    <row r="17" spans="1:27" s="1079" customFormat="1" ht="15.75" customHeight="1">
      <c r="A17" s="1102"/>
      <c r="B17" s="1108"/>
      <c r="C17" s="1139"/>
      <c r="D17" s="1109"/>
      <c r="E17" s="1231"/>
      <c r="F17" s="1237"/>
      <c r="G17" s="1237"/>
      <c r="H17" s="1139"/>
      <c r="I17" s="1139"/>
      <c r="J17" s="1238"/>
      <c r="K17" s="1109"/>
      <c r="L17" s="1111"/>
      <c r="M17" s="1111"/>
      <c r="N17" s="1237"/>
      <c r="O17" s="1237"/>
      <c r="P17" s="1234"/>
      <c r="Q17" s="1109"/>
      <c r="R17" s="1235">
        <f t="shared" si="0"/>
        <v>0</v>
      </c>
      <c r="S17" s="1109">
        <f t="shared" si="3"/>
        <v>0</v>
      </c>
      <c r="T17" s="1109"/>
      <c r="U17" s="1109"/>
      <c r="V17" s="1109">
        <f t="shared" si="4"/>
        <v>0</v>
      </c>
      <c r="W17" s="1109">
        <f t="shared" si="1"/>
        <v>0</v>
      </c>
      <c r="X17" s="1109" t="str">
        <f t="shared" si="2"/>
        <v/>
      </c>
      <c r="Y17" s="1109"/>
      <c r="AA17" s="551"/>
    </row>
    <row r="18" spans="1:27" s="1079" customFormat="1" ht="15.75" customHeight="1">
      <c r="A18" s="1075"/>
      <c r="B18" s="1239"/>
      <c r="C18" s="1240"/>
      <c r="D18" s="1118"/>
      <c r="E18" s="1231"/>
      <c r="F18" s="1237"/>
      <c r="G18" s="1237"/>
      <c r="H18" s="1139"/>
      <c r="I18" s="1139"/>
      <c r="J18" s="1238"/>
      <c r="K18" s="1109"/>
      <c r="L18" s="1111"/>
      <c r="M18" s="1111"/>
      <c r="N18" s="1237"/>
      <c r="O18" s="1237"/>
      <c r="P18" s="1234"/>
      <c r="Q18" s="1109"/>
      <c r="R18" s="1235">
        <f t="shared" si="0"/>
        <v>0</v>
      </c>
      <c r="S18" s="1109">
        <f t="shared" si="3"/>
        <v>0</v>
      </c>
      <c r="T18" s="1109"/>
      <c r="U18" s="1109"/>
      <c r="V18" s="1109">
        <f t="shared" si="4"/>
        <v>0</v>
      </c>
      <c r="W18" s="1109">
        <f t="shared" si="1"/>
        <v>0</v>
      </c>
      <c r="X18" s="1109" t="str">
        <f t="shared" si="2"/>
        <v/>
      </c>
      <c r="Y18" s="1109"/>
      <c r="AA18" s="551"/>
    </row>
    <row r="19" spans="1:27" s="1079" customFormat="1" ht="15.75" customHeight="1">
      <c r="A19" s="1102"/>
      <c r="B19" s="1108"/>
      <c r="C19" s="1139"/>
      <c r="D19" s="1109"/>
      <c r="E19" s="1231"/>
      <c r="F19" s="1237"/>
      <c r="G19" s="1237"/>
      <c r="H19" s="1139"/>
      <c r="I19" s="1139"/>
      <c r="J19" s="1238"/>
      <c r="K19" s="1109"/>
      <c r="L19" s="1111"/>
      <c r="M19" s="1111"/>
      <c r="N19" s="1237"/>
      <c r="O19" s="1237"/>
      <c r="P19" s="1234"/>
      <c r="Q19" s="1109"/>
      <c r="R19" s="1235">
        <f t="shared" si="0"/>
        <v>0</v>
      </c>
      <c r="S19" s="1109">
        <f t="shared" si="3"/>
        <v>0</v>
      </c>
      <c r="T19" s="1109"/>
      <c r="U19" s="1109"/>
      <c r="V19" s="1109">
        <f t="shared" si="4"/>
        <v>0</v>
      </c>
      <c r="W19" s="1109">
        <f t="shared" si="1"/>
        <v>0</v>
      </c>
      <c r="X19" s="1109" t="str">
        <f t="shared" si="2"/>
        <v/>
      </c>
      <c r="Y19" s="1109"/>
      <c r="AA19" s="551"/>
    </row>
    <row r="20" spans="1:27" s="1079" customFormat="1" ht="15.75" customHeight="1">
      <c r="A20" s="1101"/>
      <c r="B20" s="1108"/>
      <c r="C20" s="1139"/>
      <c r="D20" s="1109"/>
      <c r="E20" s="1231"/>
      <c r="F20" s="1237"/>
      <c r="G20" s="1237"/>
      <c r="H20" s="1139"/>
      <c r="I20" s="1139"/>
      <c r="J20" s="1238"/>
      <c r="K20" s="1109"/>
      <c r="L20" s="1111"/>
      <c r="M20" s="1111"/>
      <c r="N20" s="1237"/>
      <c r="O20" s="1237"/>
      <c r="P20" s="1234"/>
      <c r="Q20" s="1109"/>
      <c r="R20" s="1235">
        <f t="shared" si="0"/>
        <v>0</v>
      </c>
      <c r="S20" s="1109">
        <f t="shared" si="3"/>
        <v>0</v>
      </c>
      <c r="T20" s="1109"/>
      <c r="U20" s="1109"/>
      <c r="V20" s="1109">
        <f t="shared" si="4"/>
        <v>0</v>
      </c>
      <c r="W20" s="1109">
        <f t="shared" si="1"/>
        <v>0</v>
      </c>
      <c r="X20" s="1109" t="str">
        <f t="shared" si="2"/>
        <v/>
      </c>
      <c r="Y20" s="1109"/>
      <c r="AA20" s="551"/>
    </row>
    <row r="21" spans="1:27" s="1079" customFormat="1" ht="15.75" customHeight="1">
      <c r="A21" s="1101"/>
      <c r="B21" s="1108"/>
      <c r="C21" s="1139"/>
      <c r="D21" s="1109"/>
      <c r="E21" s="1231"/>
      <c r="F21" s="1237"/>
      <c r="G21" s="1237"/>
      <c r="H21" s="1139"/>
      <c r="I21" s="1139"/>
      <c r="J21" s="1238"/>
      <c r="K21" s="1109"/>
      <c r="L21" s="1111"/>
      <c r="M21" s="1111"/>
      <c r="N21" s="1237"/>
      <c r="O21" s="1237"/>
      <c r="P21" s="1234"/>
      <c r="Q21" s="1109"/>
      <c r="R21" s="1235">
        <f t="shared" si="0"/>
        <v>0</v>
      </c>
      <c r="S21" s="1109">
        <f t="shared" si="3"/>
        <v>0</v>
      </c>
      <c r="T21" s="1109"/>
      <c r="U21" s="1109"/>
      <c r="V21" s="1109">
        <f t="shared" si="4"/>
        <v>0</v>
      </c>
      <c r="W21" s="1109">
        <f t="shared" si="1"/>
        <v>0</v>
      </c>
      <c r="X21" s="1109" t="str">
        <f t="shared" si="2"/>
        <v/>
      </c>
      <c r="Y21" s="1109"/>
      <c r="AA21" s="551"/>
    </row>
    <row r="22" spans="1:27" s="1079" customFormat="1" ht="15.75" customHeight="1">
      <c r="A22" s="1101"/>
      <c r="B22" s="1108"/>
      <c r="C22" s="1139"/>
      <c r="D22" s="1109"/>
      <c r="E22" s="1231"/>
      <c r="F22" s="1237"/>
      <c r="G22" s="1237"/>
      <c r="H22" s="1139"/>
      <c r="I22" s="1139"/>
      <c r="J22" s="1238"/>
      <c r="K22" s="1109"/>
      <c r="L22" s="1111"/>
      <c r="M22" s="1111"/>
      <c r="N22" s="1237"/>
      <c r="O22" s="1237"/>
      <c r="P22" s="1234"/>
      <c r="Q22" s="1109"/>
      <c r="R22" s="1235">
        <f t="shared" si="0"/>
        <v>0</v>
      </c>
      <c r="S22" s="1109">
        <f t="shared" si="3"/>
        <v>0</v>
      </c>
      <c r="T22" s="1109"/>
      <c r="U22" s="1109"/>
      <c r="V22" s="1109">
        <f t="shared" si="4"/>
        <v>0</v>
      </c>
      <c r="W22" s="1109">
        <f t="shared" si="1"/>
        <v>0</v>
      </c>
      <c r="X22" s="1109" t="str">
        <f t="shared" si="2"/>
        <v/>
      </c>
      <c r="Y22" s="1109"/>
      <c r="AA22" s="551"/>
    </row>
    <row r="23" spans="1:27" s="1079" customFormat="1" ht="15.75" customHeight="1">
      <c r="A23" s="1101"/>
      <c r="B23" s="1108"/>
      <c r="C23" s="1139"/>
      <c r="D23" s="1109"/>
      <c r="E23" s="1231"/>
      <c r="F23" s="1237"/>
      <c r="G23" s="1237"/>
      <c r="H23" s="1139"/>
      <c r="I23" s="1139"/>
      <c r="J23" s="1238"/>
      <c r="K23" s="1109"/>
      <c r="L23" s="1111"/>
      <c r="M23" s="1111"/>
      <c r="N23" s="1237"/>
      <c r="O23" s="1237"/>
      <c r="P23" s="1234"/>
      <c r="Q23" s="1109"/>
      <c r="R23" s="1235">
        <f t="shared" si="0"/>
        <v>0</v>
      </c>
      <c r="S23" s="1109">
        <f t="shared" si="3"/>
        <v>0</v>
      </c>
      <c r="T23" s="1109"/>
      <c r="U23" s="1109"/>
      <c r="V23" s="1109">
        <f t="shared" si="4"/>
        <v>0</v>
      </c>
      <c r="W23" s="1109">
        <f t="shared" si="1"/>
        <v>0</v>
      </c>
      <c r="X23" s="1109" t="str">
        <f t="shared" si="2"/>
        <v/>
      </c>
      <c r="Y23" s="1109"/>
      <c r="AA23" s="551"/>
    </row>
    <row r="24" spans="1:27" s="1079" customFormat="1" ht="15.75" customHeight="1">
      <c r="A24" s="1101"/>
      <c r="B24" s="1108"/>
      <c r="C24" s="1139"/>
      <c r="D24" s="1109"/>
      <c r="E24" s="1231"/>
      <c r="F24" s="1237"/>
      <c r="G24" s="1237"/>
      <c r="H24" s="1139"/>
      <c r="I24" s="1139"/>
      <c r="J24" s="1238"/>
      <c r="K24" s="1109"/>
      <c r="L24" s="1111"/>
      <c r="M24" s="1111"/>
      <c r="N24" s="1237"/>
      <c r="O24" s="1237"/>
      <c r="P24" s="1234"/>
      <c r="Q24" s="1109"/>
      <c r="R24" s="1235">
        <f t="shared" si="0"/>
        <v>0</v>
      </c>
      <c r="S24" s="1109">
        <f t="shared" si="3"/>
        <v>0</v>
      </c>
      <c r="T24" s="1109"/>
      <c r="U24" s="1109"/>
      <c r="V24" s="1109">
        <f t="shared" si="4"/>
        <v>0</v>
      </c>
      <c r="W24" s="1109">
        <f t="shared" si="1"/>
        <v>0</v>
      </c>
      <c r="X24" s="1109" t="str">
        <f t="shared" si="2"/>
        <v/>
      </c>
      <c r="Y24" s="1109"/>
      <c r="AA24" s="551"/>
    </row>
    <row r="25" spans="1:27" s="1079" customFormat="1" ht="15.75" customHeight="1">
      <c r="A25" s="1101"/>
      <c r="B25" s="1108"/>
      <c r="C25" s="1139"/>
      <c r="D25" s="1109"/>
      <c r="E25" s="1231"/>
      <c r="F25" s="1237"/>
      <c r="G25" s="1237"/>
      <c r="H25" s="1139"/>
      <c r="I25" s="1139"/>
      <c r="J25" s="1238"/>
      <c r="K25" s="1109"/>
      <c r="L25" s="1111"/>
      <c r="M25" s="1111"/>
      <c r="N25" s="1237"/>
      <c r="O25" s="1237"/>
      <c r="P25" s="1234"/>
      <c r="Q25" s="1109"/>
      <c r="R25" s="1235">
        <f t="shared" si="0"/>
        <v>0</v>
      </c>
      <c r="S25" s="1109">
        <f t="shared" si="3"/>
        <v>0</v>
      </c>
      <c r="T25" s="1109"/>
      <c r="U25" s="1109"/>
      <c r="V25" s="1109">
        <f t="shared" si="4"/>
        <v>0</v>
      </c>
      <c r="W25" s="1109">
        <f t="shared" si="1"/>
        <v>0</v>
      </c>
      <c r="X25" s="1109" t="str">
        <f t="shared" si="2"/>
        <v/>
      </c>
      <c r="Y25" s="1109"/>
      <c r="AA25" s="551"/>
    </row>
    <row r="26" spans="1:27" s="1079" customFormat="1" ht="15.75" customHeight="1">
      <c r="A26" s="1101"/>
      <c r="B26" s="1108"/>
      <c r="C26" s="1139"/>
      <c r="D26" s="1109"/>
      <c r="E26" s="1231"/>
      <c r="F26" s="1237"/>
      <c r="G26" s="1237"/>
      <c r="H26" s="1139"/>
      <c r="I26" s="1139"/>
      <c r="J26" s="1238"/>
      <c r="K26" s="1109"/>
      <c r="L26" s="1111"/>
      <c r="M26" s="1111"/>
      <c r="N26" s="1237"/>
      <c r="O26" s="1237"/>
      <c r="P26" s="1234"/>
      <c r="Q26" s="1109"/>
      <c r="R26" s="1235">
        <f t="shared" si="0"/>
        <v>0</v>
      </c>
      <c r="S26" s="1109">
        <f t="shared" si="3"/>
        <v>0</v>
      </c>
      <c r="T26" s="1109"/>
      <c r="U26" s="1109"/>
      <c r="V26" s="1109">
        <f t="shared" si="4"/>
        <v>0</v>
      </c>
      <c r="W26" s="1109">
        <f t="shared" si="1"/>
        <v>0</v>
      </c>
      <c r="X26" s="1109" t="str">
        <f t="shared" si="2"/>
        <v/>
      </c>
      <c r="Y26" s="1109"/>
      <c r="AA26" s="551"/>
    </row>
    <row r="27" spans="1:27" s="1079" customFormat="1" ht="15.75" customHeight="1">
      <c r="A27" s="2104" t="s">
        <v>1788</v>
      </c>
      <c r="B27" s="2191"/>
      <c r="C27" s="1139"/>
      <c r="D27" s="1109"/>
      <c r="E27" s="1241"/>
      <c r="F27" s="1237"/>
      <c r="G27" s="1237"/>
      <c r="H27" s="1109"/>
      <c r="I27" s="1119"/>
      <c r="J27" s="1119"/>
      <c r="K27" s="1109">
        <f>SUM(K7:K26)</f>
        <v>0</v>
      </c>
      <c r="L27" s="1111"/>
      <c r="M27" s="1111"/>
      <c r="N27" s="1237"/>
      <c r="O27" s="1237"/>
      <c r="P27" s="1242"/>
      <c r="Q27" s="1109"/>
      <c r="R27" s="1235"/>
      <c r="S27" s="1109"/>
      <c r="T27" s="1109"/>
      <c r="U27" s="1109"/>
      <c r="V27" s="1109">
        <f>SUM(V7:V26)</f>
        <v>0</v>
      </c>
      <c r="W27" s="1109">
        <f>SUM(W7:W26)</f>
        <v>0</v>
      </c>
      <c r="X27" s="1109" t="str">
        <f t="shared" si="2"/>
        <v/>
      </c>
      <c r="Y27" s="1109"/>
    </row>
    <row r="28" spans="1:27" ht="15.75" customHeight="1">
      <c r="A28" s="12" t="str">
        <f>封面!D11&amp;封面!G11</f>
        <v>被评估企业填表人：</v>
      </c>
      <c r="G28" s="943"/>
      <c r="H28" s="943"/>
      <c r="J28" s="943"/>
      <c r="K28" s="943"/>
      <c r="W28" s="943" t="str">
        <f>"评估人员："&amp;封面!G20</f>
        <v>评估人员：</v>
      </c>
    </row>
    <row r="29" spans="1:27" ht="15.75" customHeight="1">
      <c r="A29" s="12" t="str">
        <f>CONCATENATE(封面!D13,封面!F13,封面!G13,封面!H13,封面!I13,封面!J13,封面!K13)</f>
        <v>填表日期：年月日</v>
      </c>
      <c r="G29" s="943"/>
      <c r="H29" s="943"/>
      <c r="I29" s="943"/>
      <c r="J29" s="943"/>
      <c r="K29" s="943"/>
    </row>
  </sheetData>
  <mergeCells count="18">
    <mergeCell ref="A2:Y2"/>
    <mergeCell ref="N5:O5"/>
    <mergeCell ref="P5:T5"/>
    <mergeCell ref="U5:U6"/>
    <mergeCell ref="V5:V6"/>
    <mergeCell ref="W5:W6"/>
    <mergeCell ref="H5:H6"/>
    <mergeCell ref="I5:I6"/>
    <mergeCell ref="J5:J6"/>
    <mergeCell ref="K5:M5"/>
    <mergeCell ref="AA5:AA6"/>
    <mergeCell ref="A27:B27"/>
    <mergeCell ref="A5:A6"/>
    <mergeCell ref="B5:B6"/>
    <mergeCell ref="C5:C6"/>
    <mergeCell ref="D5:G5"/>
    <mergeCell ref="X5:X6"/>
    <mergeCell ref="Y5:Y6"/>
  </mergeCells>
  <phoneticPr fontId="28" type="noConversion"/>
  <conditionalFormatting sqref="P7:P26">
    <cfRule type="expression" dxfId="12" priority="1">
      <formula>"个别认定"</formula>
    </cfRule>
  </conditionalFormatting>
  <dataValidations count="3">
    <dataValidation type="list" allowBlank="1" showInputMessage="1" sqref="E7:E26" xr:uid="{C297723B-882D-4DFC-8942-E213D4D952FD}">
      <formula1>"银行存款,其他货币资金,其他流动资产,长期应收款,应收票据"</formula1>
    </dataValidation>
    <dataValidation type="list" allowBlank="1" showInputMessage="1" showErrorMessage="1" sqref="L7:L26" xr:uid="{2DB07D30-B15E-4EA5-8D08-51AE21F7724F}">
      <formula1>"美元,欧元,港元,日元,英镑,澳元,加元,新西兰元,新加坡元,瑞郎"</formula1>
    </dataValidation>
    <dataValidation type="list" allowBlank="1" showInputMessage="1" showErrorMessage="1" sqref="P7:P26" xr:uid="{62C77AE6-7F07-4F3E-859A-2124CA7F66B6}">
      <formula1>"√,×"</formula1>
    </dataValidation>
  </dataValidations>
  <hyperlinks>
    <hyperlink ref="A1" location="索引目录!D15" display="返回索引页" xr:uid="{00000000-0004-0000-1800-000000000000}"/>
    <hyperlink ref="B1" location="流动汇总!B11" display="返回" xr:uid="{00000000-0004-0000-1800-000001000000}"/>
  </hyperlinks>
  <printOptions horizontalCentered="1"/>
  <pageMargins left="0.35433070866141736" right="0.35433070866141736" top="0.98425196850393704" bottom="0.78740157480314965" header="0.39370078740157477" footer="0.51181102362204722"/>
  <pageSetup paperSize="9" scale="43" fitToHeight="0" orientation="landscape" r:id="rId1"/>
  <headerFooter alignWithMargins="0">
    <oddHeader>&amp;R&amp;"宋体,常规"&amp;10共&amp;"Times New Roman,常规"&amp;N&amp;"宋体,常规"页第&amp;"Times New Roman,常规"&amp;P&amp;"宋体,常规"页</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pageSetUpPr fitToPage="1"/>
  </sheetPr>
  <dimension ref="A1:L45"/>
  <sheetViews>
    <sheetView topLeftCell="A13" workbookViewId="0">
      <selection activeCell="I40" sqref="I40"/>
    </sheetView>
  </sheetViews>
  <sheetFormatPr defaultColWidth="9" defaultRowHeight="18" customHeight="1"/>
  <cols>
    <col min="1" max="1" width="17.75" style="131" customWidth="1"/>
    <col min="2" max="2" width="10.5" style="135" customWidth="1"/>
    <col min="3" max="3" width="8" style="135" customWidth="1"/>
    <col min="4" max="4" width="13" style="135" customWidth="1"/>
    <col min="5" max="5" width="9.625" style="135" customWidth="1"/>
    <col min="6" max="6" width="18.625" style="135" customWidth="1"/>
    <col min="7" max="7" width="11.25" style="135" customWidth="1"/>
    <col min="8" max="8" width="17.25" style="135" customWidth="1"/>
    <col min="9" max="9" width="22.75" style="135" customWidth="1"/>
    <col min="10" max="10" width="13.75" style="135" customWidth="1"/>
    <col min="11" max="11" width="15.5" style="135" customWidth="1"/>
    <col min="12" max="16384" width="9" style="135"/>
  </cols>
  <sheetData>
    <row r="1" spans="1:12" s="130" customFormat="1" ht="13.5" customHeight="1">
      <c r="A1" s="136" t="s">
        <v>108</v>
      </c>
      <c r="B1" s="137"/>
      <c r="C1" s="137"/>
      <c r="D1" s="137"/>
      <c r="E1" s="137"/>
      <c r="F1" s="137"/>
      <c r="G1" s="137"/>
      <c r="H1" s="137"/>
      <c r="I1" s="137"/>
      <c r="J1" s="137"/>
      <c r="K1" s="137"/>
    </row>
    <row r="2" spans="1:12" s="130" customFormat="1" ht="18" customHeight="1">
      <c r="A2" s="1961" t="s">
        <v>26</v>
      </c>
      <c r="B2" s="1962"/>
      <c r="C2" s="1962"/>
      <c r="D2" s="1962"/>
      <c r="E2" s="1962"/>
      <c r="F2" s="1962"/>
      <c r="G2" s="1962"/>
      <c r="H2" s="1962"/>
      <c r="I2" s="1962"/>
      <c r="J2" s="1962"/>
      <c r="K2" s="1962"/>
    </row>
    <row r="3" spans="1:12" ht="18" customHeight="1">
      <c r="A3" s="1963" t="str">
        <f>CONCATENATE(封面!D9,封面!F9,封面!G9,封面!H9,封面!I9,封面!J9,封面!K9)</f>
        <v>评估基准日：年月日</v>
      </c>
      <c r="B3" s="1963"/>
      <c r="C3" s="1963"/>
      <c r="D3" s="1963"/>
      <c r="E3" s="1963"/>
      <c r="F3" s="1963"/>
      <c r="G3" s="1963"/>
      <c r="H3" s="1963"/>
      <c r="I3" s="1963"/>
      <c r="J3" s="1963"/>
      <c r="K3" s="1963"/>
    </row>
    <row r="4" spans="1:12" ht="17.25" customHeight="1">
      <c r="A4" s="138" t="s">
        <v>109</v>
      </c>
      <c r="B4" s="139"/>
      <c r="C4" s="139"/>
      <c r="D4" s="139"/>
      <c r="E4" s="139"/>
      <c r="F4" s="139"/>
      <c r="G4" s="139"/>
      <c r="H4" s="139"/>
      <c r="I4" s="139"/>
      <c r="K4" s="174" t="s">
        <v>110</v>
      </c>
    </row>
    <row r="5" spans="1:12" s="131" customFormat="1" ht="18" customHeight="1">
      <c r="A5" s="2022" t="s">
        <v>111</v>
      </c>
      <c r="B5" s="140" t="s">
        <v>112</v>
      </c>
      <c r="C5" s="1964" t="str">
        <f>IF(封面!F7="","",封面!F7)</f>
        <v/>
      </c>
      <c r="D5" s="1965"/>
      <c r="E5" s="1965"/>
      <c r="F5" s="1965"/>
      <c r="G5" s="1966"/>
      <c r="H5" s="2026" t="s">
        <v>113</v>
      </c>
      <c r="I5" s="1971"/>
      <c r="J5" s="1973" t="s">
        <v>114</v>
      </c>
      <c r="K5" s="1975"/>
      <c r="L5" s="135"/>
    </row>
    <row r="6" spans="1:12" s="131" customFormat="1" ht="18" customHeight="1">
      <c r="A6" s="2023"/>
      <c r="B6" s="141" t="s">
        <v>115</v>
      </c>
      <c r="C6" s="1967"/>
      <c r="D6" s="1968"/>
      <c r="E6" s="1968"/>
      <c r="F6" s="1968"/>
      <c r="G6" s="1969"/>
      <c r="H6" s="2027"/>
      <c r="I6" s="1972"/>
      <c r="J6" s="1974"/>
      <c r="K6" s="1976"/>
      <c r="L6" s="135"/>
    </row>
    <row r="7" spans="1:12" s="131" customFormat="1" ht="18" customHeight="1">
      <c r="A7" s="142" t="s">
        <v>116</v>
      </c>
      <c r="B7" s="1970"/>
      <c r="C7" s="1968"/>
      <c r="D7" s="1968"/>
      <c r="E7" s="1969"/>
      <c r="F7" s="143" t="s">
        <v>117</v>
      </c>
      <c r="G7" s="144"/>
      <c r="H7" s="143" t="s">
        <v>118</v>
      </c>
      <c r="I7" s="147"/>
      <c r="J7" s="143" t="s">
        <v>114</v>
      </c>
      <c r="K7" s="175"/>
    </row>
    <row r="8" spans="1:12" s="131" customFormat="1" ht="18" customHeight="1">
      <c r="A8" s="145" t="s">
        <v>119</v>
      </c>
      <c r="B8" s="1970"/>
      <c r="C8" s="1968"/>
      <c r="D8" s="1968"/>
      <c r="E8" s="1969"/>
      <c r="F8" s="143" t="s">
        <v>117</v>
      </c>
      <c r="G8" s="144"/>
      <c r="H8" s="143" t="s">
        <v>120</v>
      </c>
      <c r="I8" s="147"/>
      <c r="J8" s="143" t="s">
        <v>114</v>
      </c>
      <c r="K8" s="175"/>
    </row>
    <row r="9" spans="1:12" s="131" customFormat="1" ht="18" customHeight="1">
      <c r="A9" s="145" t="s">
        <v>121</v>
      </c>
      <c r="B9" s="146"/>
      <c r="C9" s="143" t="s">
        <v>122</v>
      </c>
      <c r="D9" s="147"/>
      <c r="E9" s="148" t="s">
        <v>123</v>
      </c>
      <c r="F9" s="1967"/>
      <c r="G9" s="1969"/>
      <c r="H9" s="143" t="s">
        <v>124</v>
      </c>
      <c r="I9" s="147"/>
      <c r="J9" s="143" t="s">
        <v>114</v>
      </c>
      <c r="K9" s="175"/>
    </row>
    <row r="10" spans="1:12" s="131" customFormat="1" ht="27" customHeight="1">
      <c r="A10" s="142" t="s">
        <v>125</v>
      </c>
      <c r="B10" s="1977"/>
      <c r="C10" s="1978"/>
      <c r="D10" s="1978"/>
      <c r="E10" s="1978"/>
      <c r="F10" s="1978"/>
      <c r="G10" s="1979"/>
      <c r="H10" s="141" t="s">
        <v>126</v>
      </c>
      <c r="I10" s="146"/>
      <c r="J10" s="141" t="s">
        <v>127</v>
      </c>
      <c r="K10" s="176"/>
    </row>
    <row r="11" spans="1:12" ht="18" customHeight="1">
      <c r="A11" s="142" t="s">
        <v>128</v>
      </c>
      <c r="B11" s="149"/>
      <c r="C11" s="143" t="s">
        <v>129</v>
      </c>
      <c r="D11" s="144"/>
      <c r="E11" s="143" t="s">
        <v>130</v>
      </c>
      <c r="F11" s="144"/>
      <c r="G11" s="150" t="s">
        <v>131</v>
      </c>
      <c r="H11" s="149"/>
      <c r="I11" s="150" t="s">
        <v>132</v>
      </c>
      <c r="J11" s="1980"/>
      <c r="K11" s="1981"/>
    </row>
    <row r="12" spans="1:12" ht="18" customHeight="1">
      <c r="A12" s="145" t="s">
        <v>133</v>
      </c>
      <c r="B12" s="149"/>
      <c r="C12" s="143" t="s">
        <v>134</v>
      </c>
      <c r="D12" s="144"/>
      <c r="E12" s="143" t="s">
        <v>135</v>
      </c>
      <c r="F12" s="144"/>
      <c r="G12" s="150" t="s">
        <v>136</v>
      </c>
      <c r="H12" s="149"/>
      <c r="I12" s="150" t="s">
        <v>137</v>
      </c>
      <c r="J12" s="144"/>
      <c r="K12" s="177"/>
    </row>
    <row r="13" spans="1:12" ht="18" customHeight="1">
      <c r="A13" s="151" t="s">
        <v>138</v>
      </c>
      <c r="B13" s="152"/>
      <c r="C13" s="153" t="s">
        <v>139</v>
      </c>
      <c r="D13" s="154"/>
      <c r="E13" s="155" t="s">
        <v>140</v>
      </c>
      <c r="F13" s="154"/>
      <c r="G13" s="156" t="s">
        <v>141</v>
      </c>
      <c r="H13" s="1982"/>
      <c r="I13" s="1983"/>
      <c r="J13" s="1983"/>
      <c r="K13" s="1984"/>
    </row>
    <row r="14" spans="1:12" s="132" customFormat="1" ht="18" customHeight="1">
      <c r="A14" s="2028" t="s">
        <v>142</v>
      </c>
      <c r="B14" s="2029"/>
      <c r="C14" s="2029"/>
      <c r="D14" s="2029"/>
      <c r="E14" s="2029"/>
      <c r="F14" s="2029"/>
      <c r="G14" s="2030"/>
      <c r="H14" s="1985" t="s">
        <v>143</v>
      </c>
      <c r="I14" s="1986"/>
      <c r="J14" s="1985" t="s">
        <v>144</v>
      </c>
      <c r="K14" s="1987"/>
    </row>
    <row r="15" spans="1:12" s="132" customFormat="1" ht="18" customHeight="1">
      <c r="A15" s="2031"/>
      <c r="B15" s="2032"/>
      <c r="C15" s="2032"/>
      <c r="D15" s="2032"/>
      <c r="E15" s="2032"/>
      <c r="F15" s="2032"/>
      <c r="G15" s="2033"/>
      <c r="H15" s="143" t="s">
        <v>145</v>
      </c>
      <c r="I15" s="143" t="s">
        <v>146</v>
      </c>
      <c r="J15" s="141" t="s">
        <v>145</v>
      </c>
      <c r="K15" s="178" t="s">
        <v>146</v>
      </c>
    </row>
    <row r="16" spans="1:12" s="133" customFormat="1" ht="18" customHeight="1">
      <c r="A16" s="157">
        <v>1</v>
      </c>
      <c r="B16" s="1988"/>
      <c r="C16" s="1989"/>
      <c r="D16" s="1989"/>
      <c r="E16" s="1989"/>
      <c r="F16" s="1989"/>
      <c r="G16" s="1990"/>
      <c r="H16" s="158"/>
      <c r="I16" s="179"/>
      <c r="J16" s="158"/>
      <c r="K16" s="180"/>
    </row>
    <row r="17" spans="1:11" ht="18" customHeight="1">
      <c r="A17" s="157">
        <v>2</v>
      </c>
      <c r="B17" s="1988"/>
      <c r="C17" s="1989"/>
      <c r="D17" s="1989"/>
      <c r="E17" s="1989"/>
      <c r="F17" s="1989"/>
      <c r="G17" s="1990"/>
      <c r="H17" s="158"/>
      <c r="I17" s="179"/>
      <c r="J17" s="158"/>
      <c r="K17" s="180"/>
    </row>
    <row r="18" spans="1:11" ht="18" customHeight="1">
      <c r="A18" s="157">
        <v>3</v>
      </c>
      <c r="B18" s="1988"/>
      <c r="C18" s="1989"/>
      <c r="D18" s="1989"/>
      <c r="E18" s="1989"/>
      <c r="F18" s="1989"/>
      <c r="G18" s="1990"/>
      <c r="H18" s="158"/>
      <c r="I18" s="179"/>
      <c r="J18" s="158"/>
      <c r="K18" s="180"/>
    </row>
    <row r="19" spans="1:11" ht="18" customHeight="1">
      <c r="A19" s="157">
        <v>4</v>
      </c>
      <c r="B19" s="1967"/>
      <c r="C19" s="1968"/>
      <c r="D19" s="1968"/>
      <c r="E19" s="1968"/>
      <c r="F19" s="1968"/>
      <c r="G19" s="1969"/>
      <c r="H19" s="159"/>
      <c r="I19" s="144"/>
      <c r="J19" s="144"/>
      <c r="K19" s="177"/>
    </row>
    <row r="20" spans="1:11" ht="18" customHeight="1">
      <c r="A20" s="157">
        <v>5</v>
      </c>
      <c r="B20" s="1967"/>
      <c r="C20" s="1968"/>
      <c r="D20" s="1968"/>
      <c r="E20" s="1968"/>
      <c r="F20" s="1968"/>
      <c r="G20" s="1969"/>
      <c r="H20" s="159"/>
      <c r="I20" s="144"/>
      <c r="J20" s="144"/>
      <c r="K20" s="177"/>
    </row>
    <row r="21" spans="1:11" ht="18" customHeight="1">
      <c r="A21" s="160" t="s">
        <v>147</v>
      </c>
      <c r="B21" s="1991"/>
      <c r="C21" s="1983"/>
      <c r="D21" s="1983"/>
      <c r="E21" s="1983"/>
      <c r="F21" s="1983"/>
      <c r="G21" s="1992"/>
      <c r="H21" s="161"/>
      <c r="I21" s="152"/>
      <c r="J21" s="181"/>
      <c r="K21" s="182"/>
    </row>
    <row r="22" spans="1:11" s="132" customFormat="1" ht="18" customHeight="1">
      <c r="A22" s="1993" t="s">
        <v>148</v>
      </c>
      <c r="B22" s="1994"/>
      <c r="C22" s="1994"/>
      <c r="D22" s="1994"/>
      <c r="E22" s="1986"/>
      <c r="F22" s="1985" t="s">
        <v>149</v>
      </c>
      <c r="G22" s="1994"/>
      <c r="H22" s="1986"/>
      <c r="I22" s="183" t="s">
        <v>150</v>
      </c>
      <c r="J22" s="140" t="s">
        <v>151</v>
      </c>
      <c r="K22" s="184" t="s">
        <v>152</v>
      </c>
    </row>
    <row r="23" spans="1:11" ht="18" customHeight="1">
      <c r="A23" s="157">
        <v>1</v>
      </c>
      <c r="B23" s="1995"/>
      <c r="C23" s="1996"/>
      <c r="D23" s="1996"/>
      <c r="E23" s="1997"/>
      <c r="F23" s="1967"/>
      <c r="G23" s="1968"/>
      <c r="H23" s="1969"/>
      <c r="I23" s="144"/>
      <c r="J23" s="185"/>
      <c r="K23" s="186"/>
    </row>
    <row r="24" spans="1:11" ht="18" customHeight="1">
      <c r="A24" s="157">
        <v>2</v>
      </c>
      <c r="B24" s="1995"/>
      <c r="C24" s="1998"/>
      <c r="D24" s="1998"/>
      <c r="E24" s="1999"/>
      <c r="F24" s="1967"/>
      <c r="G24" s="1968"/>
      <c r="H24" s="1969"/>
      <c r="I24" s="144"/>
      <c r="J24" s="185"/>
      <c r="K24" s="186"/>
    </row>
    <row r="25" spans="1:11" ht="18" customHeight="1">
      <c r="A25" s="157">
        <v>3</v>
      </c>
      <c r="B25" s="1995"/>
      <c r="C25" s="1998"/>
      <c r="D25" s="1998"/>
      <c r="E25" s="1999"/>
      <c r="F25" s="1967"/>
      <c r="G25" s="1968"/>
      <c r="H25" s="1969"/>
      <c r="I25" s="144"/>
      <c r="J25" s="185"/>
      <c r="K25" s="186"/>
    </row>
    <row r="26" spans="1:11" ht="18" customHeight="1">
      <c r="A26" s="157">
        <v>4</v>
      </c>
      <c r="B26" s="1995"/>
      <c r="C26" s="1998"/>
      <c r="D26" s="1998"/>
      <c r="E26" s="1999"/>
      <c r="F26" s="1967"/>
      <c r="G26" s="1968"/>
      <c r="H26" s="1969"/>
      <c r="I26" s="144"/>
      <c r="J26" s="185"/>
      <c r="K26" s="186"/>
    </row>
    <row r="27" spans="1:11" ht="18" customHeight="1">
      <c r="A27" s="157">
        <v>5</v>
      </c>
      <c r="B27" s="1995"/>
      <c r="C27" s="1998"/>
      <c r="D27" s="1998"/>
      <c r="E27" s="1999"/>
      <c r="F27" s="1967"/>
      <c r="G27" s="1968"/>
      <c r="H27" s="1969"/>
      <c r="I27" s="144"/>
      <c r="J27" s="185"/>
      <c r="K27" s="186"/>
    </row>
    <row r="28" spans="1:11" ht="18" customHeight="1">
      <c r="A28" s="162">
        <v>6</v>
      </c>
      <c r="B28" s="1995"/>
      <c r="C28" s="1998"/>
      <c r="D28" s="1998"/>
      <c r="E28" s="1999"/>
      <c r="F28" s="1967"/>
      <c r="G28" s="1968"/>
      <c r="H28" s="1969"/>
      <c r="I28" s="144"/>
      <c r="J28" s="185"/>
      <c r="K28" s="186"/>
    </row>
    <row r="29" spans="1:11" ht="18" customHeight="1">
      <c r="A29" s="162">
        <v>7</v>
      </c>
      <c r="B29" s="2000"/>
      <c r="C29" s="1996"/>
      <c r="D29" s="1996"/>
      <c r="E29" s="1997"/>
      <c r="F29" s="1967"/>
      <c r="G29" s="1968"/>
      <c r="H29" s="1969"/>
      <c r="I29" s="187"/>
      <c r="J29" s="185"/>
      <c r="K29" s="186"/>
    </row>
    <row r="30" spans="1:11" ht="18" customHeight="1">
      <c r="A30" s="162">
        <v>8</v>
      </c>
      <c r="B30" s="1995"/>
      <c r="C30" s="1998"/>
      <c r="D30" s="1998"/>
      <c r="E30" s="1999"/>
      <c r="F30" s="1967"/>
      <c r="G30" s="1968"/>
      <c r="H30" s="1969"/>
      <c r="I30" s="187"/>
      <c r="J30" s="185"/>
      <c r="K30" s="186"/>
    </row>
    <row r="31" spans="1:11" ht="18" customHeight="1">
      <c r="A31" s="162">
        <v>9</v>
      </c>
      <c r="B31" s="1995"/>
      <c r="C31" s="1998"/>
      <c r="D31" s="1998"/>
      <c r="E31" s="1999"/>
      <c r="F31" s="1967"/>
      <c r="G31" s="1968"/>
      <c r="H31" s="1969"/>
      <c r="I31" s="187"/>
      <c r="J31" s="185"/>
      <c r="K31" s="186"/>
    </row>
    <row r="32" spans="1:11" ht="18" customHeight="1">
      <c r="A32" s="162">
        <v>10</v>
      </c>
      <c r="B32" s="2000"/>
      <c r="C32" s="1996"/>
      <c r="D32" s="1996"/>
      <c r="E32" s="1997"/>
      <c r="F32" s="1967"/>
      <c r="G32" s="1968"/>
      <c r="H32" s="1969"/>
      <c r="I32" s="187"/>
      <c r="J32" s="185"/>
      <c r="K32" s="186"/>
    </row>
    <row r="33" spans="1:11" ht="18" customHeight="1">
      <c r="A33" s="2001" t="s">
        <v>153</v>
      </c>
      <c r="B33" s="2002"/>
      <c r="C33" s="1982"/>
      <c r="D33" s="1983"/>
      <c r="E33" s="1983"/>
      <c r="F33" s="1983"/>
      <c r="G33" s="1983"/>
      <c r="H33" s="1983"/>
      <c r="I33" s="1983"/>
      <c r="J33" s="1983"/>
      <c r="K33" s="1984"/>
    </row>
    <row r="34" spans="1:11" ht="18" customHeight="1">
      <c r="A34" s="2003" t="s">
        <v>154</v>
      </c>
      <c r="B34" s="2004"/>
      <c r="C34" s="2005"/>
      <c r="D34" s="2006"/>
      <c r="E34" s="2006"/>
      <c r="F34" s="2006"/>
      <c r="G34" s="2006"/>
      <c r="H34" s="2006"/>
      <c r="I34" s="2006"/>
      <c r="J34" s="2006"/>
      <c r="K34" s="2007"/>
    </row>
    <row r="35" spans="1:11" ht="30.75" customHeight="1">
      <c r="A35" s="163" t="s">
        <v>155</v>
      </c>
      <c r="B35" s="164"/>
      <c r="C35" s="165"/>
      <c r="D35" s="165"/>
      <c r="E35" s="165"/>
      <c r="F35" s="165"/>
      <c r="G35" s="165"/>
      <c r="H35" s="165"/>
      <c r="I35" s="165"/>
      <c r="J35" s="165"/>
      <c r="K35" s="188"/>
    </row>
    <row r="36" spans="1:11" s="133" customFormat="1" ht="18" customHeight="1">
      <c r="A36" s="2024" t="s">
        <v>156</v>
      </c>
      <c r="B36" s="166" t="s">
        <v>157</v>
      </c>
      <c r="C36" s="2014"/>
      <c r="D36" s="2014"/>
      <c r="E36" s="2014"/>
      <c r="F36" s="167" t="s">
        <v>158</v>
      </c>
      <c r="G36" s="2014"/>
      <c r="H36" s="2014"/>
      <c r="I36" s="167" t="s">
        <v>159</v>
      </c>
      <c r="J36" s="2014"/>
      <c r="K36" s="2015"/>
    </row>
    <row r="37" spans="1:11" s="133" customFormat="1" ht="18" customHeight="1">
      <c r="A37" s="2025"/>
      <c r="B37" s="143" t="s">
        <v>160</v>
      </c>
      <c r="C37" s="2016"/>
      <c r="D37" s="2016"/>
      <c r="E37" s="2016"/>
      <c r="F37" s="143" t="s">
        <v>161</v>
      </c>
      <c r="G37" s="2017"/>
      <c r="H37" s="2017"/>
      <c r="I37" s="143" t="s">
        <v>162</v>
      </c>
      <c r="J37" s="2018" t="str">
        <f>CONCATENATE(封面!F13,封面!G13,封面!H13,封面!I13,封面!J13,封面!K13)</f>
        <v>年月日</v>
      </c>
      <c r="K37" s="2019"/>
    </row>
    <row r="38" spans="1:11" s="133" customFormat="1" ht="18" customHeight="1">
      <c r="A38" s="2025"/>
      <c r="B38" s="143" t="s">
        <v>163</v>
      </c>
      <c r="C38" s="2010"/>
      <c r="D38" s="2010"/>
      <c r="E38" s="2010"/>
      <c r="F38" s="143" t="s">
        <v>11</v>
      </c>
      <c r="G38" s="2035" t="str">
        <f>封面!F16&amp;""</f>
        <v/>
      </c>
      <c r="H38" s="2036"/>
      <c r="I38" s="143" t="s">
        <v>164</v>
      </c>
      <c r="J38" s="2008" t="s">
        <v>1225</v>
      </c>
      <c r="K38" s="2009"/>
    </row>
    <row r="39" spans="1:11" ht="18" customHeight="1">
      <c r="A39" s="168" t="s">
        <v>165</v>
      </c>
      <c r="B39" s="2008" t="s">
        <v>166</v>
      </c>
      <c r="C39" s="2010"/>
      <c r="D39" s="2010"/>
      <c r="E39" s="148"/>
      <c r="F39" s="143" t="s">
        <v>12</v>
      </c>
      <c r="G39" s="2011" t="str">
        <f>封面!G18&amp;""</f>
        <v/>
      </c>
      <c r="H39" s="2012"/>
      <c r="I39" s="2012"/>
      <c r="J39" s="2012"/>
      <c r="K39" s="2013"/>
    </row>
    <row r="40" spans="1:11" ht="18" customHeight="1">
      <c r="A40" s="157"/>
      <c r="B40" s="144"/>
      <c r="C40" s="2034" t="s">
        <v>30</v>
      </c>
      <c r="D40" s="2016"/>
      <c r="E40" s="2034" t="s">
        <v>167</v>
      </c>
      <c r="F40" s="2016"/>
      <c r="G40" s="2034" t="s">
        <v>168</v>
      </c>
      <c r="H40" s="2016"/>
      <c r="I40" s="147" t="s">
        <v>91</v>
      </c>
      <c r="J40" s="147" t="s">
        <v>99</v>
      </c>
      <c r="K40" s="177"/>
    </row>
    <row r="41" spans="1:11" s="134" customFormat="1" ht="18" customHeight="1">
      <c r="A41" s="168" t="s">
        <v>169</v>
      </c>
      <c r="B41" s="169" t="str">
        <f>""&amp;封面!G11</f>
        <v/>
      </c>
      <c r="C41" s="2034"/>
      <c r="D41" s="2016"/>
      <c r="E41" s="2016"/>
      <c r="F41" s="2016"/>
      <c r="G41" s="2016"/>
      <c r="H41" s="2016"/>
      <c r="I41" s="146"/>
      <c r="J41" s="146"/>
      <c r="K41" s="177"/>
    </row>
    <row r="42" spans="1:11" s="134" customFormat="1" ht="18" customHeight="1">
      <c r="A42" s="170" t="s">
        <v>170</v>
      </c>
      <c r="B42" s="171"/>
      <c r="C42" s="2020"/>
      <c r="D42" s="2021"/>
      <c r="E42" s="2020"/>
      <c r="F42" s="2021"/>
      <c r="G42" s="2021"/>
      <c r="H42" s="2021"/>
      <c r="I42" s="172"/>
      <c r="J42" s="172"/>
      <c r="K42" s="189"/>
    </row>
    <row r="43" spans="1:11" s="133" customFormat="1" ht="18" customHeight="1">
      <c r="B43" s="173"/>
      <c r="C43" s="173"/>
      <c r="D43" s="173"/>
      <c r="E43" s="173"/>
      <c r="F43" s="173"/>
      <c r="G43" s="173"/>
      <c r="H43" s="173"/>
      <c r="I43" s="173"/>
      <c r="J43" s="173"/>
      <c r="K43" s="173"/>
    </row>
    <row r="44" spans="1:11" ht="18" customHeight="1">
      <c r="A44" s="135"/>
    </row>
    <row r="45" spans="1:11" ht="18" customHeight="1">
      <c r="D45" s="131"/>
    </row>
  </sheetData>
  <sheetProtection formatCells="0" formatColumns="0" formatRows="0" insertHyperlinks="0" sort="0" autoFilter="0"/>
  <mergeCells count="71">
    <mergeCell ref="C42:D42"/>
    <mergeCell ref="E42:F42"/>
    <mergeCell ref="G42:H42"/>
    <mergeCell ref="A5:A6"/>
    <mergeCell ref="A36:A38"/>
    <mergeCell ref="H5:H6"/>
    <mergeCell ref="A14:G15"/>
    <mergeCell ref="C40:D40"/>
    <mergeCell ref="E40:F40"/>
    <mergeCell ref="G40:H40"/>
    <mergeCell ref="C41:D41"/>
    <mergeCell ref="E41:F41"/>
    <mergeCell ref="G41:H41"/>
    <mergeCell ref="C38:E38"/>
    <mergeCell ref="G38:H38"/>
    <mergeCell ref="B32:E32"/>
    <mergeCell ref="J38:K38"/>
    <mergeCell ref="B39:D39"/>
    <mergeCell ref="G39:K39"/>
    <mergeCell ref="C36:E36"/>
    <mergeCell ref="G36:H36"/>
    <mergeCell ref="J36:K36"/>
    <mergeCell ref="C37:E37"/>
    <mergeCell ref="G37:H37"/>
    <mergeCell ref="J37:K37"/>
    <mergeCell ref="F32:H32"/>
    <mergeCell ref="A33:B33"/>
    <mergeCell ref="C33:K33"/>
    <mergeCell ref="A34:B34"/>
    <mergeCell ref="C34:K34"/>
    <mergeCell ref="B29:E29"/>
    <mergeCell ref="F29:H29"/>
    <mergeCell ref="B30:E30"/>
    <mergeCell ref="F30:H30"/>
    <mergeCell ref="B31:E31"/>
    <mergeCell ref="F31:H31"/>
    <mergeCell ref="B26:E26"/>
    <mergeCell ref="F26:H26"/>
    <mergeCell ref="B27:E27"/>
    <mergeCell ref="F27:H27"/>
    <mergeCell ref="B28:E28"/>
    <mergeCell ref="F28:H28"/>
    <mergeCell ref="B23:E23"/>
    <mergeCell ref="F23:H23"/>
    <mergeCell ref="B24:E24"/>
    <mergeCell ref="F24:H24"/>
    <mergeCell ref="B25:E25"/>
    <mergeCell ref="F25:H25"/>
    <mergeCell ref="B19:G19"/>
    <mergeCell ref="B20:G20"/>
    <mergeCell ref="B21:G21"/>
    <mergeCell ref="A22:E22"/>
    <mergeCell ref="F22:H22"/>
    <mergeCell ref="H14:I14"/>
    <mergeCell ref="J14:K14"/>
    <mergeCell ref="B16:G16"/>
    <mergeCell ref="B17:G17"/>
    <mergeCell ref="B18:G18"/>
    <mergeCell ref="B8:E8"/>
    <mergeCell ref="F9:G9"/>
    <mergeCell ref="B10:G10"/>
    <mergeCell ref="J11:K11"/>
    <mergeCell ref="H13:K13"/>
    <mergeCell ref="A2:K2"/>
    <mergeCell ref="A3:K3"/>
    <mergeCell ref="C5:G5"/>
    <mergeCell ref="C6:G6"/>
    <mergeCell ref="B7:E7"/>
    <mergeCell ref="I5:I6"/>
    <mergeCell ref="J5:J6"/>
    <mergeCell ref="K5:K6"/>
  </mergeCells>
  <phoneticPr fontId="28" type="noConversion"/>
  <hyperlinks>
    <hyperlink ref="A1" location="索引目录!B4" display="返回索引页" xr:uid="{00000000-0004-0000-0300-000000000000}"/>
  </hyperlinks>
  <printOptions horizontalCentered="1"/>
  <pageMargins left="0.62916666666666698" right="0.23888888888888901" top="0.98425196850393704" bottom="0.78888888888888897" header="0.39370078740157477" footer="0.50902777777777797"/>
  <pageSetup paperSize="9" fitToHeight="0" orientation="landscape" r:id="rId1"/>
  <headerFooter alignWithMargins="0">
    <oddHeader>&amp;R&amp;"宋体,常规"&amp;10共&amp;"Times New Roman,常规"&amp;N&amp;"宋体,常规"页第&amp;"Times New Roman,常规"&amp;P&amp;"宋体,常规"页</oddHead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3">
    <pageSetUpPr fitToPage="1"/>
  </sheetPr>
  <dimension ref="A1:Q27"/>
  <sheetViews>
    <sheetView zoomScale="90" zoomScaleNormal="90" workbookViewId="0">
      <pane xSplit="5" ySplit="6" topLeftCell="F15" activePane="bottomRight" state="frozen"/>
      <selection activeCell="F30" sqref="F30"/>
      <selection pane="topRight" activeCell="F30" sqref="F30"/>
      <selection pane="bottomLeft" activeCell="F30" sqref="F30"/>
      <selection pane="bottomRight" activeCell="F30" sqref="F30"/>
    </sheetView>
  </sheetViews>
  <sheetFormatPr defaultColWidth="9" defaultRowHeight="15.75" customHeight="1"/>
  <cols>
    <col min="1" max="1" width="5.5" style="12" customWidth="1"/>
    <col min="2" max="2" width="24.75" style="372" customWidth="1"/>
    <col min="3" max="3" width="10" style="561" customWidth="1"/>
    <col min="4" max="4" width="12.5" style="349" customWidth="1"/>
    <col min="5" max="6" width="15.75" style="705" customWidth="1"/>
    <col min="7" max="7" width="17.5" style="705" customWidth="1"/>
    <col min="8" max="8" width="18.25" style="705" customWidth="1"/>
    <col min="9" max="9" width="15.625" style="705" customWidth="1"/>
    <col min="10" max="10" width="17.5" style="349" customWidth="1"/>
    <col min="11" max="16384" width="9" style="349"/>
  </cols>
  <sheetData>
    <row r="1" spans="1:17" ht="15.75" customHeight="1">
      <c r="A1" s="564" t="s">
        <v>108</v>
      </c>
      <c r="B1" s="371" t="s">
        <v>333</v>
      </c>
      <c r="C1" s="560"/>
      <c r="D1" s="348"/>
      <c r="E1" s="941"/>
      <c r="F1" s="941"/>
      <c r="G1" s="941"/>
      <c r="H1" s="941"/>
      <c r="I1" s="941"/>
      <c r="J1" s="348"/>
    </row>
    <row r="2" spans="1:17" s="369" customFormat="1" ht="30" customHeight="1">
      <c r="A2" s="2061" t="s">
        <v>1750</v>
      </c>
      <c r="B2" s="2061"/>
      <c r="C2" s="2061"/>
      <c r="D2" s="2061"/>
      <c r="E2" s="2061"/>
      <c r="F2" s="2061"/>
      <c r="G2" s="2061"/>
      <c r="H2" s="2061"/>
      <c r="I2" s="2061"/>
      <c r="J2" s="2061"/>
      <c r="K2" s="2061"/>
      <c r="L2" s="2061"/>
      <c r="M2" s="2061"/>
      <c r="N2" s="2061"/>
      <c r="O2" s="2061"/>
    </row>
    <row r="3" spans="1:17" ht="14.25" customHeight="1">
      <c r="A3" s="705" t="str">
        <f>CONCATENATE(封面!D9,封面!F9,封面!G9,封面!H9,封面!I9,封面!J9,封面!K9)</f>
        <v>评估基准日：年月日</v>
      </c>
      <c r="B3" s="705"/>
      <c r="C3" s="705"/>
      <c r="D3" s="705"/>
      <c r="J3" s="705"/>
    </row>
    <row r="4" spans="1:17" ht="15.75" customHeight="1">
      <c r="A4" s="12" t="str">
        <f>封面!D7&amp;封面!F7</f>
        <v>被评估企业：</v>
      </c>
      <c r="E4" s="943"/>
      <c r="F4" s="943"/>
      <c r="G4" s="943"/>
      <c r="H4" s="943"/>
      <c r="I4" s="943"/>
      <c r="O4" s="355" t="s">
        <v>110</v>
      </c>
    </row>
    <row r="5" spans="1:17" s="1224" customFormat="1" ht="15.75" customHeight="1">
      <c r="A5" s="2106" t="s">
        <v>172</v>
      </c>
      <c r="B5" s="2192" t="s">
        <v>430</v>
      </c>
      <c r="C5" s="2194" t="s">
        <v>439</v>
      </c>
      <c r="D5" s="2099" t="s">
        <v>462</v>
      </c>
      <c r="E5" s="2099" t="s">
        <v>1726</v>
      </c>
      <c r="F5" s="2196" t="s">
        <v>1733</v>
      </c>
      <c r="G5" s="2197"/>
      <c r="H5" s="2197"/>
      <c r="I5" s="2197"/>
      <c r="J5" s="2198"/>
      <c r="K5" s="2099" t="s">
        <v>394</v>
      </c>
      <c r="L5" s="2099" t="s">
        <v>318</v>
      </c>
      <c r="M5" s="2200" t="s">
        <v>1424</v>
      </c>
      <c r="N5" s="2099" t="s">
        <v>336</v>
      </c>
      <c r="O5" s="2201" t="s">
        <v>1384</v>
      </c>
      <c r="Q5" s="2189" t="s">
        <v>2129</v>
      </c>
    </row>
    <row r="6" spans="1:17" s="1079" customFormat="1" ht="28.5" customHeight="1">
      <c r="A6" s="2107"/>
      <c r="B6" s="2193"/>
      <c r="C6" s="2195"/>
      <c r="D6" s="2100"/>
      <c r="E6" s="2100"/>
      <c r="F6" s="1170" t="s">
        <v>1727</v>
      </c>
      <c r="G6" s="1243" t="s">
        <v>1789</v>
      </c>
      <c r="H6" s="1229" t="s">
        <v>1761</v>
      </c>
      <c r="I6" s="1229" t="s">
        <v>1749</v>
      </c>
      <c r="J6" s="1229" t="s">
        <v>1729</v>
      </c>
      <c r="K6" s="2100"/>
      <c r="L6" s="2100"/>
      <c r="M6" s="2199"/>
      <c r="N6" s="2100"/>
      <c r="O6" s="2202"/>
      <c r="Q6" s="2190"/>
    </row>
    <row r="7" spans="1:17" s="1079" customFormat="1" ht="15.75" customHeight="1">
      <c r="A7" s="1102"/>
      <c r="B7" s="1230"/>
      <c r="C7" s="1139"/>
      <c r="D7" s="1119"/>
      <c r="E7" s="1244"/>
      <c r="F7" s="1245"/>
      <c r="G7" s="1246"/>
      <c r="H7" s="1109"/>
      <c r="I7" s="1235">
        <f>E7</f>
        <v>0</v>
      </c>
      <c r="J7" s="1109"/>
      <c r="K7" s="1244"/>
      <c r="L7" s="1109">
        <f>K7+E7</f>
        <v>0</v>
      </c>
      <c r="M7" s="1109">
        <f>I7</f>
        <v>0</v>
      </c>
      <c r="N7" s="1109" t="str">
        <f t="shared" ref="N7:N25" si="0">IF(L7=0,"",(M7-L7)/L7*100)</f>
        <v/>
      </c>
      <c r="O7" s="1109"/>
      <c r="Q7" s="551"/>
    </row>
    <row r="8" spans="1:17" s="1079" customFormat="1" ht="15.75" customHeight="1">
      <c r="A8" s="1102"/>
      <c r="B8" s="1108"/>
      <c r="C8" s="1139"/>
      <c r="D8" s="1119"/>
      <c r="E8" s="1244"/>
      <c r="F8" s="1247"/>
      <c r="G8" s="1246"/>
      <c r="H8" s="1109"/>
      <c r="I8" s="1235">
        <f>E8</f>
        <v>0</v>
      </c>
      <c r="J8" s="1109"/>
      <c r="K8" s="1244"/>
      <c r="L8" s="1109">
        <f>K8+E8</f>
        <v>0</v>
      </c>
      <c r="M8" s="1109">
        <f>I8</f>
        <v>0</v>
      </c>
      <c r="N8" s="1109" t="str">
        <f t="shared" si="0"/>
        <v/>
      </c>
      <c r="O8" s="1109"/>
      <c r="Q8" s="551"/>
    </row>
    <row r="9" spans="1:17" s="1079" customFormat="1" ht="15.75" customHeight="1">
      <c r="A9" s="1102"/>
      <c r="B9" s="1108"/>
      <c r="C9" s="1139"/>
      <c r="D9" s="1119"/>
      <c r="E9" s="1244"/>
      <c r="F9" s="1247"/>
      <c r="G9" s="1246"/>
      <c r="H9" s="1109"/>
      <c r="I9" s="1235">
        <f>E9</f>
        <v>0</v>
      </c>
      <c r="J9" s="1109"/>
      <c r="K9" s="1244"/>
      <c r="L9" s="1109">
        <f>K9+E9</f>
        <v>0</v>
      </c>
      <c r="M9" s="1109">
        <f>I9</f>
        <v>0</v>
      </c>
      <c r="N9" s="1109" t="str">
        <f t="shared" si="0"/>
        <v/>
      </c>
      <c r="O9" s="1109"/>
      <c r="Q9" s="551"/>
    </row>
    <row r="10" spans="1:17" s="1079" customFormat="1" ht="15.75" customHeight="1">
      <c r="A10" s="1102"/>
      <c r="B10" s="1108"/>
      <c r="C10" s="1139"/>
      <c r="D10" s="1119"/>
      <c r="E10" s="1244"/>
      <c r="F10" s="1248"/>
      <c r="G10" s="1246"/>
      <c r="H10" s="1109"/>
      <c r="I10" s="1235">
        <f t="shared" ref="I10:I24" si="1">E10</f>
        <v>0</v>
      </c>
      <c r="J10" s="1109"/>
      <c r="K10" s="1244"/>
      <c r="L10" s="1109">
        <f t="shared" ref="L10:L24" si="2">K10+E10</f>
        <v>0</v>
      </c>
      <c r="M10" s="1109">
        <f t="shared" ref="M10:M24" si="3">I10</f>
        <v>0</v>
      </c>
      <c r="N10" s="1109" t="str">
        <f t="shared" si="0"/>
        <v/>
      </c>
      <c r="O10" s="1244"/>
      <c r="Q10" s="551"/>
    </row>
    <row r="11" spans="1:17" s="1079" customFormat="1" ht="15.75" customHeight="1">
      <c r="A11" s="1102"/>
      <c r="B11" s="1108"/>
      <c r="C11" s="1139"/>
      <c r="D11" s="1119"/>
      <c r="E11" s="1244"/>
      <c r="F11" s="1248"/>
      <c r="G11" s="1246"/>
      <c r="H11" s="1244"/>
      <c r="I11" s="1235">
        <f t="shared" si="1"/>
        <v>0</v>
      </c>
      <c r="J11" s="1109"/>
      <c r="K11" s="1244"/>
      <c r="L11" s="1109">
        <f t="shared" si="2"/>
        <v>0</v>
      </c>
      <c r="M11" s="1109">
        <f t="shared" si="3"/>
        <v>0</v>
      </c>
      <c r="N11" s="1109" t="str">
        <f t="shared" si="0"/>
        <v/>
      </c>
      <c r="O11" s="1244"/>
      <c r="Q11" s="551"/>
    </row>
    <row r="12" spans="1:17" s="1079" customFormat="1" ht="15.75" customHeight="1">
      <c r="A12" s="1102"/>
      <c r="B12" s="1108"/>
      <c r="C12" s="1139"/>
      <c r="D12" s="1119"/>
      <c r="E12" s="1244"/>
      <c r="F12" s="1248"/>
      <c r="G12" s="1246"/>
      <c r="H12" s="1244"/>
      <c r="I12" s="1235">
        <f t="shared" si="1"/>
        <v>0</v>
      </c>
      <c r="J12" s="1109"/>
      <c r="K12" s="1244"/>
      <c r="L12" s="1109">
        <f t="shared" si="2"/>
        <v>0</v>
      </c>
      <c r="M12" s="1109">
        <f t="shared" si="3"/>
        <v>0</v>
      </c>
      <c r="N12" s="1109" t="str">
        <f t="shared" si="0"/>
        <v/>
      </c>
      <c r="O12" s="1244"/>
      <c r="Q12" s="551"/>
    </row>
    <row r="13" spans="1:17" s="1079" customFormat="1" ht="15.75" customHeight="1">
      <c r="A13" s="1102"/>
      <c r="B13" s="1108"/>
      <c r="C13" s="1139"/>
      <c r="D13" s="1119"/>
      <c r="E13" s="1244"/>
      <c r="F13" s="1248"/>
      <c r="G13" s="1246"/>
      <c r="H13" s="1244"/>
      <c r="I13" s="1235">
        <f t="shared" si="1"/>
        <v>0</v>
      </c>
      <c r="J13" s="1109"/>
      <c r="K13" s="1244"/>
      <c r="L13" s="1109">
        <f t="shared" si="2"/>
        <v>0</v>
      </c>
      <c r="M13" s="1109">
        <f t="shared" si="3"/>
        <v>0</v>
      </c>
      <c r="N13" s="1109" t="str">
        <f t="shared" si="0"/>
        <v/>
      </c>
      <c r="O13" s="1244"/>
      <c r="Q13" s="551"/>
    </row>
    <row r="14" spans="1:17" s="1079" customFormat="1" ht="15.75" customHeight="1">
      <c r="A14" s="1102"/>
      <c r="B14" s="1108"/>
      <c r="C14" s="1139"/>
      <c r="D14" s="1119"/>
      <c r="E14" s="1244"/>
      <c r="F14" s="1248"/>
      <c r="G14" s="1246"/>
      <c r="H14" s="1244"/>
      <c r="I14" s="1235">
        <f t="shared" si="1"/>
        <v>0</v>
      </c>
      <c r="J14" s="1109"/>
      <c r="K14" s="1244"/>
      <c r="L14" s="1109">
        <f t="shared" si="2"/>
        <v>0</v>
      </c>
      <c r="M14" s="1109">
        <f t="shared" si="3"/>
        <v>0</v>
      </c>
      <c r="N14" s="1109" t="str">
        <f t="shared" si="0"/>
        <v/>
      </c>
      <c r="O14" s="1244"/>
      <c r="Q14" s="551"/>
    </row>
    <row r="15" spans="1:17" s="1079" customFormat="1" ht="15.75" customHeight="1">
      <c r="A15" s="1102"/>
      <c r="B15" s="1108"/>
      <c r="C15" s="1139"/>
      <c r="D15" s="1119"/>
      <c r="E15" s="1244"/>
      <c r="F15" s="1248"/>
      <c r="G15" s="1246"/>
      <c r="H15" s="1244"/>
      <c r="I15" s="1235">
        <f t="shared" si="1"/>
        <v>0</v>
      </c>
      <c r="J15" s="1109"/>
      <c r="K15" s="1244"/>
      <c r="L15" s="1109">
        <f t="shared" si="2"/>
        <v>0</v>
      </c>
      <c r="M15" s="1109">
        <f t="shared" si="3"/>
        <v>0</v>
      </c>
      <c r="N15" s="1109" t="str">
        <f t="shared" si="0"/>
        <v/>
      </c>
      <c r="O15" s="1244"/>
      <c r="Q15" s="551"/>
    </row>
    <row r="16" spans="1:17" s="1079" customFormat="1" ht="15.75" customHeight="1">
      <c r="A16" s="1102"/>
      <c r="B16" s="1108"/>
      <c r="C16" s="1139"/>
      <c r="D16" s="1119"/>
      <c r="E16" s="1244"/>
      <c r="F16" s="1248"/>
      <c r="G16" s="1246"/>
      <c r="H16" s="1244"/>
      <c r="I16" s="1235">
        <f t="shared" si="1"/>
        <v>0</v>
      </c>
      <c r="J16" s="1109"/>
      <c r="K16" s="1244"/>
      <c r="L16" s="1109">
        <f t="shared" si="2"/>
        <v>0</v>
      </c>
      <c r="M16" s="1109">
        <f t="shared" si="3"/>
        <v>0</v>
      </c>
      <c r="N16" s="1109" t="str">
        <f t="shared" si="0"/>
        <v/>
      </c>
      <c r="O16" s="1244"/>
      <c r="Q16" s="551"/>
    </row>
    <row r="17" spans="1:17" s="1079" customFormat="1" ht="15.75" customHeight="1">
      <c r="A17" s="1102"/>
      <c r="B17" s="1108"/>
      <c r="C17" s="1139"/>
      <c r="D17" s="1119"/>
      <c r="E17" s="1244"/>
      <c r="F17" s="1248"/>
      <c r="G17" s="1246"/>
      <c r="H17" s="1244"/>
      <c r="I17" s="1235">
        <f t="shared" si="1"/>
        <v>0</v>
      </c>
      <c r="J17" s="1109"/>
      <c r="K17" s="1244"/>
      <c r="L17" s="1109">
        <f t="shared" si="2"/>
        <v>0</v>
      </c>
      <c r="M17" s="1109">
        <f t="shared" si="3"/>
        <v>0</v>
      </c>
      <c r="N17" s="1109" t="str">
        <f t="shared" si="0"/>
        <v/>
      </c>
      <c r="O17" s="1244"/>
      <c r="Q17" s="551"/>
    </row>
    <row r="18" spans="1:17" s="1079" customFormat="1" ht="15.75" customHeight="1">
      <c r="A18" s="1102"/>
      <c r="B18" s="1108"/>
      <c r="C18" s="1139"/>
      <c r="D18" s="1119"/>
      <c r="E18" s="1244"/>
      <c r="F18" s="1248"/>
      <c r="G18" s="1246"/>
      <c r="H18" s="1244"/>
      <c r="I18" s="1235">
        <f t="shared" si="1"/>
        <v>0</v>
      </c>
      <c r="J18" s="1109"/>
      <c r="K18" s="1244"/>
      <c r="L18" s="1109">
        <f t="shared" si="2"/>
        <v>0</v>
      </c>
      <c r="M18" s="1109">
        <f t="shared" si="3"/>
        <v>0</v>
      </c>
      <c r="N18" s="1109" t="str">
        <f t="shared" si="0"/>
        <v/>
      </c>
      <c r="O18" s="1244"/>
      <c r="Q18" s="551"/>
    </row>
    <row r="19" spans="1:17" s="1079" customFormat="1" ht="15.75" customHeight="1">
      <c r="A19" s="1102"/>
      <c r="B19" s="1108"/>
      <c r="C19" s="1139"/>
      <c r="D19" s="1119"/>
      <c r="E19" s="1244"/>
      <c r="F19" s="1248"/>
      <c r="G19" s="1246"/>
      <c r="H19" s="1244"/>
      <c r="I19" s="1235">
        <f t="shared" si="1"/>
        <v>0</v>
      </c>
      <c r="J19" s="1109"/>
      <c r="K19" s="1244"/>
      <c r="L19" s="1109">
        <f t="shared" si="2"/>
        <v>0</v>
      </c>
      <c r="M19" s="1109">
        <f t="shared" si="3"/>
        <v>0</v>
      </c>
      <c r="N19" s="1109" t="str">
        <f t="shared" si="0"/>
        <v/>
      </c>
      <c r="O19" s="1244"/>
      <c r="Q19" s="551"/>
    </row>
    <row r="20" spans="1:17" s="1079" customFormat="1" ht="15.75" customHeight="1">
      <c r="A20" s="1102"/>
      <c r="B20" s="1108"/>
      <c r="C20" s="1139"/>
      <c r="D20" s="1119"/>
      <c r="E20" s="1244"/>
      <c r="F20" s="1248"/>
      <c r="G20" s="1246"/>
      <c r="H20" s="1244"/>
      <c r="I20" s="1235">
        <f t="shared" si="1"/>
        <v>0</v>
      </c>
      <c r="J20" s="1109"/>
      <c r="K20" s="1244"/>
      <c r="L20" s="1109">
        <f t="shared" si="2"/>
        <v>0</v>
      </c>
      <c r="M20" s="1109">
        <f t="shared" si="3"/>
        <v>0</v>
      </c>
      <c r="N20" s="1109" t="str">
        <f t="shared" si="0"/>
        <v/>
      </c>
      <c r="O20" s="1244"/>
      <c r="Q20" s="551"/>
    </row>
    <row r="21" spans="1:17" s="1079" customFormat="1" ht="15.75" customHeight="1">
      <c r="A21" s="1102"/>
      <c r="B21" s="1108"/>
      <c r="C21" s="1139"/>
      <c r="D21" s="1119"/>
      <c r="E21" s="1244"/>
      <c r="F21" s="1248"/>
      <c r="G21" s="1246"/>
      <c r="H21" s="1244"/>
      <c r="I21" s="1235">
        <f t="shared" si="1"/>
        <v>0</v>
      </c>
      <c r="J21" s="1109"/>
      <c r="K21" s="1244"/>
      <c r="L21" s="1109">
        <f t="shared" si="2"/>
        <v>0</v>
      </c>
      <c r="M21" s="1109">
        <f t="shared" si="3"/>
        <v>0</v>
      </c>
      <c r="N21" s="1109" t="str">
        <f t="shared" si="0"/>
        <v/>
      </c>
      <c r="O21" s="1244"/>
      <c r="Q21" s="551"/>
    </row>
    <row r="22" spans="1:17" s="1079" customFormat="1" ht="15.75" customHeight="1">
      <c r="A22" s="1102"/>
      <c r="B22" s="1108"/>
      <c r="C22" s="1139"/>
      <c r="D22" s="1119"/>
      <c r="E22" s="1244"/>
      <c r="F22" s="1248"/>
      <c r="G22" s="1246"/>
      <c r="H22" s="1244"/>
      <c r="I22" s="1235">
        <f t="shared" si="1"/>
        <v>0</v>
      </c>
      <c r="J22" s="1109"/>
      <c r="K22" s="1244"/>
      <c r="L22" s="1109">
        <f t="shared" si="2"/>
        <v>0</v>
      </c>
      <c r="M22" s="1109">
        <f t="shared" si="3"/>
        <v>0</v>
      </c>
      <c r="N22" s="1109" t="str">
        <f t="shared" si="0"/>
        <v/>
      </c>
      <c r="O22" s="1244"/>
      <c r="Q22" s="551"/>
    </row>
    <row r="23" spans="1:17" s="1079" customFormat="1" ht="15.75" customHeight="1">
      <c r="A23" s="1102"/>
      <c r="B23" s="1108"/>
      <c r="C23" s="1139"/>
      <c r="D23" s="1119"/>
      <c r="E23" s="1244"/>
      <c r="F23" s="1248"/>
      <c r="G23" s="1246"/>
      <c r="H23" s="1244"/>
      <c r="I23" s="1235">
        <f t="shared" si="1"/>
        <v>0</v>
      </c>
      <c r="J23" s="1109"/>
      <c r="K23" s="1244"/>
      <c r="L23" s="1109">
        <f t="shared" si="2"/>
        <v>0</v>
      </c>
      <c r="M23" s="1109">
        <f t="shared" si="3"/>
        <v>0</v>
      </c>
      <c r="N23" s="1109" t="str">
        <f t="shared" si="0"/>
        <v/>
      </c>
      <c r="O23" s="1244"/>
      <c r="Q23" s="551"/>
    </row>
    <row r="24" spans="1:17" s="1079" customFormat="1" ht="15.75" customHeight="1">
      <c r="A24" s="1102"/>
      <c r="B24" s="1108"/>
      <c r="C24" s="1139"/>
      <c r="D24" s="1119"/>
      <c r="E24" s="1244"/>
      <c r="F24" s="1248"/>
      <c r="G24" s="1246"/>
      <c r="H24" s="1244"/>
      <c r="I24" s="1235">
        <f t="shared" si="1"/>
        <v>0</v>
      </c>
      <c r="J24" s="1109"/>
      <c r="K24" s="1244"/>
      <c r="L24" s="1109">
        <f t="shared" si="2"/>
        <v>0</v>
      </c>
      <c r="M24" s="1109">
        <f t="shared" si="3"/>
        <v>0</v>
      </c>
      <c r="N24" s="1109" t="str">
        <f t="shared" si="0"/>
        <v/>
      </c>
      <c r="O24" s="1244"/>
      <c r="Q24" s="551"/>
    </row>
    <row r="25" spans="1:17" s="1079" customFormat="1" ht="15.75" customHeight="1">
      <c r="A25" s="2104" t="s">
        <v>433</v>
      </c>
      <c r="B25" s="2105"/>
      <c r="C25" s="1139"/>
      <c r="D25" s="1119"/>
      <c r="E25" s="1244">
        <f>SUM(E6:E24)</f>
        <v>0</v>
      </c>
      <c r="F25" s="1244"/>
      <c r="G25" s="1249"/>
      <c r="H25" s="1244"/>
      <c r="I25" s="1235"/>
      <c r="J25" s="1244"/>
      <c r="K25" s="1244"/>
      <c r="L25" s="1109">
        <f>SUM(L6:L24)</f>
        <v>0</v>
      </c>
      <c r="M25" s="1109">
        <f>SUM(M6:M24)</f>
        <v>0</v>
      </c>
      <c r="N25" s="1109" t="str">
        <f t="shared" si="0"/>
        <v/>
      </c>
      <c r="O25" s="1244"/>
      <c r="Q25" s="705"/>
    </row>
    <row r="26" spans="1:17" ht="15.75" customHeight="1">
      <c r="A26" s="12" t="str">
        <f>封面!D11&amp;封面!G11</f>
        <v>被评估企业填表人：</v>
      </c>
      <c r="E26" s="943"/>
      <c r="F26" s="943"/>
      <c r="H26" s="943"/>
      <c r="I26" s="943"/>
      <c r="M26" s="943" t="str">
        <f>"评估人员："&amp;封面!G20</f>
        <v>评估人员：</v>
      </c>
      <c r="Q26" s="705"/>
    </row>
    <row r="27" spans="1:17" ht="15.75" customHeight="1">
      <c r="A27" s="12" t="str">
        <f>CONCATENATE(封面!D13,封面!F13,封面!G13,封面!H13,封面!I13,封面!J13,封面!K13)</f>
        <v>填表日期：年月日</v>
      </c>
      <c r="E27" s="943"/>
      <c r="F27" s="943"/>
      <c r="G27" s="943"/>
      <c r="H27" s="943"/>
      <c r="I27" s="943"/>
    </row>
  </sheetData>
  <mergeCells count="14">
    <mergeCell ref="Q5:Q6"/>
    <mergeCell ref="E5:E6"/>
    <mergeCell ref="F5:J5"/>
    <mergeCell ref="A2:O2"/>
    <mergeCell ref="A25:B25"/>
    <mergeCell ref="A5:A6"/>
    <mergeCell ref="B5:B6"/>
    <mergeCell ref="C5:C6"/>
    <mergeCell ref="D5:D6"/>
    <mergeCell ref="K5:K6"/>
    <mergeCell ref="L5:L6"/>
    <mergeCell ref="M5:M6"/>
    <mergeCell ref="N5:N6"/>
    <mergeCell ref="O5:O6"/>
  </mergeCells>
  <phoneticPr fontId="28" type="noConversion"/>
  <conditionalFormatting sqref="F7:F24">
    <cfRule type="expression" dxfId="11" priority="1">
      <formula>"个别认定"</formula>
    </cfRule>
  </conditionalFormatting>
  <dataValidations count="2">
    <dataValidation type="list" allowBlank="1" showInputMessage="1" sqref="G7:G24" xr:uid="{A183A861-CCAB-4BE5-958B-CA30D47D2368}">
      <formula1>"√"</formula1>
    </dataValidation>
    <dataValidation type="list" allowBlank="1" showInputMessage="1" showErrorMessage="1" sqref="F7:F24" xr:uid="{9932C3F9-FABC-47DC-BE71-FF73C35E0397}">
      <formula1>"函证并账务核实,其他"</formula1>
    </dataValidation>
  </dataValidations>
  <hyperlinks>
    <hyperlink ref="A1" location="索引目录!D16" display="返回索引页" xr:uid="{00000000-0004-0000-1900-000000000000}"/>
    <hyperlink ref="B1" location="流动汇总!B12" display="返回" xr:uid="{00000000-0004-0000-1900-000001000000}"/>
  </hyperlinks>
  <printOptions horizontalCentered="1"/>
  <pageMargins left="0.35433070866141736" right="0.35433070866141736" top="0.98425196850393704" bottom="0.78740157480314965" header="0.39370078740157477" footer="0.51181102362204722"/>
  <pageSetup paperSize="9" scale="66" fitToHeight="0" orientation="landscape" r:id="rId1"/>
  <headerFooter alignWithMargins="0">
    <oddHeader>&amp;R&amp;"宋体,常规"&amp;10共&amp;"Times New Roman,常规"&amp;N&amp;"宋体,常规"页第&amp;"Times New Roman,常规"&amp;P&amp;"宋体,常规"页</oddHeader>
  </headerFooter>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24">
    <pageSetUpPr fitToPage="1"/>
  </sheetPr>
  <dimension ref="A1:AM42"/>
  <sheetViews>
    <sheetView zoomScale="70" zoomScaleNormal="70" workbookViewId="0">
      <pane xSplit="5" ySplit="7" topLeftCell="F17" activePane="bottomRight" state="frozen"/>
      <selection activeCell="F30" sqref="F30"/>
      <selection pane="topRight" activeCell="F30" sqref="F30"/>
      <selection pane="bottomLeft" activeCell="F30" sqref="F30"/>
      <selection pane="bottomRight"/>
    </sheetView>
  </sheetViews>
  <sheetFormatPr defaultColWidth="9" defaultRowHeight="15.75" customHeight="1" outlineLevelCol="1"/>
  <cols>
    <col min="1" max="1" width="5.25" style="12" customWidth="1"/>
    <col min="2" max="2" width="28" style="372" customWidth="1"/>
    <col min="3" max="3" width="11.625" style="349" customWidth="1"/>
    <col min="4" max="4" width="9" style="349" bestFit="1" customWidth="1"/>
    <col min="5" max="5" width="10.375" style="349" customWidth="1"/>
    <col min="6" max="6" width="13.125" style="705" customWidth="1" outlineLevel="1"/>
    <col min="7" max="7" width="10.25" style="705" customWidth="1" outlineLevel="1"/>
    <col min="8" max="8" width="10.125" style="705" customWidth="1"/>
    <col min="9" max="11" width="8.75" style="705" customWidth="1"/>
    <col min="12" max="12" width="10.25" style="705" customWidth="1"/>
    <col min="13" max="13" width="11.75" style="705" bestFit="1" customWidth="1"/>
    <col min="14" max="15" width="10.75" style="721" customWidth="1"/>
    <col min="16" max="17" width="18.5" style="705" customWidth="1"/>
    <col min="18" max="18" width="9.625" style="705" customWidth="1"/>
    <col min="19" max="19" width="14.75" style="349" customWidth="1"/>
    <col min="20" max="20" width="9" style="349" customWidth="1"/>
    <col min="21" max="21" width="12.125" style="349" bestFit="1" customWidth="1"/>
    <col min="22" max="25" width="10.5" style="349" bestFit="1" customWidth="1"/>
    <col min="26" max="26" width="12.125" style="349" bestFit="1" customWidth="1"/>
    <col min="27" max="28" width="9" style="349"/>
    <col min="29" max="29" width="21.25" style="349" bestFit="1" customWidth="1"/>
    <col min="30" max="30" width="9" style="349"/>
    <col min="31" max="31" width="14.625" style="349" bestFit="1" customWidth="1"/>
    <col min="32" max="16384" width="9" style="349"/>
  </cols>
  <sheetData>
    <row r="1" spans="1:39" s="394" customFormat="1" ht="14.25">
      <c r="A1" s="564" t="s">
        <v>108</v>
      </c>
      <c r="B1" s="371" t="s">
        <v>463</v>
      </c>
      <c r="C1" s="393"/>
      <c r="D1" s="393"/>
      <c r="E1" s="393"/>
      <c r="F1" s="992"/>
      <c r="G1" s="992"/>
      <c r="H1" s="992"/>
      <c r="I1" s="992"/>
      <c r="J1" s="992"/>
      <c r="K1" s="992"/>
      <c r="L1" s="992"/>
      <c r="M1" s="992"/>
      <c r="N1" s="992"/>
      <c r="O1" s="992"/>
      <c r="P1" s="992"/>
      <c r="Q1" s="992"/>
      <c r="R1" s="992"/>
      <c r="S1" s="393"/>
      <c r="T1" s="348"/>
    </row>
    <row r="2" spans="1:39" s="369" customFormat="1" ht="30" customHeight="1">
      <c r="A2" s="2061" t="s">
        <v>1518</v>
      </c>
      <c r="B2" s="2061"/>
      <c r="C2" s="2061"/>
      <c r="D2" s="2061"/>
      <c r="E2" s="2061"/>
      <c r="F2" s="2061"/>
      <c r="G2" s="2061"/>
      <c r="H2" s="2061"/>
      <c r="I2" s="2061"/>
      <c r="J2" s="2061"/>
      <c r="K2" s="2061"/>
      <c r="L2" s="2061"/>
      <c r="M2" s="2061"/>
      <c r="N2" s="2061"/>
      <c r="O2" s="2061"/>
      <c r="P2" s="2061"/>
      <c r="Q2" s="2061"/>
      <c r="R2" s="2061"/>
      <c r="S2" s="2061"/>
      <c r="T2" s="2061"/>
      <c r="U2" s="2061"/>
      <c r="V2" s="2061"/>
      <c r="W2" s="2061"/>
      <c r="X2" s="2061"/>
      <c r="Y2" s="2061"/>
      <c r="Z2" s="2061"/>
      <c r="AA2" s="2061"/>
      <c r="AB2" s="2061"/>
      <c r="AC2" s="2061"/>
      <c r="AD2" s="2061"/>
      <c r="AE2" s="2061"/>
      <c r="AF2" s="2061"/>
      <c r="AG2" s="2061"/>
      <c r="AH2" s="2061"/>
      <c r="AI2" s="2061"/>
      <c r="AJ2" s="2061"/>
      <c r="AK2" s="2061"/>
    </row>
    <row r="3" spans="1:39" ht="14.25" customHeight="1">
      <c r="A3" s="705" t="str">
        <f>CONCATENATE(封面!D9,封面!F9,封面!G9,封面!H9,封面!I9,封面!J9,封面!K9)</f>
        <v>评估基准日：年月日</v>
      </c>
      <c r="B3" s="705"/>
      <c r="C3" s="705"/>
      <c r="D3" s="705"/>
      <c r="E3" s="705"/>
      <c r="N3" s="705"/>
      <c r="O3" s="705"/>
      <c r="S3" s="705"/>
      <c r="T3" s="365"/>
    </row>
    <row r="4" spans="1:39" ht="15.75" customHeight="1">
      <c r="A4" s="12" t="str">
        <f>封面!D7&amp;封面!F7</f>
        <v>被评估企业：</v>
      </c>
      <c r="F4" s="943"/>
      <c r="G4" s="943"/>
      <c r="H4" s="943"/>
      <c r="I4" s="943"/>
      <c r="J4" s="943"/>
      <c r="K4" s="943"/>
      <c r="L4" s="943"/>
      <c r="O4" s="1250"/>
      <c r="P4" s="943"/>
      <c r="Q4" s="943"/>
      <c r="R4" s="943"/>
      <c r="T4" s="355"/>
      <c r="AK4" s="355" t="s">
        <v>110</v>
      </c>
    </row>
    <row r="5" spans="1:39" s="1224" customFormat="1" ht="15.75" customHeight="1">
      <c r="A5" s="2106" t="s">
        <v>172</v>
      </c>
      <c r="B5" s="2192" t="s">
        <v>1777</v>
      </c>
      <c r="C5" s="2192" t="s">
        <v>438</v>
      </c>
      <c r="D5" s="2211" t="s">
        <v>1790</v>
      </c>
      <c r="E5" s="2214" t="s">
        <v>1726</v>
      </c>
      <c r="F5" s="2215"/>
      <c r="G5" s="2201"/>
      <c r="H5" s="2218" t="s">
        <v>1791</v>
      </c>
      <c r="I5" s="2219"/>
      <c r="J5" s="2219"/>
      <c r="K5" s="2219"/>
      <c r="L5" s="2219"/>
      <c r="M5" s="2220"/>
      <c r="N5" s="2224" t="s">
        <v>1792</v>
      </c>
      <c r="O5" s="2236" t="s">
        <v>1780</v>
      </c>
      <c r="P5" s="2237"/>
      <c r="Q5" s="2240" t="s">
        <v>1793</v>
      </c>
      <c r="R5" s="2243" t="s">
        <v>1794</v>
      </c>
      <c r="S5" s="2244"/>
      <c r="T5" s="2244"/>
      <c r="U5" s="2244"/>
      <c r="V5" s="2244"/>
      <c r="W5" s="2244"/>
      <c r="X5" s="2244"/>
      <c r="Y5" s="2244"/>
      <c r="Z5" s="2244"/>
      <c r="AA5" s="2244"/>
      <c r="AB5" s="2245"/>
      <c r="AC5" s="2246" t="s">
        <v>1795</v>
      </c>
      <c r="AD5" s="2247"/>
      <c r="AE5" s="2247"/>
      <c r="AF5" s="2248"/>
      <c r="AG5" s="2204" t="s">
        <v>1483</v>
      </c>
      <c r="AH5" s="2085" t="s">
        <v>318</v>
      </c>
      <c r="AI5" s="2085" t="s">
        <v>1351</v>
      </c>
      <c r="AJ5" s="2085" t="s">
        <v>336</v>
      </c>
      <c r="AK5" s="2227" t="s">
        <v>1384</v>
      </c>
      <c r="AM5" s="2189" t="s">
        <v>2129</v>
      </c>
    </row>
    <row r="6" spans="1:39" s="1224" customFormat="1" ht="12.75">
      <c r="A6" s="2209"/>
      <c r="B6" s="2210"/>
      <c r="C6" s="2210"/>
      <c r="D6" s="2212"/>
      <c r="E6" s="2216"/>
      <c r="F6" s="2217"/>
      <c r="G6" s="2202"/>
      <c r="H6" s="2221"/>
      <c r="I6" s="2222"/>
      <c r="J6" s="2222"/>
      <c r="K6" s="2222"/>
      <c r="L6" s="2222"/>
      <c r="M6" s="2223"/>
      <c r="N6" s="2225"/>
      <c r="O6" s="2238"/>
      <c r="P6" s="2239"/>
      <c r="Q6" s="2241"/>
      <c r="R6" s="2132" t="s">
        <v>1727</v>
      </c>
      <c r="S6" s="2229" t="s">
        <v>1760</v>
      </c>
      <c r="T6" s="2229" t="s">
        <v>1761</v>
      </c>
      <c r="U6" s="2207" t="s">
        <v>1728</v>
      </c>
      <c r="V6" s="2231"/>
      <c r="W6" s="2231"/>
      <c r="X6" s="2231"/>
      <c r="Y6" s="2231"/>
      <c r="Z6" s="2231"/>
      <c r="AA6" s="2232"/>
      <c r="AB6" s="2229" t="s">
        <v>1729</v>
      </c>
      <c r="AC6" s="2233" t="s">
        <v>1796</v>
      </c>
      <c r="AD6" s="2233"/>
      <c r="AE6" s="1251" t="s">
        <v>1797</v>
      </c>
      <c r="AF6" s="2234" t="s">
        <v>1798</v>
      </c>
      <c r="AG6" s="2205"/>
      <c r="AH6" s="2085"/>
      <c r="AI6" s="2085"/>
      <c r="AJ6" s="2085"/>
      <c r="AK6" s="2228"/>
      <c r="AM6" s="2203"/>
    </row>
    <row r="7" spans="1:39" s="1224" customFormat="1" ht="15.75" customHeight="1">
      <c r="A7" s="2107"/>
      <c r="B7" s="2193"/>
      <c r="C7" s="2193"/>
      <c r="D7" s="2213"/>
      <c r="E7" s="1105" t="s">
        <v>1730</v>
      </c>
      <c r="F7" s="1252" t="s">
        <v>1799</v>
      </c>
      <c r="G7" s="1252" t="s">
        <v>1800</v>
      </c>
      <c r="H7" s="1119" t="s">
        <v>1207</v>
      </c>
      <c r="I7" s="1253" t="s">
        <v>1208</v>
      </c>
      <c r="J7" s="1119" t="s">
        <v>1209</v>
      </c>
      <c r="K7" s="1119" t="s">
        <v>1210</v>
      </c>
      <c r="L7" s="1119" t="s">
        <v>1211</v>
      </c>
      <c r="M7" s="1119" t="s">
        <v>1212</v>
      </c>
      <c r="N7" s="2226"/>
      <c r="O7" s="1254" t="s">
        <v>1785</v>
      </c>
      <c r="P7" s="1254" t="s">
        <v>1786</v>
      </c>
      <c r="Q7" s="2242"/>
      <c r="R7" s="2133"/>
      <c r="S7" s="2230"/>
      <c r="T7" s="2230"/>
      <c r="U7" s="1255" t="str">
        <f t="shared" ref="U7:Z25" si="0">H7</f>
        <v>1年以内金额</v>
      </c>
      <c r="V7" s="1255" t="str">
        <f t="shared" si="0"/>
        <v>1~2年金额</v>
      </c>
      <c r="W7" s="1255" t="str">
        <f t="shared" si="0"/>
        <v>2~3年金额</v>
      </c>
      <c r="X7" s="1255" t="str">
        <f t="shared" si="0"/>
        <v>3~4年金额</v>
      </c>
      <c r="Y7" s="1255" t="str">
        <f t="shared" si="0"/>
        <v>4~5年金额</v>
      </c>
      <c r="Z7" s="1255" t="str">
        <f t="shared" si="0"/>
        <v>5年以上金额</v>
      </c>
      <c r="AA7" s="1256" t="s">
        <v>1801</v>
      </c>
      <c r="AB7" s="2230"/>
      <c r="AC7" s="1257" t="s">
        <v>1802</v>
      </c>
      <c r="AD7" s="1258" t="s">
        <v>1803</v>
      </c>
      <c r="AE7" s="1256" t="s">
        <v>1804</v>
      </c>
      <c r="AF7" s="2235"/>
      <c r="AG7" s="2206"/>
      <c r="AH7" s="2085"/>
      <c r="AI7" s="2085"/>
      <c r="AJ7" s="2085"/>
      <c r="AK7" s="2228"/>
      <c r="AM7" s="2190"/>
    </row>
    <row r="8" spans="1:39" s="1079" customFormat="1" ht="15.75" customHeight="1">
      <c r="A8" s="1102"/>
      <c r="B8" s="1259"/>
      <c r="C8" s="1260"/>
      <c r="D8" s="1139"/>
      <c r="E8" s="1261"/>
      <c r="F8" s="1262"/>
      <c r="G8" s="1262"/>
      <c r="H8" s="1263"/>
      <c r="I8" s="1263"/>
      <c r="J8" s="1263"/>
      <c r="K8" s="1263"/>
      <c r="L8" s="1263"/>
      <c r="M8" s="1263"/>
      <c r="N8" s="1264">
        <f>SUM(H8:M8)-E8</f>
        <v>0</v>
      </c>
      <c r="O8" s="1265"/>
      <c r="P8" s="1266"/>
      <c r="Q8" s="1265"/>
      <c r="R8" s="1191"/>
      <c r="S8" s="1267"/>
      <c r="T8" s="1268"/>
      <c r="U8" s="1263">
        <f t="shared" si="0"/>
        <v>0</v>
      </c>
      <c r="V8" s="1263">
        <f t="shared" si="0"/>
        <v>0</v>
      </c>
      <c r="W8" s="1263">
        <f t="shared" si="0"/>
        <v>0</v>
      </c>
      <c r="X8" s="1263">
        <f t="shared" si="0"/>
        <v>0</v>
      </c>
      <c r="Y8" s="1263">
        <f t="shared" si="0"/>
        <v>0</v>
      </c>
      <c r="Z8" s="1263">
        <f t="shared" si="0"/>
        <v>0</v>
      </c>
      <c r="AA8" s="1263">
        <f>SUM(U8:Z8)</f>
        <v>0</v>
      </c>
      <c r="AB8" s="1269"/>
      <c r="AC8" s="1195" t="str">
        <f>IF(OR(O8="",O8=0),IF(R8="账务核实-个别认定",U8*评估风险损失测算结果表!$G$5+V8*评估风险损失测算结果表!$G$6+W8*评估风险损失测算结果表!$G$7+X8*评估风险损失测算结果表!$G$8+Y8*评估风险损失测算结果表!$G$9+Z8*评估风险损失测算结果表!$G$10,""),O8)</f>
        <v/>
      </c>
      <c r="AD8" s="1196" t="str">
        <f>IF(OR(O8="",O8=0),IF(AC8=U8*评估风险损失测算结果表!$G$5+V8*评估风险损失测算结果表!$G$6+W8*评估风险损失测算结果表!$G$7+X8*评估风险损失测算结果表!$G$8+Y8*评估风险损失测算结果表!$G$9+Z8*评估风险损失测算结果表!$G$10,"账龄分析",""),"")</f>
        <v/>
      </c>
      <c r="AE8" s="1109"/>
      <c r="AF8" s="1270" t="str">
        <f t="shared" ref="AF8:AF29" si="1">IF(A8="","",IF(AC8="",IF(OR(Q8="合并",Q8="非合并"),"关联方认定","账龄分析"),"个别认定"))</f>
        <v/>
      </c>
      <c r="AG8" s="1109"/>
      <c r="AH8" s="1109">
        <f t="shared" ref="AH8:AH29" si="2">E8+AG8</f>
        <v>0</v>
      </c>
      <c r="AI8" s="1109">
        <f>AA8</f>
        <v>0</v>
      </c>
      <c r="AJ8" s="1109" t="str">
        <f>IF(AH8=0,"",(AI8-AH8)/AH8*100)</f>
        <v/>
      </c>
      <c r="AK8" s="1118"/>
      <c r="AM8" s="551"/>
    </row>
    <row r="9" spans="1:39" s="1079" customFormat="1" ht="15.75" customHeight="1">
      <c r="A9" s="1102"/>
      <c r="B9" s="1259"/>
      <c r="C9" s="1260"/>
      <c r="D9" s="1139"/>
      <c r="E9" s="1261"/>
      <c r="F9" s="1262"/>
      <c r="G9" s="1262"/>
      <c r="H9" s="1263"/>
      <c r="I9" s="1263"/>
      <c r="J9" s="1263"/>
      <c r="K9" s="1263"/>
      <c r="L9" s="1263"/>
      <c r="M9" s="1263"/>
      <c r="N9" s="1264">
        <f>SUM(H9:M9)-E9</f>
        <v>0</v>
      </c>
      <c r="O9" s="1265"/>
      <c r="P9" s="1266"/>
      <c r="Q9" s="1265"/>
      <c r="R9" s="1191"/>
      <c r="S9" s="1267"/>
      <c r="T9" s="1268"/>
      <c r="U9" s="1263">
        <f t="shared" si="0"/>
        <v>0</v>
      </c>
      <c r="V9" s="1263">
        <f t="shared" si="0"/>
        <v>0</v>
      </c>
      <c r="W9" s="1263">
        <f t="shared" si="0"/>
        <v>0</v>
      </c>
      <c r="X9" s="1263">
        <f t="shared" si="0"/>
        <v>0</v>
      </c>
      <c r="Y9" s="1263">
        <f t="shared" si="0"/>
        <v>0</v>
      </c>
      <c r="Z9" s="1263">
        <f t="shared" si="0"/>
        <v>0</v>
      </c>
      <c r="AA9" s="1263">
        <f t="shared" ref="AA9:AA28" si="3">SUM(U9:Z9)</f>
        <v>0</v>
      </c>
      <c r="AB9" s="1269"/>
      <c r="AC9" s="1195" t="str">
        <f>IF(OR(O9="",O9=0),IF(R9="账务核实-个别认定",U9*评估风险损失测算结果表!$G$5+V9*评估风险损失测算结果表!$G$6+W9*评估风险损失测算结果表!$G$7+X9*评估风险损失测算结果表!$G$8+Y9*评估风险损失测算结果表!$G$9+Z9*评估风险损失测算结果表!$G$10,""),O9)</f>
        <v/>
      </c>
      <c r="AD9" s="1196" t="str">
        <f>IF(OR(O9="",O9=0),IF(AC9=U9*评估风险损失测算结果表!$G$5+V9*评估风险损失测算结果表!$G$6+W9*评估风险损失测算结果表!$G$7+X9*评估风险损失测算结果表!$G$8+Y9*评估风险损失测算结果表!$G$9+Z9*评估风险损失测算结果表!$G$10,"账龄分析",""),"")</f>
        <v/>
      </c>
      <c r="AE9" s="1109"/>
      <c r="AF9" s="1270" t="str">
        <f t="shared" si="1"/>
        <v/>
      </c>
      <c r="AG9" s="1109"/>
      <c r="AH9" s="1109">
        <f t="shared" si="2"/>
        <v>0</v>
      </c>
      <c r="AI9" s="1109">
        <f t="shared" ref="AI9:AI29" si="4">AA9</f>
        <v>0</v>
      </c>
      <c r="AJ9" s="1109" t="str">
        <f>IF(AH9=0,"",(AI9-AH9)/AH9*100)</f>
        <v/>
      </c>
      <c r="AK9" s="1118"/>
      <c r="AM9" s="551"/>
    </row>
    <row r="10" spans="1:39" s="1079" customFormat="1" ht="15.75" customHeight="1">
      <c r="A10" s="1102"/>
      <c r="B10" s="1259"/>
      <c r="C10" s="1260"/>
      <c r="D10" s="1139"/>
      <c r="E10" s="1261"/>
      <c r="F10" s="1262"/>
      <c r="G10" s="1262"/>
      <c r="H10" s="1263"/>
      <c r="I10" s="1263"/>
      <c r="J10" s="1263"/>
      <c r="K10" s="1263"/>
      <c r="L10" s="1263"/>
      <c r="M10" s="1263"/>
      <c r="N10" s="1264">
        <f>SUM(H10:M10)-E10</f>
        <v>0</v>
      </c>
      <c r="O10" s="1265"/>
      <c r="P10" s="1254"/>
      <c r="Q10" s="1265"/>
      <c r="R10" s="1191"/>
      <c r="S10" s="1267"/>
      <c r="T10" s="1268"/>
      <c r="U10" s="1263">
        <f t="shared" si="0"/>
        <v>0</v>
      </c>
      <c r="V10" s="1263">
        <f t="shared" si="0"/>
        <v>0</v>
      </c>
      <c r="W10" s="1263">
        <f t="shared" si="0"/>
        <v>0</v>
      </c>
      <c r="X10" s="1263">
        <f t="shared" si="0"/>
        <v>0</v>
      </c>
      <c r="Y10" s="1263">
        <f t="shared" si="0"/>
        <v>0</v>
      </c>
      <c r="Z10" s="1263">
        <f t="shared" si="0"/>
        <v>0</v>
      </c>
      <c r="AA10" s="1263">
        <f>SUM(U10:Z10)</f>
        <v>0</v>
      </c>
      <c r="AB10" s="1269"/>
      <c r="AC10" s="1195" t="str">
        <f>IF(OR(O10="",O10=0),IF(R10="账务核实-个别认定",U10*评估风险损失测算结果表!$G$5+V10*评估风险损失测算结果表!$G$6+W10*评估风险损失测算结果表!$G$7+X10*评估风险损失测算结果表!$G$8+Y10*评估风险损失测算结果表!$G$9+Z10*评估风险损失测算结果表!$G$10,""),O10)</f>
        <v/>
      </c>
      <c r="AD10" s="1196" t="str">
        <f>IF(OR(O10="",O10=0),IF(AC10=U10*评估风险损失测算结果表!$G$5+V10*评估风险损失测算结果表!$G$6+W10*评估风险损失测算结果表!$G$7+X10*评估风险损失测算结果表!$G$8+Y10*评估风险损失测算结果表!$G$9+Z10*评估风险损失测算结果表!$G$10,"账龄分析",""),"")</f>
        <v/>
      </c>
      <c r="AE10" s="1109"/>
      <c r="AF10" s="1270" t="str">
        <f t="shared" si="1"/>
        <v/>
      </c>
      <c r="AG10" s="1109"/>
      <c r="AH10" s="1109">
        <f t="shared" si="2"/>
        <v>0</v>
      </c>
      <c r="AI10" s="1109">
        <f>AA10</f>
        <v>0</v>
      </c>
      <c r="AJ10" s="1109" t="str">
        <f t="shared" ref="AJ10:AJ32" si="5">IF(AH10=0,"",(AI10-AH10)/AH10*100)</f>
        <v/>
      </c>
      <c r="AK10" s="1118"/>
      <c r="AM10" s="551"/>
    </row>
    <row r="11" spans="1:39" s="1079" customFormat="1" ht="15.75" customHeight="1">
      <c r="A11" s="1102"/>
      <c r="B11" s="1259"/>
      <c r="C11" s="1260"/>
      <c r="D11" s="1139"/>
      <c r="E11" s="1271"/>
      <c r="F11" s="1262"/>
      <c r="G11" s="1262"/>
      <c r="H11" s="1263"/>
      <c r="I11" s="1263"/>
      <c r="J11" s="1263"/>
      <c r="K11" s="1263"/>
      <c r="L11" s="1263"/>
      <c r="M11" s="1263"/>
      <c r="N11" s="1264">
        <f>SUM(H11:M11)-E11</f>
        <v>0</v>
      </c>
      <c r="O11" s="1265"/>
      <c r="P11" s="1266"/>
      <c r="Q11" s="1265"/>
      <c r="R11" s="1191"/>
      <c r="S11" s="1267"/>
      <c r="T11" s="1268"/>
      <c r="U11" s="1263">
        <f t="shared" si="0"/>
        <v>0</v>
      </c>
      <c r="V11" s="1263">
        <f t="shared" si="0"/>
        <v>0</v>
      </c>
      <c r="W11" s="1263">
        <f t="shared" si="0"/>
        <v>0</v>
      </c>
      <c r="X11" s="1263">
        <f t="shared" si="0"/>
        <v>0</v>
      </c>
      <c r="Y11" s="1263">
        <f t="shared" si="0"/>
        <v>0</v>
      </c>
      <c r="Z11" s="1263">
        <f t="shared" si="0"/>
        <v>0</v>
      </c>
      <c r="AA11" s="1263">
        <f t="shared" si="3"/>
        <v>0</v>
      </c>
      <c r="AB11" s="1269"/>
      <c r="AC11" s="1195" t="str">
        <f>IF(OR(O11="",O11=0),IF(R11="账务核实-个别认定",U11*评估风险损失测算结果表!$G$5+V11*评估风险损失测算结果表!$G$6+W11*评估风险损失测算结果表!$G$7+X11*评估风险损失测算结果表!$G$8+Y11*评估风险损失测算结果表!$G$9+Z11*评估风险损失测算结果表!$G$10,""),O11)</f>
        <v/>
      </c>
      <c r="AD11" s="1196" t="str">
        <f>IF(OR(O11="",O11=0),IF(AC11=U11*评估风险损失测算结果表!$G$5+V11*评估风险损失测算结果表!$G$6+W11*评估风险损失测算结果表!$G$7+X11*评估风险损失测算结果表!$G$8+Y11*评估风险损失测算结果表!$G$9+Z11*评估风险损失测算结果表!$G$10,"账龄分析",""),"")</f>
        <v/>
      </c>
      <c r="AE11" s="1109"/>
      <c r="AF11" s="1270" t="str">
        <f t="shared" si="1"/>
        <v/>
      </c>
      <c r="AG11" s="1109"/>
      <c r="AH11" s="1109">
        <f t="shared" si="2"/>
        <v>0</v>
      </c>
      <c r="AI11" s="1109">
        <f t="shared" si="4"/>
        <v>0</v>
      </c>
      <c r="AJ11" s="1109" t="str">
        <f t="shared" si="5"/>
        <v/>
      </c>
      <c r="AK11" s="1118"/>
      <c r="AM11" s="551"/>
    </row>
    <row r="12" spans="1:39" s="1079" customFormat="1" ht="15.75" customHeight="1">
      <c r="A12" s="1102"/>
      <c r="B12" s="1259"/>
      <c r="C12" s="1260"/>
      <c r="D12" s="1139"/>
      <c r="E12" s="1271"/>
      <c r="F12" s="1262"/>
      <c r="G12" s="1262"/>
      <c r="H12" s="1263"/>
      <c r="I12" s="1263"/>
      <c r="J12" s="1263"/>
      <c r="K12" s="1263"/>
      <c r="L12" s="1263"/>
      <c r="M12" s="1263"/>
      <c r="N12" s="1264">
        <f t="shared" ref="N12:N29" si="6">SUM(H12:M12)-E12</f>
        <v>0</v>
      </c>
      <c r="O12" s="1265"/>
      <c r="P12" s="1266"/>
      <c r="Q12" s="1265"/>
      <c r="R12" s="1191"/>
      <c r="S12" s="1267"/>
      <c r="T12" s="1268"/>
      <c r="U12" s="1263">
        <f t="shared" si="0"/>
        <v>0</v>
      </c>
      <c r="V12" s="1263">
        <f t="shared" si="0"/>
        <v>0</v>
      </c>
      <c r="W12" s="1263">
        <f t="shared" si="0"/>
        <v>0</v>
      </c>
      <c r="X12" s="1263">
        <f t="shared" si="0"/>
        <v>0</v>
      </c>
      <c r="Y12" s="1263">
        <f t="shared" si="0"/>
        <v>0</v>
      </c>
      <c r="Z12" s="1263">
        <f t="shared" si="0"/>
        <v>0</v>
      </c>
      <c r="AA12" s="1263">
        <f t="shared" si="3"/>
        <v>0</v>
      </c>
      <c r="AB12" s="1269"/>
      <c r="AC12" s="1195" t="str">
        <f>IF(OR(O12="",O12=0),IF(R12="账务核实-个别认定",U12*评估风险损失测算结果表!$G$5+V12*评估风险损失测算结果表!$G$6+W12*评估风险损失测算结果表!$G$7+X12*评估风险损失测算结果表!$G$8+Y12*评估风险损失测算结果表!$G$9+Z12*评估风险损失测算结果表!$G$10,""),O12)</f>
        <v/>
      </c>
      <c r="AD12" s="1196" t="str">
        <f>IF(OR(O12="",O12=0),IF(AC12=U12*评估风险损失测算结果表!$G$5+V12*评估风险损失测算结果表!$G$6+W12*评估风险损失测算结果表!$G$7+X12*评估风险损失测算结果表!$G$8+Y12*评估风险损失测算结果表!$G$9+Z12*评估风险损失测算结果表!$G$10,"账龄分析",""),"")</f>
        <v/>
      </c>
      <c r="AE12" s="1109"/>
      <c r="AF12" s="1270" t="str">
        <f t="shared" si="1"/>
        <v/>
      </c>
      <c r="AG12" s="1109"/>
      <c r="AH12" s="1109">
        <f t="shared" si="2"/>
        <v>0</v>
      </c>
      <c r="AI12" s="1109">
        <f t="shared" si="4"/>
        <v>0</v>
      </c>
      <c r="AJ12" s="1109" t="str">
        <f t="shared" si="5"/>
        <v/>
      </c>
      <c r="AK12" s="1118"/>
      <c r="AM12" s="551"/>
    </row>
    <row r="13" spans="1:39" s="1079" customFormat="1" ht="15.75" customHeight="1">
      <c r="A13" s="1102"/>
      <c r="B13" s="1259"/>
      <c r="C13" s="1260"/>
      <c r="D13" s="1139"/>
      <c r="E13" s="1271"/>
      <c r="F13" s="1262"/>
      <c r="G13" s="1262"/>
      <c r="H13" s="1263"/>
      <c r="I13" s="1263"/>
      <c r="J13" s="1263"/>
      <c r="K13" s="1263"/>
      <c r="L13" s="1263"/>
      <c r="M13" s="1263"/>
      <c r="N13" s="1264">
        <f t="shared" si="6"/>
        <v>0</v>
      </c>
      <c r="O13" s="1265"/>
      <c r="P13" s="1266"/>
      <c r="Q13" s="1265"/>
      <c r="R13" s="1191"/>
      <c r="S13" s="1267"/>
      <c r="T13" s="1268"/>
      <c r="U13" s="1263">
        <f t="shared" si="0"/>
        <v>0</v>
      </c>
      <c r="V13" s="1263">
        <f t="shared" si="0"/>
        <v>0</v>
      </c>
      <c r="W13" s="1263">
        <f t="shared" si="0"/>
        <v>0</v>
      </c>
      <c r="X13" s="1263">
        <f t="shared" si="0"/>
        <v>0</v>
      </c>
      <c r="Y13" s="1263">
        <f t="shared" si="0"/>
        <v>0</v>
      </c>
      <c r="Z13" s="1263">
        <f t="shared" si="0"/>
        <v>0</v>
      </c>
      <c r="AA13" s="1263">
        <f t="shared" si="3"/>
        <v>0</v>
      </c>
      <c r="AB13" s="1269"/>
      <c r="AC13" s="1195" t="str">
        <f>IF(OR(O13="",O13=0),IF(R13="账务核实-个别认定",U13*评估风险损失测算结果表!$G$5+V13*评估风险损失测算结果表!$G$6+W13*评估风险损失测算结果表!$G$7+X13*评估风险损失测算结果表!$G$8+Y13*评估风险损失测算结果表!$G$9+Z13*评估风险损失测算结果表!$G$10,""),O13)</f>
        <v/>
      </c>
      <c r="AD13" s="1196" t="str">
        <f>IF(OR(O13="",O13=0),IF(AC13=U13*评估风险损失测算结果表!$G$5+V13*评估风险损失测算结果表!$G$6+W13*评估风险损失测算结果表!$G$7+X13*评估风险损失测算结果表!$G$8+Y13*评估风险损失测算结果表!$G$9+Z13*评估风险损失测算结果表!$G$10,"账龄分析",""),"")</f>
        <v/>
      </c>
      <c r="AE13" s="1109"/>
      <c r="AF13" s="1270" t="str">
        <f t="shared" si="1"/>
        <v/>
      </c>
      <c r="AG13" s="1109"/>
      <c r="AH13" s="1109">
        <f t="shared" si="2"/>
        <v>0</v>
      </c>
      <c r="AI13" s="1109">
        <f t="shared" si="4"/>
        <v>0</v>
      </c>
      <c r="AJ13" s="1109" t="str">
        <f t="shared" si="5"/>
        <v/>
      </c>
      <c r="AK13" s="1118"/>
      <c r="AM13" s="551"/>
    </row>
    <row r="14" spans="1:39" s="1079" customFormat="1" ht="15.75" customHeight="1">
      <c r="A14" s="1102"/>
      <c r="B14" s="1259"/>
      <c r="C14" s="1260"/>
      <c r="D14" s="1139"/>
      <c r="E14" s="1271"/>
      <c r="F14" s="1262"/>
      <c r="G14" s="1262"/>
      <c r="H14" s="1263"/>
      <c r="I14" s="1263"/>
      <c r="J14" s="1263"/>
      <c r="K14" s="1263"/>
      <c r="L14" s="1263"/>
      <c r="M14" s="1263"/>
      <c r="N14" s="1264">
        <f t="shared" si="6"/>
        <v>0</v>
      </c>
      <c r="O14" s="1265"/>
      <c r="P14" s="1266"/>
      <c r="Q14" s="1265"/>
      <c r="R14" s="1191"/>
      <c r="S14" s="1267"/>
      <c r="T14" s="1268"/>
      <c r="U14" s="1263">
        <f t="shared" si="0"/>
        <v>0</v>
      </c>
      <c r="V14" s="1263">
        <f t="shared" si="0"/>
        <v>0</v>
      </c>
      <c r="W14" s="1263">
        <f t="shared" si="0"/>
        <v>0</v>
      </c>
      <c r="X14" s="1263">
        <f t="shared" si="0"/>
        <v>0</v>
      </c>
      <c r="Y14" s="1263">
        <f t="shared" si="0"/>
        <v>0</v>
      </c>
      <c r="Z14" s="1263">
        <f t="shared" si="0"/>
        <v>0</v>
      </c>
      <c r="AA14" s="1263">
        <f t="shared" si="3"/>
        <v>0</v>
      </c>
      <c r="AB14" s="1269"/>
      <c r="AC14" s="1195" t="str">
        <f>IF(OR(O14="",O14=0),IF(R14="账务核实-个别认定",U14*评估风险损失测算结果表!$G$5+V14*评估风险损失测算结果表!$G$6+W14*评估风险损失测算结果表!$G$7+X14*评估风险损失测算结果表!$G$8+Y14*评估风险损失测算结果表!$G$9+Z14*评估风险损失测算结果表!$G$10,""),O14)</f>
        <v/>
      </c>
      <c r="AD14" s="1196" t="str">
        <f>IF(OR(O14="",O14=0),IF(AC14=U14*评估风险损失测算结果表!$G$5+V14*评估风险损失测算结果表!$G$6+W14*评估风险损失测算结果表!$G$7+X14*评估风险损失测算结果表!$G$8+Y14*评估风险损失测算结果表!$G$9+Z14*评估风险损失测算结果表!$G$10,"账龄分析",""),"")</f>
        <v/>
      </c>
      <c r="AE14" s="1109"/>
      <c r="AF14" s="1270" t="str">
        <f t="shared" si="1"/>
        <v/>
      </c>
      <c r="AG14" s="1109"/>
      <c r="AH14" s="1109">
        <f t="shared" si="2"/>
        <v>0</v>
      </c>
      <c r="AI14" s="1109">
        <f t="shared" si="4"/>
        <v>0</v>
      </c>
      <c r="AJ14" s="1109" t="str">
        <f t="shared" si="5"/>
        <v/>
      </c>
      <c r="AK14" s="1118"/>
      <c r="AM14" s="551"/>
    </row>
    <row r="15" spans="1:39" s="1079" customFormat="1" ht="15.75" customHeight="1">
      <c r="A15" s="1102"/>
      <c r="B15" s="1259"/>
      <c r="C15" s="1260"/>
      <c r="D15" s="1139"/>
      <c r="E15" s="1271"/>
      <c r="F15" s="1262"/>
      <c r="G15" s="1262"/>
      <c r="H15" s="1263"/>
      <c r="I15" s="1263"/>
      <c r="J15" s="1263"/>
      <c r="K15" s="1263"/>
      <c r="L15" s="1263"/>
      <c r="M15" s="1263"/>
      <c r="N15" s="1264">
        <f t="shared" si="6"/>
        <v>0</v>
      </c>
      <c r="O15" s="1265"/>
      <c r="P15" s="1266"/>
      <c r="Q15" s="1265"/>
      <c r="R15" s="1191"/>
      <c r="S15" s="1267"/>
      <c r="T15" s="1268"/>
      <c r="U15" s="1263">
        <f t="shared" si="0"/>
        <v>0</v>
      </c>
      <c r="V15" s="1263">
        <f t="shared" si="0"/>
        <v>0</v>
      </c>
      <c r="W15" s="1263">
        <f t="shared" si="0"/>
        <v>0</v>
      </c>
      <c r="X15" s="1263">
        <f t="shared" si="0"/>
        <v>0</v>
      </c>
      <c r="Y15" s="1263">
        <f t="shared" si="0"/>
        <v>0</v>
      </c>
      <c r="Z15" s="1263">
        <f t="shared" si="0"/>
        <v>0</v>
      </c>
      <c r="AA15" s="1263">
        <f t="shared" si="3"/>
        <v>0</v>
      </c>
      <c r="AB15" s="1269"/>
      <c r="AC15" s="1195" t="str">
        <f>IF(OR(O15="",O15=0),IF(R15="账务核实-个别认定",U15*评估风险损失测算结果表!$G$5+V15*评估风险损失测算结果表!$G$6+W15*评估风险损失测算结果表!$G$7+X15*评估风险损失测算结果表!$G$8+Y15*评估风险损失测算结果表!$G$9+Z15*评估风险损失测算结果表!$G$10,""),O15)</f>
        <v/>
      </c>
      <c r="AD15" s="1196" t="str">
        <f>IF(OR(O15="",O15=0),IF(AC15=U15*评估风险损失测算结果表!$G$5+V15*评估风险损失测算结果表!$G$6+W15*评估风险损失测算结果表!$G$7+X15*评估风险损失测算结果表!$G$8+Y15*评估风险损失测算结果表!$G$9+Z15*评估风险损失测算结果表!$G$10,"账龄分析",""),"")</f>
        <v/>
      </c>
      <c r="AE15" s="1109"/>
      <c r="AF15" s="1270" t="str">
        <f t="shared" si="1"/>
        <v/>
      </c>
      <c r="AG15" s="1109"/>
      <c r="AH15" s="1109">
        <f t="shared" si="2"/>
        <v>0</v>
      </c>
      <c r="AI15" s="1109">
        <f t="shared" si="4"/>
        <v>0</v>
      </c>
      <c r="AJ15" s="1109" t="str">
        <f t="shared" si="5"/>
        <v/>
      </c>
      <c r="AK15" s="1118"/>
      <c r="AM15" s="551"/>
    </row>
    <row r="16" spans="1:39" s="1079" customFormat="1" ht="15.75" customHeight="1">
      <c r="A16" s="1102"/>
      <c r="B16" s="1259"/>
      <c r="C16" s="1260"/>
      <c r="D16" s="1139"/>
      <c r="E16" s="1271"/>
      <c r="F16" s="1262"/>
      <c r="G16" s="1262"/>
      <c r="H16" s="1263"/>
      <c r="I16" s="1263"/>
      <c r="J16" s="1263"/>
      <c r="K16" s="1263"/>
      <c r="L16" s="1263"/>
      <c r="M16" s="1263"/>
      <c r="N16" s="1264">
        <f t="shared" si="6"/>
        <v>0</v>
      </c>
      <c r="O16" s="1265"/>
      <c r="P16" s="1266"/>
      <c r="Q16" s="1265"/>
      <c r="R16" s="1191"/>
      <c r="S16" s="1267"/>
      <c r="T16" s="1268"/>
      <c r="U16" s="1263">
        <f t="shared" si="0"/>
        <v>0</v>
      </c>
      <c r="V16" s="1263">
        <f t="shared" si="0"/>
        <v>0</v>
      </c>
      <c r="W16" s="1263">
        <f t="shared" si="0"/>
        <v>0</v>
      </c>
      <c r="X16" s="1263">
        <f t="shared" si="0"/>
        <v>0</v>
      </c>
      <c r="Y16" s="1263">
        <f t="shared" si="0"/>
        <v>0</v>
      </c>
      <c r="Z16" s="1263">
        <f t="shared" si="0"/>
        <v>0</v>
      </c>
      <c r="AA16" s="1263">
        <f t="shared" si="3"/>
        <v>0</v>
      </c>
      <c r="AB16" s="1269"/>
      <c r="AC16" s="1195" t="str">
        <f>IF(OR(O16="",O16=0),IF(R16="账务核实-个别认定",U16*评估风险损失测算结果表!$G$5+V16*评估风险损失测算结果表!$G$6+W16*评估风险损失测算结果表!$G$7+X16*评估风险损失测算结果表!$G$8+Y16*评估风险损失测算结果表!$G$9+Z16*评估风险损失测算结果表!$G$10,""),O16)</f>
        <v/>
      </c>
      <c r="AD16" s="1196" t="str">
        <f>IF(OR(O16="",O16=0),IF(AC16=U16*评估风险损失测算结果表!$G$5+V16*评估风险损失测算结果表!$G$6+W16*评估风险损失测算结果表!$G$7+X16*评估风险损失测算结果表!$G$8+Y16*评估风险损失测算结果表!$G$9+Z16*评估风险损失测算结果表!$G$10,"账龄分析",""),"")</f>
        <v/>
      </c>
      <c r="AE16" s="1109"/>
      <c r="AF16" s="1270" t="str">
        <f t="shared" si="1"/>
        <v/>
      </c>
      <c r="AG16" s="1109"/>
      <c r="AH16" s="1109">
        <f t="shared" si="2"/>
        <v>0</v>
      </c>
      <c r="AI16" s="1109">
        <f t="shared" si="4"/>
        <v>0</v>
      </c>
      <c r="AJ16" s="1109" t="str">
        <f t="shared" si="5"/>
        <v/>
      </c>
      <c r="AK16" s="1118"/>
      <c r="AM16" s="551"/>
    </row>
    <row r="17" spans="1:39" s="1079" customFormat="1" ht="15.75" customHeight="1">
      <c r="A17" s="1102"/>
      <c r="B17" s="1259"/>
      <c r="C17" s="1260"/>
      <c r="D17" s="1139"/>
      <c r="E17" s="1271"/>
      <c r="F17" s="1262"/>
      <c r="G17" s="1262"/>
      <c r="H17" s="1263"/>
      <c r="I17" s="1263"/>
      <c r="J17" s="1263"/>
      <c r="K17" s="1263"/>
      <c r="L17" s="1263"/>
      <c r="M17" s="1263"/>
      <c r="N17" s="1264">
        <f t="shared" si="6"/>
        <v>0</v>
      </c>
      <c r="O17" s="1265"/>
      <c r="P17" s="1266"/>
      <c r="Q17" s="1265"/>
      <c r="R17" s="1191"/>
      <c r="S17" s="1267"/>
      <c r="T17" s="1268"/>
      <c r="U17" s="1263">
        <f t="shared" si="0"/>
        <v>0</v>
      </c>
      <c r="V17" s="1263">
        <f t="shared" si="0"/>
        <v>0</v>
      </c>
      <c r="W17" s="1263">
        <f t="shared" si="0"/>
        <v>0</v>
      </c>
      <c r="X17" s="1263">
        <f t="shared" si="0"/>
        <v>0</v>
      </c>
      <c r="Y17" s="1263">
        <f t="shared" si="0"/>
        <v>0</v>
      </c>
      <c r="Z17" s="1263">
        <f t="shared" si="0"/>
        <v>0</v>
      </c>
      <c r="AA17" s="1263">
        <f t="shared" si="3"/>
        <v>0</v>
      </c>
      <c r="AB17" s="1269"/>
      <c r="AC17" s="1195" t="str">
        <f>IF(OR(O17="",O17=0),IF(R17="账务核实-个别认定",U17*评估风险损失测算结果表!$G$5+V17*评估风险损失测算结果表!$G$6+W17*评估风险损失测算结果表!$G$7+X17*评估风险损失测算结果表!$G$8+Y17*评估风险损失测算结果表!$G$9+Z17*评估风险损失测算结果表!$G$10,""),O17)</f>
        <v/>
      </c>
      <c r="AD17" s="1196" t="str">
        <f>IF(OR(O17="",O17=0),IF(AC17=U17*评估风险损失测算结果表!$G$5+V17*评估风险损失测算结果表!$G$6+W17*评估风险损失测算结果表!$G$7+X17*评估风险损失测算结果表!$G$8+Y17*评估风险损失测算结果表!$G$9+Z17*评估风险损失测算结果表!$G$10,"账龄分析",""),"")</f>
        <v/>
      </c>
      <c r="AE17" s="1109"/>
      <c r="AF17" s="1270" t="str">
        <f t="shared" si="1"/>
        <v/>
      </c>
      <c r="AG17" s="1109"/>
      <c r="AH17" s="1109">
        <f t="shared" si="2"/>
        <v>0</v>
      </c>
      <c r="AI17" s="1109">
        <f t="shared" si="4"/>
        <v>0</v>
      </c>
      <c r="AJ17" s="1109" t="str">
        <f t="shared" si="5"/>
        <v/>
      </c>
      <c r="AK17" s="1118"/>
      <c r="AM17" s="551"/>
    </row>
    <row r="18" spans="1:39" s="1079" customFormat="1" ht="15.75" customHeight="1">
      <c r="A18" s="1102"/>
      <c r="B18" s="1259"/>
      <c r="C18" s="1260"/>
      <c r="D18" s="1272"/>
      <c r="E18" s="1271"/>
      <c r="F18" s="1262"/>
      <c r="G18" s="1262"/>
      <c r="H18" s="1263"/>
      <c r="I18" s="1263"/>
      <c r="J18" s="1263"/>
      <c r="K18" s="1263"/>
      <c r="L18" s="1263"/>
      <c r="M18" s="1263"/>
      <c r="N18" s="1264">
        <f t="shared" si="6"/>
        <v>0</v>
      </c>
      <c r="O18" s="1265"/>
      <c r="P18" s="1266"/>
      <c r="Q18" s="1265"/>
      <c r="R18" s="1191"/>
      <c r="S18" s="1267"/>
      <c r="T18" s="1268"/>
      <c r="U18" s="1263">
        <f t="shared" si="0"/>
        <v>0</v>
      </c>
      <c r="V18" s="1263">
        <f t="shared" si="0"/>
        <v>0</v>
      </c>
      <c r="W18" s="1263">
        <f t="shared" si="0"/>
        <v>0</v>
      </c>
      <c r="X18" s="1263">
        <f t="shared" si="0"/>
        <v>0</v>
      </c>
      <c r="Y18" s="1263">
        <f t="shared" si="0"/>
        <v>0</v>
      </c>
      <c r="Z18" s="1263">
        <f t="shared" si="0"/>
        <v>0</v>
      </c>
      <c r="AA18" s="1263">
        <f t="shared" si="3"/>
        <v>0</v>
      </c>
      <c r="AB18" s="1269"/>
      <c r="AC18" s="1195" t="str">
        <f>IF(OR(O18="",O18=0),IF(R18="账务核实-个别认定",U18*评估风险损失测算结果表!$G$5+V18*评估风险损失测算结果表!$G$6+W18*评估风险损失测算结果表!$G$7+X18*评估风险损失测算结果表!$G$8+Y18*评估风险损失测算结果表!$G$9+Z18*评估风险损失测算结果表!$G$10,""),O18)</f>
        <v/>
      </c>
      <c r="AD18" s="1196" t="str">
        <f>IF(OR(O18="",O18=0),IF(AC18=U18*评估风险损失测算结果表!$G$5+V18*评估风险损失测算结果表!$G$6+W18*评估风险损失测算结果表!$G$7+X18*评估风险损失测算结果表!$G$8+Y18*评估风险损失测算结果表!$G$9+Z18*评估风险损失测算结果表!$G$10,"账龄分析",""),"")</f>
        <v/>
      </c>
      <c r="AE18" s="1109"/>
      <c r="AF18" s="1270" t="str">
        <f t="shared" si="1"/>
        <v/>
      </c>
      <c r="AG18" s="1109"/>
      <c r="AH18" s="1109">
        <f t="shared" si="2"/>
        <v>0</v>
      </c>
      <c r="AI18" s="1109">
        <f t="shared" si="4"/>
        <v>0</v>
      </c>
      <c r="AJ18" s="1109" t="str">
        <f t="shared" si="5"/>
        <v/>
      </c>
      <c r="AK18" s="1118"/>
      <c r="AM18" s="551"/>
    </row>
    <row r="19" spans="1:39" s="1079" customFormat="1" ht="15.75" customHeight="1">
      <c r="A19" s="1102"/>
      <c r="B19" s="1259"/>
      <c r="C19" s="1260"/>
      <c r="D19" s="1272"/>
      <c r="E19" s="1271"/>
      <c r="F19" s="1262"/>
      <c r="G19" s="1262"/>
      <c r="H19" s="1263"/>
      <c r="I19" s="1263"/>
      <c r="J19" s="1263"/>
      <c r="K19" s="1263"/>
      <c r="L19" s="1263"/>
      <c r="M19" s="1263"/>
      <c r="N19" s="1264">
        <f t="shared" si="6"/>
        <v>0</v>
      </c>
      <c r="O19" s="1265"/>
      <c r="P19" s="1266"/>
      <c r="Q19" s="1265"/>
      <c r="R19" s="1191"/>
      <c r="S19" s="1267"/>
      <c r="T19" s="1268"/>
      <c r="U19" s="1263">
        <f t="shared" si="0"/>
        <v>0</v>
      </c>
      <c r="V19" s="1263">
        <f t="shared" si="0"/>
        <v>0</v>
      </c>
      <c r="W19" s="1263">
        <f t="shared" si="0"/>
        <v>0</v>
      </c>
      <c r="X19" s="1263">
        <f t="shared" si="0"/>
        <v>0</v>
      </c>
      <c r="Y19" s="1263">
        <f t="shared" si="0"/>
        <v>0</v>
      </c>
      <c r="Z19" s="1263">
        <f t="shared" si="0"/>
        <v>0</v>
      </c>
      <c r="AA19" s="1263">
        <f t="shared" si="3"/>
        <v>0</v>
      </c>
      <c r="AB19" s="1269"/>
      <c r="AC19" s="1195" t="str">
        <f>IF(OR(O19="",O19=0),IF(R19="账务核实-个别认定",U19*评估风险损失测算结果表!$G$5+V19*评估风险损失测算结果表!$G$6+W19*评估风险损失测算结果表!$G$7+X19*评估风险损失测算结果表!$G$8+Y19*评估风险损失测算结果表!$G$9+Z19*评估风险损失测算结果表!$G$10,""),O19)</f>
        <v/>
      </c>
      <c r="AD19" s="1196" t="str">
        <f>IF(OR(O19="",O19=0),IF(AC19=U19*评估风险损失测算结果表!$G$5+V19*评估风险损失测算结果表!$G$6+W19*评估风险损失测算结果表!$G$7+X19*评估风险损失测算结果表!$G$8+Y19*评估风险损失测算结果表!$G$9+Z19*评估风险损失测算结果表!$G$10,"账龄分析",""),"")</f>
        <v/>
      </c>
      <c r="AE19" s="1109"/>
      <c r="AF19" s="1270" t="str">
        <f t="shared" si="1"/>
        <v/>
      </c>
      <c r="AG19" s="1109"/>
      <c r="AH19" s="1109">
        <f t="shared" si="2"/>
        <v>0</v>
      </c>
      <c r="AI19" s="1109">
        <f t="shared" si="4"/>
        <v>0</v>
      </c>
      <c r="AJ19" s="1109" t="str">
        <f t="shared" si="5"/>
        <v/>
      </c>
      <c r="AK19" s="1118"/>
      <c r="AM19" s="551"/>
    </row>
    <row r="20" spans="1:39" s="1079" customFormat="1" ht="15.75" customHeight="1">
      <c r="A20" s="1102"/>
      <c r="B20" s="1273"/>
      <c r="C20" s="1274"/>
      <c r="D20" s="1139"/>
      <c r="E20" s="1109"/>
      <c r="F20" s="1262"/>
      <c r="G20" s="1262"/>
      <c r="H20" s="1263"/>
      <c r="I20" s="1263"/>
      <c r="J20" s="1263"/>
      <c r="K20" s="1263"/>
      <c r="L20" s="1263"/>
      <c r="M20" s="1263"/>
      <c r="N20" s="1264">
        <f t="shared" si="6"/>
        <v>0</v>
      </c>
      <c r="O20" s="1265"/>
      <c r="P20" s="1266"/>
      <c r="Q20" s="1265"/>
      <c r="R20" s="1191"/>
      <c r="S20" s="1267"/>
      <c r="T20" s="1268"/>
      <c r="U20" s="1263">
        <f t="shared" si="0"/>
        <v>0</v>
      </c>
      <c r="V20" s="1263">
        <f t="shared" si="0"/>
        <v>0</v>
      </c>
      <c r="W20" s="1263">
        <f t="shared" si="0"/>
        <v>0</v>
      </c>
      <c r="X20" s="1263">
        <f t="shared" si="0"/>
        <v>0</v>
      </c>
      <c r="Y20" s="1263">
        <f t="shared" si="0"/>
        <v>0</v>
      </c>
      <c r="Z20" s="1263">
        <f t="shared" si="0"/>
        <v>0</v>
      </c>
      <c r="AA20" s="1263">
        <f t="shared" si="3"/>
        <v>0</v>
      </c>
      <c r="AB20" s="1269"/>
      <c r="AC20" s="1195" t="str">
        <f>IF(OR(O20="",O20=0),IF(R20="账务核实-个别认定",U20*评估风险损失测算结果表!$G$5+V20*评估风险损失测算结果表!$G$6+W20*评估风险损失测算结果表!$G$7+X20*评估风险损失测算结果表!$G$8+Y20*评估风险损失测算结果表!$G$9+Z20*评估风险损失测算结果表!$G$10,""),O20)</f>
        <v/>
      </c>
      <c r="AD20" s="1196" t="str">
        <f>IF(OR(O20="",O20=0),IF(AC20=U20*评估风险损失测算结果表!$G$5+V20*评估风险损失测算结果表!$G$6+W20*评估风险损失测算结果表!$G$7+X20*评估风险损失测算结果表!$G$8+Y20*评估风险损失测算结果表!$G$9+Z20*评估风险损失测算结果表!$G$10,"账龄分析",""),"")</f>
        <v/>
      </c>
      <c r="AE20" s="1109"/>
      <c r="AF20" s="1270" t="str">
        <f t="shared" si="1"/>
        <v/>
      </c>
      <c r="AG20" s="1109"/>
      <c r="AH20" s="1109">
        <f t="shared" si="2"/>
        <v>0</v>
      </c>
      <c r="AI20" s="1109">
        <f t="shared" si="4"/>
        <v>0</v>
      </c>
      <c r="AJ20" s="1109" t="str">
        <f t="shared" si="5"/>
        <v/>
      </c>
      <c r="AK20" s="1118"/>
      <c r="AM20" s="551"/>
    </row>
    <row r="21" spans="1:39" s="1079" customFormat="1" ht="15.75" customHeight="1">
      <c r="A21" s="1102"/>
      <c r="B21" s="1273"/>
      <c r="C21" s="1274"/>
      <c r="D21" s="1139"/>
      <c r="E21" s="1109"/>
      <c r="F21" s="1262"/>
      <c r="G21" s="1262"/>
      <c r="H21" s="1263"/>
      <c r="I21" s="1263"/>
      <c r="J21" s="1263"/>
      <c r="K21" s="1263"/>
      <c r="L21" s="1263"/>
      <c r="M21" s="1263"/>
      <c r="N21" s="1264">
        <f t="shared" si="6"/>
        <v>0</v>
      </c>
      <c r="O21" s="1265"/>
      <c r="P21" s="1266"/>
      <c r="Q21" s="1265"/>
      <c r="R21" s="1191"/>
      <c r="S21" s="1267"/>
      <c r="T21" s="1268"/>
      <c r="U21" s="1263">
        <f t="shared" si="0"/>
        <v>0</v>
      </c>
      <c r="V21" s="1263">
        <f t="shared" si="0"/>
        <v>0</v>
      </c>
      <c r="W21" s="1263">
        <f t="shared" si="0"/>
        <v>0</v>
      </c>
      <c r="X21" s="1263">
        <f t="shared" si="0"/>
        <v>0</v>
      </c>
      <c r="Y21" s="1263">
        <f t="shared" si="0"/>
        <v>0</v>
      </c>
      <c r="Z21" s="1263">
        <f t="shared" si="0"/>
        <v>0</v>
      </c>
      <c r="AA21" s="1263">
        <f t="shared" si="3"/>
        <v>0</v>
      </c>
      <c r="AB21" s="1269"/>
      <c r="AC21" s="1195" t="str">
        <f>IF(OR(O21="",O21=0),IF(R21="账务核实-个别认定",U21*评估风险损失测算结果表!$G$5+V21*评估风险损失测算结果表!$G$6+W21*评估风险损失测算结果表!$G$7+X21*评估风险损失测算结果表!$G$8+Y21*评估风险损失测算结果表!$G$9+Z21*评估风险损失测算结果表!$G$10,""),O21)</f>
        <v/>
      </c>
      <c r="AD21" s="1196" t="str">
        <f>IF(OR(O21="",O21=0),IF(AC21=U21*评估风险损失测算结果表!$G$5+V21*评估风险损失测算结果表!$G$6+W21*评估风险损失测算结果表!$G$7+X21*评估风险损失测算结果表!$G$8+Y21*评估风险损失测算结果表!$G$9+Z21*评估风险损失测算结果表!$G$10,"账龄分析",""),"")</f>
        <v/>
      </c>
      <c r="AE21" s="1109"/>
      <c r="AF21" s="1270" t="str">
        <f t="shared" si="1"/>
        <v/>
      </c>
      <c r="AG21" s="1109"/>
      <c r="AH21" s="1109">
        <f t="shared" si="2"/>
        <v>0</v>
      </c>
      <c r="AI21" s="1109">
        <f t="shared" si="4"/>
        <v>0</v>
      </c>
      <c r="AJ21" s="1109" t="str">
        <f t="shared" si="5"/>
        <v/>
      </c>
      <c r="AK21" s="1118"/>
      <c r="AM21" s="551"/>
    </row>
    <row r="22" spans="1:39" s="1079" customFormat="1" ht="15.75" customHeight="1">
      <c r="A22" s="1102"/>
      <c r="B22" s="1273"/>
      <c r="C22" s="1274"/>
      <c r="D22" s="1139"/>
      <c r="E22" s="1109"/>
      <c r="F22" s="1262"/>
      <c r="G22" s="1262"/>
      <c r="H22" s="1263"/>
      <c r="I22" s="1263"/>
      <c r="J22" s="1263"/>
      <c r="K22" s="1263"/>
      <c r="L22" s="1263"/>
      <c r="M22" s="1263"/>
      <c r="N22" s="1264">
        <f t="shared" si="6"/>
        <v>0</v>
      </c>
      <c r="O22" s="1265"/>
      <c r="P22" s="1266"/>
      <c r="Q22" s="1265"/>
      <c r="R22" s="1191"/>
      <c r="S22" s="1267"/>
      <c r="T22" s="1268"/>
      <c r="U22" s="1263">
        <f t="shared" si="0"/>
        <v>0</v>
      </c>
      <c r="V22" s="1263">
        <f t="shared" si="0"/>
        <v>0</v>
      </c>
      <c r="W22" s="1263">
        <f t="shared" si="0"/>
        <v>0</v>
      </c>
      <c r="X22" s="1263">
        <f t="shared" si="0"/>
        <v>0</v>
      </c>
      <c r="Y22" s="1263">
        <f t="shared" si="0"/>
        <v>0</v>
      </c>
      <c r="Z22" s="1263">
        <f t="shared" si="0"/>
        <v>0</v>
      </c>
      <c r="AA22" s="1263">
        <f t="shared" si="3"/>
        <v>0</v>
      </c>
      <c r="AB22" s="1269"/>
      <c r="AC22" s="1195" t="str">
        <f>IF(OR(O22="",O22=0),IF(R22="账务核实-个别认定",U22*评估风险损失测算结果表!$G$5+V22*评估风险损失测算结果表!$G$6+W22*评估风险损失测算结果表!$G$7+X22*评估风险损失测算结果表!$G$8+Y22*评估风险损失测算结果表!$G$9+Z22*评估风险损失测算结果表!$G$10,""),O22)</f>
        <v/>
      </c>
      <c r="AD22" s="1196" t="str">
        <f>IF(OR(O22="",O22=0),IF(AC22=U22*评估风险损失测算结果表!$G$5+V22*评估风险损失测算结果表!$G$6+W22*评估风险损失测算结果表!$G$7+X22*评估风险损失测算结果表!$G$8+Y22*评估风险损失测算结果表!$G$9+Z22*评估风险损失测算结果表!$G$10,"账龄分析",""),"")</f>
        <v/>
      </c>
      <c r="AE22" s="1109"/>
      <c r="AF22" s="1270" t="str">
        <f t="shared" si="1"/>
        <v/>
      </c>
      <c r="AG22" s="1109"/>
      <c r="AH22" s="1109">
        <f t="shared" si="2"/>
        <v>0</v>
      </c>
      <c r="AI22" s="1109">
        <f t="shared" si="4"/>
        <v>0</v>
      </c>
      <c r="AJ22" s="1109" t="str">
        <f t="shared" si="5"/>
        <v/>
      </c>
      <c r="AK22" s="1118"/>
      <c r="AM22" s="551"/>
    </row>
    <row r="23" spans="1:39" s="1079" customFormat="1" ht="15.75" customHeight="1">
      <c r="A23" s="1102"/>
      <c r="B23" s="1273"/>
      <c r="C23" s="1274"/>
      <c r="D23" s="1139"/>
      <c r="E23" s="1109"/>
      <c r="F23" s="1262"/>
      <c r="G23" s="1262"/>
      <c r="H23" s="1263"/>
      <c r="I23" s="1263"/>
      <c r="J23" s="1263"/>
      <c r="K23" s="1263"/>
      <c r="L23" s="1263"/>
      <c r="M23" s="1263"/>
      <c r="N23" s="1264">
        <f t="shared" si="6"/>
        <v>0</v>
      </c>
      <c r="O23" s="1265"/>
      <c r="P23" s="1266"/>
      <c r="Q23" s="1265"/>
      <c r="R23" s="1191"/>
      <c r="S23" s="1267"/>
      <c r="T23" s="1268"/>
      <c r="U23" s="1263">
        <f t="shared" si="0"/>
        <v>0</v>
      </c>
      <c r="V23" s="1263">
        <f t="shared" si="0"/>
        <v>0</v>
      </c>
      <c r="W23" s="1263">
        <f t="shared" si="0"/>
        <v>0</v>
      </c>
      <c r="X23" s="1263">
        <f t="shared" si="0"/>
        <v>0</v>
      </c>
      <c r="Y23" s="1263">
        <f t="shared" si="0"/>
        <v>0</v>
      </c>
      <c r="Z23" s="1263">
        <f t="shared" si="0"/>
        <v>0</v>
      </c>
      <c r="AA23" s="1263">
        <f t="shared" si="3"/>
        <v>0</v>
      </c>
      <c r="AB23" s="1269"/>
      <c r="AC23" s="1195" t="str">
        <f>IF(OR(O23="",O23=0),IF(R23="账务核实-个别认定",U23*评估风险损失测算结果表!$G$5+V23*评估风险损失测算结果表!$G$6+W23*评估风险损失测算结果表!$G$7+X23*评估风险损失测算结果表!$G$8+Y23*评估风险损失测算结果表!$G$9+Z23*评估风险损失测算结果表!$G$10,""),O23)</f>
        <v/>
      </c>
      <c r="AD23" s="1196" t="str">
        <f>IF(OR(O23="",O23=0),IF(AC23=U23*评估风险损失测算结果表!$G$5+V23*评估风险损失测算结果表!$G$6+W23*评估风险损失测算结果表!$G$7+X23*评估风险损失测算结果表!$G$8+Y23*评估风险损失测算结果表!$G$9+Z23*评估风险损失测算结果表!$G$10,"账龄分析",""),"")</f>
        <v/>
      </c>
      <c r="AE23" s="1109"/>
      <c r="AF23" s="1270" t="str">
        <f t="shared" si="1"/>
        <v/>
      </c>
      <c r="AG23" s="1109"/>
      <c r="AH23" s="1109">
        <f t="shared" si="2"/>
        <v>0</v>
      </c>
      <c r="AI23" s="1109">
        <f t="shared" si="4"/>
        <v>0</v>
      </c>
      <c r="AJ23" s="1109" t="str">
        <f t="shared" si="5"/>
        <v/>
      </c>
      <c r="AK23" s="1118"/>
      <c r="AM23" s="551"/>
    </row>
    <row r="24" spans="1:39" s="1079" customFormat="1" ht="15.75" customHeight="1">
      <c r="A24" s="1102"/>
      <c r="B24" s="1273"/>
      <c r="C24" s="1274"/>
      <c r="D24" s="1139"/>
      <c r="E24" s="1109"/>
      <c r="F24" s="1262"/>
      <c r="G24" s="1262"/>
      <c r="H24" s="1263"/>
      <c r="I24" s="1263"/>
      <c r="J24" s="1263"/>
      <c r="K24" s="1263"/>
      <c r="L24" s="1263"/>
      <c r="M24" s="1263"/>
      <c r="N24" s="1264">
        <f t="shared" si="6"/>
        <v>0</v>
      </c>
      <c r="O24" s="1265"/>
      <c r="P24" s="1266"/>
      <c r="Q24" s="1265"/>
      <c r="R24" s="1191"/>
      <c r="S24" s="1267"/>
      <c r="T24" s="1268"/>
      <c r="U24" s="1263">
        <f t="shared" si="0"/>
        <v>0</v>
      </c>
      <c r="V24" s="1263">
        <f t="shared" si="0"/>
        <v>0</v>
      </c>
      <c r="W24" s="1263">
        <f t="shared" si="0"/>
        <v>0</v>
      </c>
      <c r="X24" s="1263">
        <f t="shared" si="0"/>
        <v>0</v>
      </c>
      <c r="Y24" s="1263">
        <f t="shared" si="0"/>
        <v>0</v>
      </c>
      <c r="Z24" s="1263">
        <f t="shared" si="0"/>
        <v>0</v>
      </c>
      <c r="AA24" s="1263">
        <f t="shared" si="3"/>
        <v>0</v>
      </c>
      <c r="AB24" s="1269"/>
      <c r="AC24" s="1195" t="str">
        <f>IF(OR(O24="",O24=0),IF(R24="账务核实-个别认定",U24*评估风险损失测算结果表!$G$5+V24*评估风险损失测算结果表!$G$6+W24*评估风险损失测算结果表!$G$7+X24*评估风险损失测算结果表!$G$8+Y24*评估风险损失测算结果表!$G$9+Z24*评估风险损失测算结果表!$G$10,""),O24)</f>
        <v/>
      </c>
      <c r="AD24" s="1196" t="str">
        <f>IF(OR(O24="",O24=0),IF(AC24=U24*评估风险损失测算结果表!$G$5+V24*评估风险损失测算结果表!$G$6+W24*评估风险损失测算结果表!$G$7+X24*评估风险损失测算结果表!$G$8+Y24*评估风险损失测算结果表!$G$9+Z24*评估风险损失测算结果表!$G$10,"账龄分析",""),"")</f>
        <v/>
      </c>
      <c r="AE24" s="1109"/>
      <c r="AF24" s="1270" t="str">
        <f t="shared" si="1"/>
        <v/>
      </c>
      <c r="AG24" s="1109"/>
      <c r="AH24" s="1109">
        <f t="shared" si="2"/>
        <v>0</v>
      </c>
      <c r="AI24" s="1109">
        <f t="shared" si="4"/>
        <v>0</v>
      </c>
      <c r="AJ24" s="1109" t="str">
        <f t="shared" si="5"/>
        <v/>
      </c>
      <c r="AK24" s="1118"/>
      <c r="AM24" s="551"/>
    </row>
    <row r="25" spans="1:39" s="1079" customFormat="1" ht="15.75" customHeight="1">
      <c r="A25" s="1102"/>
      <c r="B25" s="1273"/>
      <c r="C25" s="1274"/>
      <c r="D25" s="1139"/>
      <c r="E25" s="1109"/>
      <c r="F25" s="1262"/>
      <c r="G25" s="1262"/>
      <c r="H25" s="1263"/>
      <c r="I25" s="1263"/>
      <c r="J25" s="1263"/>
      <c r="K25" s="1263"/>
      <c r="L25" s="1263"/>
      <c r="M25" s="1263"/>
      <c r="N25" s="1264">
        <f t="shared" si="6"/>
        <v>0</v>
      </c>
      <c r="O25" s="1265"/>
      <c r="P25" s="1266"/>
      <c r="Q25" s="1265"/>
      <c r="R25" s="1191"/>
      <c r="S25" s="1267"/>
      <c r="T25" s="1268"/>
      <c r="U25" s="1263">
        <f t="shared" si="0"/>
        <v>0</v>
      </c>
      <c r="V25" s="1263">
        <f t="shared" si="0"/>
        <v>0</v>
      </c>
      <c r="W25" s="1263">
        <f t="shared" si="0"/>
        <v>0</v>
      </c>
      <c r="X25" s="1263">
        <f t="shared" si="0"/>
        <v>0</v>
      </c>
      <c r="Y25" s="1263">
        <f t="shared" si="0"/>
        <v>0</v>
      </c>
      <c r="Z25" s="1263">
        <f t="shared" si="0"/>
        <v>0</v>
      </c>
      <c r="AA25" s="1263">
        <f t="shared" si="3"/>
        <v>0</v>
      </c>
      <c r="AB25" s="1269"/>
      <c r="AC25" s="1195" t="str">
        <f>IF(OR(O25="",O25=0),IF(R25="账务核实-个别认定",U25*评估风险损失测算结果表!$G$5+V25*评估风险损失测算结果表!$G$6+W25*评估风险损失测算结果表!$G$7+X25*评估风险损失测算结果表!$G$8+Y25*评估风险损失测算结果表!$G$9+Z25*评估风险损失测算结果表!$G$10,""),O25)</f>
        <v/>
      </c>
      <c r="AD25" s="1196" t="str">
        <f>IF(OR(O25="",O25=0),IF(AC25=U25*评估风险损失测算结果表!$G$5+V25*评估风险损失测算结果表!$G$6+W25*评估风险损失测算结果表!$G$7+X25*评估风险损失测算结果表!$G$8+Y25*评估风险损失测算结果表!$G$9+Z25*评估风险损失测算结果表!$G$10,"账龄分析",""),"")</f>
        <v/>
      </c>
      <c r="AE25" s="1109"/>
      <c r="AF25" s="1270" t="str">
        <f t="shared" si="1"/>
        <v/>
      </c>
      <c r="AG25" s="1109"/>
      <c r="AH25" s="1109">
        <f t="shared" si="2"/>
        <v>0</v>
      </c>
      <c r="AI25" s="1109">
        <f t="shared" si="4"/>
        <v>0</v>
      </c>
      <c r="AJ25" s="1109" t="str">
        <f t="shared" si="5"/>
        <v/>
      </c>
      <c r="AK25" s="1118"/>
      <c r="AM25" s="1797"/>
    </row>
    <row r="26" spans="1:39" s="1079" customFormat="1" ht="15.75" customHeight="1">
      <c r="A26" s="1102"/>
      <c r="B26" s="1273"/>
      <c r="C26" s="1274"/>
      <c r="D26" s="1139"/>
      <c r="E26" s="1109"/>
      <c r="F26" s="1262"/>
      <c r="G26" s="1262"/>
      <c r="H26" s="1263"/>
      <c r="I26" s="1263"/>
      <c r="J26" s="1263"/>
      <c r="K26" s="1263"/>
      <c r="L26" s="1263"/>
      <c r="M26" s="1263"/>
      <c r="N26" s="1264">
        <f t="shared" si="6"/>
        <v>0</v>
      </c>
      <c r="O26" s="1265"/>
      <c r="P26" s="1266"/>
      <c r="Q26" s="1265"/>
      <c r="R26" s="1191"/>
      <c r="S26" s="1267"/>
      <c r="T26" s="1268"/>
      <c r="U26" s="1263">
        <f t="shared" ref="U26:Z29" si="7">H26</f>
        <v>0</v>
      </c>
      <c r="V26" s="1263">
        <f t="shared" si="7"/>
        <v>0</v>
      </c>
      <c r="W26" s="1263">
        <f t="shared" si="7"/>
        <v>0</v>
      </c>
      <c r="X26" s="1263">
        <f t="shared" si="7"/>
        <v>0</v>
      </c>
      <c r="Y26" s="1263">
        <f t="shared" si="7"/>
        <v>0</v>
      </c>
      <c r="Z26" s="1263">
        <f t="shared" si="7"/>
        <v>0</v>
      </c>
      <c r="AA26" s="1263">
        <f t="shared" si="3"/>
        <v>0</v>
      </c>
      <c r="AB26" s="1269"/>
      <c r="AC26" s="1195" t="str">
        <f>IF(OR(O26="",O26=0),IF(R26="账务核实-个别认定",U26*评估风险损失测算结果表!$G$5+V26*评估风险损失测算结果表!$G$6+W26*评估风险损失测算结果表!$G$7+X26*评估风险损失测算结果表!$G$8+Y26*评估风险损失测算结果表!$G$9+Z26*评估风险损失测算结果表!$G$10,""),O26)</f>
        <v/>
      </c>
      <c r="AD26" s="1196" t="str">
        <f>IF(OR(O26="",O26=0),IF(AC26=U26*评估风险损失测算结果表!$G$5+V26*评估风险损失测算结果表!$G$6+W26*评估风险损失测算结果表!$G$7+X26*评估风险损失测算结果表!$G$8+Y26*评估风险损失测算结果表!$G$9+Z26*评估风险损失测算结果表!$G$10,"账龄分析",""),"")</f>
        <v/>
      </c>
      <c r="AE26" s="1109"/>
      <c r="AF26" s="1270" t="str">
        <f t="shared" si="1"/>
        <v/>
      </c>
      <c r="AG26" s="1109"/>
      <c r="AH26" s="1109">
        <f t="shared" si="2"/>
        <v>0</v>
      </c>
      <c r="AI26" s="1109">
        <f t="shared" si="4"/>
        <v>0</v>
      </c>
      <c r="AJ26" s="1109" t="str">
        <f t="shared" si="5"/>
        <v/>
      </c>
      <c r="AK26" s="1118"/>
      <c r="AM26" s="1797"/>
    </row>
    <row r="27" spans="1:39" s="1079" customFormat="1" ht="15.75" customHeight="1">
      <c r="A27" s="1102"/>
      <c r="B27" s="1273"/>
      <c r="C27" s="1274"/>
      <c r="D27" s="1139"/>
      <c r="E27" s="1109"/>
      <c r="F27" s="1262"/>
      <c r="G27" s="1262"/>
      <c r="H27" s="1263"/>
      <c r="I27" s="1263"/>
      <c r="J27" s="1263"/>
      <c r="K27" s="1263"/>
      <c r="L27" s="1263"/>
      <c r="M27" s="1263"/>
      <c r="N27" s="1264">
        <f t="shared" si="6"/>
        <v>0</v>
      </c>
      <c r="O27" s="1265"/>
      <c r="P27" s="1266"/>
      <c r="Q27" s="1265"/>
      <c r="R27" s="1191"/>
      <c r="S27" s="1267"/>
      <c r="T27" s="1268"/>
      <c r="U27" s="1263">
        <f t="shared" si="7"/>
        <v>0</v>
      </c>
      <c r="V27" s="1263">
        <f t="shared" si="7"/>
        <v>0</v>
      </c>
      <c r="W27" s="1263">
        <f t="shared" si="7"/>
        <v>0</v>
      </c>
      <c r="X27" s="1263">
        <f t="shared" si="7"/>
        <v>0</v>
      </c>
      <c r="Y27" s="1263">
        <f t="shared" si="7"/>
        <v>0</v>
      </c>
      <c r="Z27" s="1263">
        <f t="shared" si="7"/>
        <v>0</v>
      </c>
      <c r="AA27" s="1263">
        <f t="shared" si="3"/>
        <v>0</v>
      </c>
      <c r="AB27" s="1269"/>
      <c r="AC27" s="1195" t="str">
        <f>IF(OR(O27="",O27=0),IF(R27="账务核实-个别认定",U27*评估风险损失测算结果表!$G$5+V27*评估风险损失测算结果表!$G$6+W27*评估风险损失测算结果表!$G$7+X27*评估风险损失测算结果表!$G$8+Y27*评估风险损失测算结果表!$G$9+Z27*评估风险损失测算结果表!$G$10,""),O27)</f>
        <v/>
      </c>
      <c r="AD27" s="1196" t="str">
        <f>IF(OR(O27="",O27=0),IF(AC27=U27*评估风险损失测算结果表!$G$5+V27*评估风险损失测算结果表!$G$6+W27*评估风险损失测算结果表!$G$7+X27*评估风险损失测算结果表!$G$8+Y27*评估风险损失测算结果表!$G$9+Z27*评估风险损失测算结果表!$G$10,"账龄分析",""),"")</f>
        <v/>
      </c>
      <c r="AE27" s="1109"/>
      <c r="AF27" s="1270" t="str">
        <f t="shared" si="1"/>
        <v/>
      </c>
      <c r="AG27" s="1109"/>
      <c r="AH27" s="1109">
        <f t="shared" si="2"/>
        <v>0</v>
      </c>
      <c r="AI27" s="1109">
        <f t="shared" si="4"/>
        <v>0</v>
      </c>
      <c r="AJ27" s="1109" t="str">
        <f t="shared" si="5"/>
        <v/>
      </c>
      <c r="AK27" s="1118"/>
      <c r="AM27" s="1797"/>
    </row>
    <row r="28" spans="1:39" s="1079" customFormat="1" ht="15.75" customHeight="1">
      <c r="A28" s="1102"/>
      <c r="B28" s="1273"/>
      <c r="C28" s="1274"/>
      <c r="D28" s="1139"/>
      <c r="E28" s="1109"/>
      <c r="F28" s="1262"/>
      <c r="G28" s="1262"/>
      <c r="H28" s="1263"/>
      <c r="I28" s="1263"/>
      <c r="J28" s="1263"/>
      <c r="K28" s="1263"/>
      <c r="L28" s="1263"/>
      <c r="M28" s="1263"/>
      <c r="N28" s="1264">
        <f t="shared" si="6"/>
        <v>0</v>
      </c>
      <c r="O28" s="1265"/>
      <c r="P28" s="1266"/>
      <c r="Q28" s="1265"/>
      <c r="R28" s="1191"/>
      <c r="S28" s="1267"/>
      <c r="T28" s="1268"/>
      <c r="U28" s="1263">
        <f t="shared" si="7"/>
        <v>0</v>
      </c>
      <c r="V28" s="1263">
        <f t="shared" si="7"/>
        <v>0</v>
      </c>
      <c r="W28" s="1263">
        <f t="shared" si="7"/>
        <v>0</v>
      </c>
      <c r="X28" s="1263">
        <f t="shared" si="7"/>
        <v>0</v>
      </c>
      <c r="Y28" s="1263">
        <f t="shared" si="7"/>
        <v>0</v>
      </c>
      <c r="Z28" s="1263">
        <f t="shared" si="7"/>
        <v>0</v>
      </c>
      <c r="AA28" s="1263">
        <f t="shared" si="3"/>
        <v>0</v>
      </c>
      <c r="AB28" s="1269"/>
      <c r="AC28" s="1195" t="str">
        <f>IF(OR(O28="",O28=0),IF(R28="账务核实-个别认定",U28*评估风险损失测算结果表!$G$5+V28*评估风险损失测算结果表!$G$6+W28*评估风险损失测算结果表!$G$7+X28*评估风险损失测算结果表!$G$8+Y28*评估风险损失测算结果表!$G$9+Z28*评估风险损失测算结果表!$G$10,""),O28)</f>
        <v/>
      </c>
      <c r="AD28" s="1196" t="str">
        <f>IF(OR(O28="",O28=0),IF(AC28=U28*评估风险损失测算结果表!$G$5+V28*评估风险损失测算结果表!$G$6+W28*评估风险损失测算结果表!$G$7+X28*评估风险损失测算结果表!$G$8+Y28*评估风险损失测算结果表!$G$9+Z28*评估风险损失测算结果表!$G$10,"账龄分析",""),"")</f>
        <v/>
      </c>
      <c r="AE28" s="1109"/>
      <c r="AF28" s="1270" t="str">
        <f t="shared" si="1"/>
        <v/>
      </c>
      <c r="AG28" s="1109"/>
      <c r="AH28" s="1109">
        <f t="shared" si="2"/>
        <v>0</v>
      </c>
      <c r="AI28" s="1109">
        <f t="shared" si="4"/>
        <v>0</v>
      </c>
      <c r="AJ28" s="1109" t="str">
        <f t="shared" si="5"/>
        <v/>
      </c>
      <c r="AK28" s="1118"/>
      <c r="AM28" s="1797"/>
    </row>
    <row r="29" spans="1:39" s="1079" customFormat="1" ht="15.75" customHeight="1">
      <c r="A29" s="1102"/>
      <c r="B29" s="1273"/>
      <c r="C29" s="1274"/>
      <c r="D29" s="1139"/>
      <c r="E29" s="1109"/>
      <c r="F29" s="1262"/>
      <c r="G29" s="1262"/>
      <c r="H29" s="1263"/>
      <c r="I29" s="1263"/>
      <c r="J29" s="1263"/>
      <c r="K29" s="1263"/>
      <c r="L29" s="1263"/>
      <c r="M29" s="1263"/>
      <c r="N29" s="1264">
        <f t="shared" si="6"/>
        <v>0</v>
      </c>
      <c r="O29" s="1265"/>
      <c r="P29" s="1266"/>
      <c r="Q29" s="1265"/>
      <c r="R29" s="1191"/>
      <c r="S29" s="1267"/>
      <c r="T29" s="1268"/>
      <c r="U29" s="1263">
        <f t="shared" si="7"/>
        <v>0</v>
      </c>
      <c r="V29" s="1263">
        <f t="shared" si="7"/>
        <v>0</v>
      </c>
      <c r="W29" s="1263">
        <f t="shared" si="7"/>
        <v>0</v>
      </c>
      <c r="X29" s="1263">
        <f t="shared" si="7"/>
        <v>0</v>
      </c>
      <c r="Y29" s="1263">
        <f t="shared" si="7"/>
        <v>0</v>
      </c>
      <c r="Z29" s="1263">
        <f t="shared" si="7"/>
        <v>0</v>
      </c>
      <c r="AA29" s="1263">
        <f>SUM(U29:Z29)</f>
        <v>0</v>
      </c>
      <c r="AB29" s="1269"/>
      <c r="AC29" s="1195" t="str">
        <f>IF(OR(O29="",O29=0),IF(R29="账务核实-个别认定",U29*评估风险损失测算结果表!$G$5+V29*评估风险损失测算结果表!$G$6+W29*评估风险损失测算结果表!$G$7+X29*评估风险损失测算结果表!$G$8+Y29*评估风险损失测算结果表!$G$9+Z29*评估风险损失测算结果表!$G$10,""),O29)</f>
        <v/>
      </c>
      <c r="AD29" s="1196" t="str">
        <f>IF(OR(O29="",O29=0),IF(AC29=U29*评估风险损失测算结果表!$G$5+V29*评估风险损失测算结果表!$G$6+W29*评估风险损失测算结果表!$G$7+X29*评估风险损失测算结果表!$G$8+Y29*评估风险损失测算结果表!$G$9+Z29*评估风险损失测算结果表!$G$10,"账龄分析",""),"")</f>
        <v/>
      </c>
      <c r="AE29" s="1109"/>
      <c r="AF29" s="1270" t="str">
        <f t="shared" si="1"/>
        <v/>
      </c>
      <c r="AG29" s="1109"/>
      <c r="AH29" s="1109">
        <f t="shared" si="2"/>
        <v>0</v>
      </c>
      <c r="AI29" s="1109">
        <f t="shared" si="4"/>
        <v>0</v>
      </c>
      <c r="AJ29" s="1109" t="str">
        <f t="shared" si="5"/>
        <v/>
      </c>
      <c r="AK29" s="1118"/>
      <c r="AM29" s="1797"/>
    </row>
    <row r="30" spans="1:39" s="1079" customFormat="1" ht="15.75" customHeight="1">
      <c r="A30" s="2207" t="s">
        <v>433</v>
      </c>
      <c r="B30" s="2208"/>
      <c r="C30" s="1275"/>
      <c r="D30" s="1276"/>
      <c r="E30" s="1277">
        <f>SUM(E8:E29)</f>
        <v>0</v>
      </c>
      <c r="F30" s="1276"/>
      <c r="G30" s="1276"/>
      <c r="H30" s="1277">
        <f t="shared" ref="H30:M30" si="8">SUM(H8:H29)</f>
        <v>0</v>
      </c>
      <c r="I30" s="1277">
        <f t="shared" si="8"/>
        <v>0</v>
      </c>
      <c r="J30" s="1277">
        <f t="shared" si="8"/>
        <v>0</v>
      </c>
      <c r="K30" s="1277">
        <f t="shared" si="8"/>
        <v>0</v>
      </c>
      <c r="L30" s="1277">
        <f t="shared" si="8"/>
        <v>0</v>
      </c>
      <c r="M30" s="1277">
        <f t="shared" si="8"/>
        <v>0</v>
      </c>
      <c r="N30" s="1278">
        <f t="shared" ref="N30" si="9">SUM(H30:M30)-E30</f>
        <v>0</v>
      </c>
      <c r="O30" s="1278"/>
      <c r="P30" s="1278"/>
      <c r="Q30" s="1278"/>
      <c r="R30" s="1277"/>
      <c r="S30" s="1277"/>
      <c r="T30" s="1278"/>
      <c r="U30" s="1278">
        <f t="shared" ref="U30:AA30" si="10">SUM(U8:U29)</f>
        <v>0</v>
      </c>
      <c r="V30" s="1278">
        <f t="shared" si="10"/>
        <v>0</v>
      </c>
      <c r="W30" s="1278">
        <f t="shared" si="10"/>
        <v>0</v>
      </c>
      <c r="X30" s="1278">
        <f t="shared" si="10"/>
        <v>0</v>
      </c>
      <c r="Y30" s="1278">
        <f t="shared" si="10"/>
        <v>0</v>
      </c>
      <c r="Z30" s="1278">
        <f t="shared" si="10"/>
        <v>0</v>
      </c>
      <c r="AA30" s="1278">
        <f t="shared" si="10"/>
        <v>0</v>
      </c>
      <c r="AB30" s="1278"/>
      <c r="AC30" s="1279">
        <f>SUMIF(AF8:AF29,"个别认定",AC8:AC29)</f>
        <v>0</v>
      </c>
      <c r="AD30" s="1280"/>
      <c r="AE30" s="1281">
        <f>SUMIF(AF8:AF29,"关联方认定",AE8:AE29)</f>
        <v>0</v>
      </c>
      <c r="AF30" s="1282"/>
      <c r="AG30" s="1282"/>
      <c r="AH30" s="1277">
        <f>SUM(AH8:AH29)</f>
        <v>0</v>
      </c>
      <c r="AI30" s="1277">
        <f>SUM(AI8:AI29)</f>
        <v>0</v>
      </c>
      <c r="AJ30" s="1277" t="str">
        <f t="shared" si="5"/>
        <v/>
      </c>
      <c r="AK30" s="1118"/>
    </row>
    <row r="31" spans="1:39" s="1079" customFormat="1" ht="15.75" customHeight="1">
      <c r="A31" s="2207" t="s">
        <v>1805</v>
      </c>
      <c r="B31" s="2208"/>
      <c r="C31" s="1275"/>
      <c r="D31" s="1276"/>
      <c r="E31" s="1277"/>
      <c r="F31" s="1276"/>
      <c r="G31" s="1276"/>
      <c r="H31" s="1277"/>
      <c r="I31" s="1277"/>
      <c r="J31" s="1277"/>
      <c r="K31" s="1277"/>
      <c r="L31" s="1277"/>
      <c r="M31" s="1277"/>
      <c r="N31" s="1278"/>
      <c r="O31" s="1278"/>
      <c r="P31" s="1278"/>
      <c r="Q31" s="1278"/>
      <c r="R31" s="1277"/>
      <c r="S31" s="1278"/>
      <c r="T31" s="1278"/>
      <c r="U31" s="1278"/>
      <c r="V31" s="1278"/>
      <c r="W31" s="1278"/>
      <c r="X31" s="1278"/>
      <c r="Y31" s="1278"/>
      <c r="Z31" s="1278"/>
      <c r="AA31" s="1278"/>
      <c r="AB31" s="1278"/>
      <c r="AC31" s="1279"/>
      <c r="AD31" s="1280"/>
      <c r="AE31" s="1277"/>
      <c r="AF31" s="1282"/>
      <c r="AG31" s="1282"/>
      <c r="AH31" s="1283">
        <f>E31+AG31</f>
        <v>0</v>
      </c>
      <c r="AI31" s="1279"/>
      <c r="AJ31" s="1283" t="str">
        <f t="shared" si="5"/>
        <v/>
      </c>
      <c r="AK31" s="1118"/>
    </row>
    <row r="32" spans="1:39" s="1079" customFormat="1" ht="15.75" customHeight="1">
      <c r="A32" s="2207" t="s">
        <v>449</v>
      </c>
      <c r="B32" s="2208"/>
      <c r="C32" s="1284"/>
      <c r="D32" s="1276"/>
      <c r="E32" s="1277">
        <f>E30-E31</f>
        <v>0</v>
      </c>
      <c r="F32" s="1276"/>
      <c r="G32" s="1276"/>
      <c r="H32" s="1277">
        <f t="shared" ref="H32:N32" si="11">H30-H31</f>
        <v>0</v>
      </c>
      <c r="I32" s="1277">
        <f t="shared" si="11"/>
        <v>0</v>
      </c>
      <c r="J32" s="1277">
        <f t="shared" si="11"/>
        <v>0</v>
      </c>
      <c r="K32" s="1277">
        <f t="shared" si="11"/>
        <v>0</v>
      </c>
      <c r="L32" s="1277">
        <f t="shared" si="11"/>
        <v>0</v>
      </c>
      <c r="M32" s="1277">
        <f t="shared" si="11"/>
        <v>0</v>
      </c>
      <c r="N32" s="1278">
        <f t="shared" si="11"/>
        <v>0</v>
      </c>
      <c r="O32" s="1278"/>
      <c r="P32" s="1278"/>
      <c r="Q32" s="1278"/>
      <c r="R32" s="1277"/>
      <c r="S32" s="1278"/>
      <c r="T32" s="1278"/>
      <c r="U32" s="1278"/>
      <c r="V32" s="1278"/>
      <c r="W32" s="1278"/>
      <c r="X32" s="1278"/>
      <c r="Y32" s="1278"/>
      <c r="Z32" s="1278"/>
      <c r="AA32" s="1278"/>
      <c r="AB32" s="1278"/>
      <c r="AC32" s="1279"/>
      <c r="AD32" s="1280"/>
      <c r="AE32" s="1277"/>
      <c r="AF32" s="1282"/>
      <c r="AG32" s="1282"/>
      <c r="AH32" s="1279">
        <f>AH30-AH31</f>
        <v>0</v>
      </c>
      <c r="AI32" s="1279">
        <f>AI30-AI31</f>
        <v>0</v>
      </c>
      <c r="AJ32" s="1283" t="str">
        <f t="shared" si="5"/>
        <v/>
      </c>
      <c r="AK32" s="1118"/>
    </row>
    <row r="33" spans="1:35" ht="15.75" customHeight="1">
      <c r="A33" s="12" t="str">
        <f>封面!D11&amp;封面!G11</f>
        <v>被评估企业填表人：</v>
      </c>
      <c r="F33" s="943"/>
      <c r="G33" s="943"/>
      <c r="H33" s="943"/>
      <c r="I33" s="943"/>
      <c r="J33" s="943"/>
      <c r="K33" s="943"/>
      <c r="L33" s="943"/>
      <c r="M33" s="943"/>
      <c r="N33" s="977"/>
      <c r="O33" s="977"/>
      <c r="Q33" s="943"/>
      <c r="R33" s="943"/>
      <c r="AI33" s="943" t="str">
        <f>"评估人员："&amp;封面!G20</f>
        <v>评估人员：</v>
      </c>
    </row>
    <row r="34" spans="1:35" ht="15.75" customHeight="1">
      <c r="A34" s="12" t="str">
        <f>CONCATENATE(封面!D13,封面!F13,封面!G13,封面!H13,封面!I13,封面!J13,封面!K13)</f>
        <v>填表日期：年月日</v>
      </c>
      <c r="F34" s="943"/>
      <c r="G34" s="943"/>
      <c r="H34" s="943"/>
      <c r="I34" s="943"/>
      <c r="J34" s="943"/>
      <c r="K34" s="943"/>
      <c r="L34" s="943"/>
      <c r="M34" s="943"/>
      <c r="N34" s="977"/>
      <c r="O34" s="977"/>
      <c r="P34" s="943"/>
      <c r="Q34" s="943"/>
      <c r="R34" s="943"/>
    </row>
    <row r="35" spans="1:35" ht="15.75" customHeight="1">
      <c r="B35" s="386"/>
      <c r="C35" s="361"/>
      <c r="F35" s="943"/>
      <c r="G35" s="943"/>
      <c r="H35" s="943"/>
      <c r="I35" s="943"/>
      <c r="J35" s="943"/>
      <c r="K35" s="943"/>
      <c r="L35" s="943"/>
      <c r="M35" s="943"/>
      <c r="N35" s="977"/>
      <c r="O35" s="977"/>
      <c r="P35" s="943"/>
      <c r="Q35" s="943"/>
      <c r="R35" s="943"/>
    </row>
    <row r="36" spans="1:35" ht="15.75" customHeight="1">
      <c r="B36" s="387"/>
      <c r="F36" s="943"/>
      <c r="G36" s="943"/>
      <c r="H36" s="943"/>
      <c r="I36" s="943"/>
      <c r="J36" s="943"/>
      <c r="K36" s="943"/>
      <c r="L36" s="943"/>
      <c r="M36" s="943"/>
      <c r="N36" s="977"/>
      <c r="O36" s="977"/>
      <c r="P36" s="943"/>
      <c r="Q36" s="943"/>
      <c r="R36" s="943"/>
    </row>
    <row r="37" spans="1:35" ht="15.75" customHeight="1">
      <c r="F37" s="943"/>
      <c r="G37" s="985"/>
      <c r="H37" s="943"/>
      <c r="I37" s="943"/>
      <c r="J37" s="943"/>
      <c r="K37" s="943"/>
      <c r="L37" s="943"/>
      <c r="M37" s="943"/>
      <c r="N37" s="977"/>
      <c r="O37" s="977"/>
      <c r="P37" s="943"/>
      <c r="Q37" s="943"/>
      <c r="R37" s="943"/>
    </row>
    <row r="38" spans="1:35" ht="15.75" customHeight="1">
      <c r="F38" s="943"/>
      <c r="G38" s="985"/>
      <c r="H38" s="943"/>
      <c r="I38" s="943"/>
      <c r="J38" s="943"/>
      <c r="K38" s="943"/>
      <c r="L38" s="943"/>
      <c r="M38" s="943"/>
      <c r="N38" s="977"/>
      <c r="O38" s="977"/>
      <c r="P38" s="943"/>
      <c r="Q38" s="943"/>
      <c r="R38" s="943"/>
    </row>
    <row r="39" spans="1:35" ht="15.75" customHeight="1">
      <c r="F39" s="943"/>
      <c r="G39" s="943"/>
      <c r="H39" s="943"/>
      <c r="I39" s="943"/>
      <c r="J39" s="943"/>
      <c r="K39" s="943"/>
      <c r="L39" s="943"/>
      <c r="M39" s="943"/>
      <c r="N39" s="977"/>
      <c r="O39" s="977"/>
      <c r="P39" s="943"/>
      <c r="Q39" s="943"/>
      <c r="R39" s="943"/>
    </row>
    <row r="40" spans="1:35" ht="15.75" customHeight="1">
      <c r="F40" s="943"/>
      <c r="G40" s="943"/>
      <c r="H40" s="943"/>
      <c r="I40" s="943"/>
      <c r="J40" s="943"/>
      <c r="K40" s="943"/>
      <c r="L40" s="943"/>
      <c r="M40" s="943"/>
      <c r="N40" s="977"/>
      <c r="O40" s="977"/>
      <c r="P40" s="943"/>
      <c r="Q40" s="943"/>
      <c r="R40" s="943"/>
    </row>
    <row r="41" spans="1:35" ht="15.75" customHeight="1">
      <c r="F41" s="943"/>
      <c r="G41" s="943"/>
      <c r="H41" s="943"/>
      <c r="I41" s="943"/>
      <c r="J41" s="943"/>
      <c r="K41" s="943"/>
      <c r="L41" s="943"/>
      <c r="M41" s="943"/>
      <c r="N41" s="977"/>
      <c r="O41" s="977"/>
      <c r="P41" s="943"/>
      <c r="Q41" s="943"/>
      <c r="R41" s="943"/>
    </row>
    <row r="42" spans="1:35" ht="15.75" customHeight="1">
      <c r="B42" s="1088"/>
      <c r="F42" s="943"/>
      <c r="G42" s="943"/>
      <c r="H42" s="943"/>
      <c r="I42" s="943"/>
      <c r="J42" s="943"/>
      <c r="K42" s="943"/>
      <c r="L42" s="943"/>
      <c r="M42" s="943"/>
      <c r="N42" s="977"/>
      <c r="O42" s="977"/>
      <c r="P42" s="943"/>
      <c r="Q42" s="943"/>
      <c r="R42" s="943"/>
    </row>
  </sheetData>
  <protectedRanges>
    <protectedRange sqref="R8:R29" name="B"/>
  </protectedRanges>
  <mergeCells count="28">
    <mergeCell ref="A2:AK2"/>
    <mergeCell ref="AH5:AH7"/>
    <mergeCell ref="AI5:AI7"/>
    <mergeCell ref="AJ5:AJ7"/>
    <mergeCell ref="AK5:AK7"/>
    <mergeCell ref="R6:R7"/>
    <mergeCell ref="S6:S7"/>
    <mergeCell ref="T6:T7"/>
    <mergeCell ref="U6:AA6"/>
    <mergeCell ref="AB6:AB7"/>
    <mergeCell ref="AC6:AD6"/>
    <mergeCell ref="AF6:AF7"/>
    <mergeCell ref="O5:P6"/>
    <mergeCell ref="Q5:Q7"/>
    <mergeCell ref="R5:AB5"/>
    <mergeCell ref="AC5:AF5"/>
    <mergeCell ref="AM5:AM7"/>
    <mergeCell ref="AG5:AG7"/>
    <mergeCell ref="A32:B32"/>
    <mergeCell ref="A30:B30"/>
    <mergeCell ref="A31:B31"/>
    <mergeCell ref="A5:A7"/>
    <mergeCell ref="B5:B7"/>
    <mergeCell ref="C5:C7"/>
    <mergeCell ref="D5:D7"/>
    <mergeCell ref="E5:G6"/>
    <mergeCell ref="H5:M6"/>
    <mergeCell ref="N5:N7"/>
  </mergeCells>
  <phoneticPr fontId="28" type="noConversion"/>
  <conditionalFormatting sqref="AF8:AF29">
    <cfRule type="expression" dxfId="10" priority="5">
      <formula>"个别认定"</formula>
    </cfRule>
  </conditionalFormatting>
  <conditionalFormatting sqref="AE8:AE29">
    <cfRule type="expression" dxfId="9" priority="3">
      <formula>Q8="合并范围外"</formula>
    </cfRule>
    <cfRule type="expression" dxfId="8" priority="4">
      <formula>Q8="合并范围内"</formula>
    </cfRule>
  </conditionalFormatting>
  <conditionalFormatting sqref="AF30:AF32">
    <cfRule type="expression" dxfId="7" priority="2">
      <formula>"个别认定"</formula>
    </cfRule>
  </conditionalFormatting>
  <conditionalFormatting sqref="AG30:AG32">
    <cfRule type="expression" dxfId="6" priority="1">
      <formula>"个别认定"</formula>
    </cfRule>
  </conditionalFormatting>
  <dataValidations count="7">
    <dataValidation type="list" allowBlank="1" showInputMessage="1" showErrorMessage="1" sqref="G8:G29" xr:uid="{C5A634A7-9056-44C5-BA36-F5C2EFA8A170}">
      <formula1>"美元,欧元,港元,日元,英镑,澳元,加元,新西兰元,新加坡元,瑞郎"</formula1>
    </dataValidation>
    <dataValidation type="list" allowBlank="1" showInputMessage="1" sqref="S8:S29" xr:uid="{A5680EF3-DF41-4D60-B4B1-C88D5F2C4E20}">
      <formula1>"√"</formula1>
    </dataValidation>
    <dataValidation type="list" allowBlank="1" showInputMessage="1" showErrorMessage="1" sqref="R8:R29" xr:uid="{3B762F96-8B70-491E-913B-B45F2E32A5D1}">
      <formula1>"函证并账务核实,账务核实,关联方对账,账务核实-个别认定"</formula1>
    </dataValidation>
    <dataValidation type="list" allowBlank="1" showInputMessage="1" showErrorMessage="1" sqref="Q8:Q29" xr:uid="{1E41D6AA-1CBC-4263-B6D9-CA3D2DE372A6}">
      <formula1>"合并,非合并"</formula1>
    </dataValidation>
    <dataValidation errorStyle="warning" allowBlank="1" showInputMessage="1" prompt="债务单位名称应填列全称，不应以地名或不明确的简称或业务内容代替" sqref="B5" xr:uid="{FF2132DB-6719-480E-AD36-638F176BBB61}"/>
    <dataValidation errorStyle="warning" allowBlank="1" showInputMessage="1" prompt="如：“售油款”等" sqref="C5" xr:uid="{27CCE8A8-FCA3-4AFF-BACC-DF1864B1DA61}"/>
    <dataValidation errorStyle="warning" allowBlank="1" showInputMessage="1" prompt="范例：因XX原因，该笔应收账款形成呆账。我公司于XX年XX月XX日，通过XX方式进行催缴，债务人因XX原因未予偿还。截至目前，债务人已破产或死亡/债务人对往来存在异议/丢失催讨债务资料/催讨债务已超过时效/时效内但债务人无偿还能力/其他原因,该笔应收账款存在回收风险。经与债务人多次协商，最终确定以其所持有的XX抵偿一部分债务，市场价值约为XX元。该笔应收账款预计损失金额为XX元。" sqref="P7" xr:uid="{97272260-175A-423A-9974-900B0317C08A}"/>
  </dataValidations>
  <hyperlinks>
    <hyperlink ref="A1" location="索引目录!D17" display="返回索引页" xr:uid="{00000000-0004-0000-1A00-000000000000}"/>
    <hyperlink ref="B1" location="流动汇总!B13" display="返回 " xr:uid="{00000000-0004-0000-1A00-000001000000}"/>
  </hyperlinks>
  <printOptions horizontalCentered="1"/>
  <pageMargins left="0.35433070866141736" right="0.35433070866141736" top="0.98425196850393704" bottom="0.78740157480314965" header="0.39370078740157477" footer="0.51181102362204722"/>
  <pageSetup paperSize="9" scale="31" fitToHeight="0" orientation="landscape" r:id="rId1"/>
  <headerFooter alignWithMargins="0">
    <oddHeader>&amp;R&amp;"宋体,常规"&amp;10共&amp;"Times New Roman,常规"&amp;N&amp;"宋体,常规"页第&amp;"Times New Roman,常规"&amp;P&amp;"宋体,常规"页</oddHeader>
  </headerFooter>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tabColor indexed="15"/>
    <pageSetUpPr fitToPage="1"/>
  </sheetPr>
  <dimension ref="A1:G31"/>
  <sheetViews>
    <sheetView zoomScale="85" zoomScaleNormal="85" workbookViewId="0">
      <selection activeCell="F30" sqref="F30"/>
    </sheetView>
  </sheetViews>
  <sheetFormatPr defaultColWidth="9" defaultRowHeight="15.75" customHeight="1" outlineLevelCol="1"/>
  <cols>
    <col min="1" max="1" width="8.5" style="4" customWidth="1"/>
    <col min="2" max="2" width="24.25" style="4" customWidth="1"/>
    <col min="3" max="3" width="19.125" style="705" customWidth="1" outlineLevel="1"/>
    <col min="4" max="4" width="24" style="705" customWidth="1"/>
    <col min="5" max="5" width="25.25" style="705" customWidth="1"/>
    <col min="6" max="6" width="24" style="705" customWidth="1"/>
    <col min="7" max="7" width="15.75" style="705" customWidth="1"/>
    <col min="8" max="16384" width="9" style="4"/>
  </cols>
  <sheetData>
    <row r="1" spans="1:7" ht="15.75" customHeight="1">
      <c r="A1" s="5" t="s">
        <v>108</v>
      </c>
      <c r="B1" s="6" t="s">
        <v>333</v>
      </c>
      <c r="C1" s="941"/>
      <c r="D1" s="941"/>
      <c r="E1" s="941"/>
      <c r="F1" s="941"/>
      <c r="G1" s="941"/>
    </row>
    <row r="2" spans="1:7" s="2" customFormat="1" ht="30" customHeight="1">
      <c r="A2" s="2061" t="s">
        <v>464</v>
      </c>
      <c r="B2" s="2062"/>
      <c r="C2" s="2062"/>
      <c r="D2" s="2062"/>
      <c r="E2" s="2062"/>
      <c r="F2" s="2062"/>
      <c r="G2" s="2062"/>
    </row>
    <row r="3" spans="1:7" ht="14.25" customHeight="1">
      <c r="A3" s="2063" t="str">
        <f>CONCATENATE(封面!D9,封面!F9,封面!G9,封面!H9,封面!I9,封面!J9,封面!K9)</f>
        <v>评估基准日：年月日</v>
      </c>
      <c r="B3" s="2063"/>
      <c r="C3" s="2063"/>
      <c r="D3" s="2063"/>
      <c r="E3" s="2063"/>
      <c r="F3" s="2063"/>
      <c r="G3" s="2063"/>
    </row>
    <row r="4" spans="1:7" ht="15.75" customHeight="1">
      <c r="A4" s="8" t="str">
        <f>封面!D7&amp;封面!F7</f>
        <v>被评估企业：</v>
      </c>
      <c r="C4" s="943"/>
      <c r="D4" s="943"/>
      <c r="E4" s="943"/>
      <c r="F4" s="943"/>
      <c r="G4" s="971" t="s">
        <v>110</v>
      </c>
    </row>
    <row r="5" spans="1:7" s="17" customFormat="1" ht="15.75" customHeight="1">
      <c r="A5" s="18" t="s">
        <v>373</v>
      </c>
      <c r="B5" s="18" t="s">
        <v>306</v>
      </c>
      <c r="C5" s="968" t="s">
        <v>317</v>
      </c>
      <c r="D5" s="968" t="s">
        <v>318</v>
      </c>
      <c r="E5" s="968" t="s">
        <v>319</v>
      </c>
      <c r="F5" s="972" t="s">
        <v>208</v>
      </c>
      <c r="G5" s="968" t="s">
        <v>465</v>
      </c>
    </row>
    <row r="6" spans="1:7" ht="15.75" customHeight="1">
      <c r="A6" s="18" t="s">
        <v>466</v>
      </c>
      <c r="B6" s="55" t="s">
        <v>59</v>
      </c>
      <c r="C6" s="956">
        <f>材料采购【在途物资】!F27</f>
        <v>0</v>
      </c>
      <c r="D6" s="956">
        <f>材料采购【在途物资】!J27</f>
        <v>0</v>
      </c>
      <c r="E6" s="956">
        <f>材料采购【在途物资】!M27</f>
        <v>0</v>
      </c>
      <c r="F6" s="956">
        <f>E6-D6</f>
        <v>0</v>
      </c>
      <c r="G6" s="973" t="str">
        <f t="shared" ref="G6:G18" si="0">IF(D6=0,"",F6/D6*100)</f>
        <v/>
      </c>
    </row>
    <row r="7" spans="1:7" ht="15.75" customHeight="1">
      <c r="A7" s="18" t="s">
        <v>467</v>
      </c>
      <c r="B7" s="56" t="s">
        <v>60</v>
      </c>
      <c r="C7" s="956">
        <f>原材料!F27</f>
        <v>0</v>
      </c>
      <c r="D7" s="956">
        <f>原材料!J27</f>
        <v>0</v>
      </c>
      <c r="E7" s="956">
        <f>原材料!M27</f>
        <v>0</v>
      </c>
      <c r="F7" s="956">
        <f>E7-D7</f>
        <v>0</v>
      </c>
      <c r="G7" s="973" t="str">
        <f t="shared" si="0"/>
        <v/>
      </c>
    </row>
    <row r="8" spans="1:7" ht="15.75" customHeight="1">
      <c r="A8" s="18" t="s">
        <v>468</v>
      </c>
      <c r="B8" s="56" t="s">
        <v>61</v>
      </c>
      <c r="C8" s="956">
        <f>在库周转材料!F27</f>
        <v>0</v>
      </c>
      <c r="D8" s="956">
        <f>在库周转材料!J27</f>
        <v>0</v>
      </c>
      <c r="E8" s="956">
        <f>在库周转材料!M27</f>
        <v>0</v>
      </c>
      <c r="F8" s="956">
        <f t="shared" ref="F8:F18" si="1">E8-D8</f>
        <v>0</v>
      </c>
      <c r="G8" s="973" t="str">
        <f t="shared" si="0"/>
        <v/>
      </c>
    </row>
    <row r="9" spans="1:7" ht="15.75" customHeight="1">
      <c r="A9" s="18" t="s">
        <v>469</v>
      </c>
      <c r="B9" s="56" t="s">
        <v>64</v>
      </c>
      <c r="C9" s="956">
        <f>委托加工物资!G27</f>
        <v>0</v>
      </c>
      <c r="D9" s="956">
        <f>委托加工物资!K27</f>
        <v>0</v>
      </c>
      <c r="E9" s="956">
        <f>委托加工物资!N27</f>
        <v>0</v>
      </c>
      <c r="F9" s="956">
        <f t="shared" si="1"/>
        <v>0</v>
      </c>
      <c r="G9" s="973" t="str">
        <f t="shared" si="0"/>
        <v/>
      </c>
    </row>
    <row r="10" spans="1:7" ht="15.75" customHeight="1">
      <c r="A10" s="18" t="s">
        <v>470</v>
      </c>
      <c r="B10" s="56" t="s">
        <v>66</v>
      </c>
      <c r="C10" s="956">
        <f>产成品【库存商品】!F27</f>
        <v>0</v>
      </c>
      <c r="D10" s="956">
        <f>产成品【库存商品】!J27</f>
        <v>0</v>
      </c>
      <c r="E10" s="956">
        <f>产成品【库存商品】!M27</f>
        <v>0</v>
      </c>
      <c r="F10" s="956">
        <f t="shared" si="1"/>
        <v>0</v>
      </c>
      <c r="G10" s="973" t="str">
        <f t="shared" si="0"/>
        <v/>
      </c>
    </row>
    <row r="11" spans="1:7" ht="15.75" customHeight="1">
      <c r="A11" s="582" t="s">
        <v>1228</v>
      </c>
      <c r="B11" s="583" t="s">
        <v>1230</v>
      </c>
      <c r="C11" s="976">
        <f>产成品【开发产品】!AQ27</f>
        <v>0</v>
      </c>
      <c r="D11" s="976">
        <f>产成品【开发产品】!AU27</f>
        <v>0</v>
      </c>
      <c r="E11" s="976">
        <f>产成品【开发产品】!AX27</f>
        <v>0</v>
      </c>
      <c r="F11" s="956">
        <f t="shared" si="1"/>
        <v>0</v>
      </c>
      <c r="G11" s="973" t="str">
        <f t="shared" si="0"/>
        <v/>
      </c>
    </row>
    <row r="12" spans="1:7" ht="15.75" customHeight="1">
      <c r="A12" s="18" t="s">
        <v>471</v>
      </c>
      <c r="B12" s="56" t="s">
        <v>68</v>
      </c>
      <c r="C12" s="956">
        <f>在产品【自制半成品】!F27</f>
        <v>0</v>
      </c>
      <c r="D12" s="956">
        <f>在产品【自制半成品】!J27</f>
        <v>0</v>
      </c>
      <c r="E12" s="956">
        <f>在产品【自制半成品】!M27</f>
        <v>0</v>
      </c>
      <c r="F12" s="956">
        <f t="shared" si="1"/>
        <v>0</v>
      </c>
      <c r="G12" s="973" t="str">
        <f t="shared" si="0"/>
        <v/>
      </c>
    </row>
    <row r="13" spans="1:7" ht="15.75" customHeight="1">
      <c r="A13" s="582" t="s">
        <v>1229</v>
      </c>
      <c r="B13" s="583" t="s">
        <v>1231</v>
      </c>
      <c r="C13" s="976">
        <f>在产品【开发成本】!AS27</f>
        <v>0</v>
      </c>
      <c r="D13" s="976">
        <f>在产品【开发成本】!AW27</f>
        <v>0</v>
      </c>
      <c r="E13" s="976">
        <f>在产品【开发成本】!AZ27</f>
        <v>0</v>
      </c>
      <c r="F13" s="956">
        <f t="shared" si="1"/>
        <v>0</v>
      </c>
      <c r="G13" s="973" t="str">
        <f t="shared" si="0"/>
        <v/>
      </c>
    </row>
    <row r="14" spans="1:7" ht="15.75" customHeight="1">
      <c r="A14" s="18" t="s">
        <v>472</v>
      </c>
      <c r="B14" s="56" t="s">
        <v>70</v>
      </c>
      <c r="C14" s="956">
        <f>发出商品!G27</f>
        <v>0</v>
      </c>
      <c r="D14" s="956">
        <f>发出商品!K27</f>
        <v>0</v>
      </c>
      <c r="E14" s="956">
        <f>发出商品!N27</f>
        <v>0</v>
      </c>
      <c r="F14" s="956">
        <f t="shared" si="1"/>
        <v>0</v>
      </c>
      <c r="G14" s="973" t="str">
        <f t="shared" si="0"/>
        <v/>
      </c>
    </row>
    <row r="15" spans="1:7" ht="15.75" customHeight="1">
      <c r="A15" s="18" t="s">
        <v>473</v>
      </c>
      <c r="B15" s="56" t="s">
        <v>72</v>
      </c>
      <c r="C15" s="956">
        <f>在用周转材料!G27</f>
        <v>0</v>
      </c>
      <c r="D15" s="956">
        <f>在用周转材料!J27</f>
        <v>0</v>
      </c>
      <c r="E15" s="956">
        <f>在用周转材料!N27</f>
        <v>0</v>
      </c>
      <c r="F15" s="956">
        <f t="shared" si="1"/>
        <v>0</v>
      </c>
      <c r="G15" s="973" t="str">
        <f t="shared" si="0"/>
        <v/>
      </c>
    </row>
    <row r="16" spans="1:7" s="36" customFormat="1" ht="15.75" customHeight="1">
      <c r="A16" s="18" t="s">
        <v>474</v>
      </c>
      <c r="B16" s="55" t="s">
        <v>238</v>
      </c>
      <c r="C16" s="957">
        <f>农产品!E27</f>
        <v>0</v>
      </c>
      <c r="D16" s="957">
        <f>农产品!H27</f>
        <v>0</v>
      </c>
      <c r="E16" s="957">
        <f>农产品!L27</f>
        <v>0</v>
      </c>
      <c r="F16" s="956">
        <f t="shared" si="1"/>
        <v>0</v>
      </c>
      <c r="G16" s="973" t="str">
        <f t="shared" si="0"/>
        <v/>
      </c>
    </row>
    <row r="17" spans="1:7" ht="15.75" customHeight="1">
      <c r="A17" s="18" t="s">
        <v>475</v>
      </c>
      <c r="B17" s="14" t="s">
        <v>237</v>
      </c>
      <c r="C17" s="956">
        <f>消耗性生物资产!G27</f>
        <v>0</v>
      </c>
      <c r="D17" s="956">
        <f>消耗性生物资产!J27</f>
        <v>0</v>
      </c>
      <c r="E17" s="956">
        <f>消耗性生物资产!N27</f>
        <v>0</v>
      </c>
      <c r="F17" s="956">
        <f t="shared" si="1"/>
        <v>0</v>
      </c>
      <c r="G17" s="973" t="str">
        <f t="shared" si="0"/>
        <v/>
      </c>
    </row>
    <row r="18" spans="1:7" ht="15.75" customHeight="1">
      <c r="A18" s="18" t="s">
        <v>476</v>
      </c>
      <c r="B18" s="14" t="s">
        <v>236</v>
      </c>
      <c r="C18" s="956">
        <f>工程施工!G27</f>
        <v>0</v>
      </c>
      <c r="D18" s="956">
        <f>工程施工!I27</f>
        <v>0</v>
      </c>
      <c r="E18" s="956">
        <f>工程施工!J27</f>
        <v>0</v>
      </c>
      <c r="F18" s="956">
        <f t="shared" si="1"/>
        <v>0</v>
      </c>
      <c r="G18" s="973" t="str">
        <f t="shared" si="0"/>
        <v/>
      </c>
    </row>
    <row r="19" spans="1:7" ht="15.75" customHeight="1">
      <c r="A19" s="10"/>
      <c r="B19" s="14"/>
      <c r="C19" s="956"/>
      <c r="D19" s="956"/>
      <c r="E19" s="956"/>
      <c r="F19" s="956"/>
      <c r="G19" s="973"/>
    </row>
    <row r="20" spans="1:7" ht="15.75" customHeight="1">
      <c r="A20" s="10"/>
      <c r="B20" s="14"/>
      <c r="C20" s="956"/>
      <c r="D20" s="956"/>
      <c r="E20" s="956"/>
      <c r="F20" s="956"/>
      <c r="G20" s="973"/>
    </row>
    <row r="21" spans="1:7" ht="15.75" customHeight="1">
      <c r="A21" s="10"/>
      <c r="B21" s="14"/>
      <c r="C21" s="956"/>
      <c r="D21" s="956"/>
      <c r="E21" s="956"/>
      <c r="F21" s="956"/>
      <c r="G21" s="973"/>
    </row>
    <row r="22" spans="1:7" ht="15.75" customHeight="1">
      <c r="A22" s="10"/>
      <c r="B22" s="14"/>
      <c r="C22" s="956"/>
      <c r="D22" s="956"/>
      <c r="E22" s="956"/>
      <c r="F22" s="956"/>
      <c r="G22" s="973"/>
    </row>
    <row r="23" spans="1:7" ht="15.75" customHeight="1">
      <c r="A23" s="10"/>
      <c r="B23" s="14"/>
      <c r="C23" s="956"/>
      <c r="D23" s="956"/>
      <c r="E23" s="956"/>
      <c r="F23" s="956"/>
      <c r="G23" s="973"/>
    </row>
    <row r="24" spans="1:7" ht="15.75" customHeight="1">
      <c r="A24" s="10"/>
      <c r="B24" s="14"/>
      <c r="C24" s="956"/>
      <c r="D24" s="956"/>
      <c r="E24" s="956"/>
      <c r="F24" s="956"/>
      <c r="G24" s="973"/>
    </row>
    <row r="25" spans="1:7" ht="15.75" customHeight="1">
      <c r="A25" s="10"/>
      <c r="B25" s="14"/>
      <c r="C25" s="956"/>
      <c r="D25" s="956"/>
      <c r="E25" s="956"/>
      <c r="F25" s="956"/>
      <c r="G25" s="973"/>
    </row>
    <row r="26" spans="1:7" ht="15.75" customHeight="1">
      <c r="A26" s="10"/>
      <c r="B26" s="14"/>
      <c r="C26" s="956"/>
      <c r="D26" s="956"/>
      <c r="E26" s="956"/>
      <c r="F26" s="956"/>
      <c r="G26" s="973"/>
    </row>
    <row r="27" spans="1:7" ht="15.75" customHeight="1">
      <c r="A27" s="19" t="s">
        <v>386</v>
      </c>
      <c r="B27" s="35" t="s">
        <v>477</v>
      </c>
      <c r="C27" s="956">
        <f>SUM(C6:C26)</f>
        <v>0</v>
      </c>
      <c r="D27" s="956">
        <f>SUM(D6:D26)</f>
        <v>0</v>
      </c>
      <c r="E27" s="956">
        <f>SUM(E6:E26)</f>
        <v>0</v>
      </c>
      <c r="F27" s="956">
        <f>SUM(F6:F26)</f>
        <v>0</v>
      </c>
      <c r="G27" s="973" t="str">
        <f>IF(D27=0,"",F27/D27*100)</f>
        <v/>
      </c>
    </row>
    <row r="28" spans="1:7" ht="15.75" customHeight="1">
      <c r="A28" s="19" t="s">
        <v>386</v>
      </c>
      <c r="B28" s="35" t="s">
        <v>478</v>
      </c>
      <c r="C28" s="956">
        <f>原材料!F28+产成品【库存商品】!F28+在产品【自制半成品】!F28+发出商品!F28+工程施工!F28</f>
        <v>0</v>
      </c>
      <c r="D28" s="956">
        <f>原材料!J28+产成品【库存商品】!J28+在产品【自制半成品】!J28+发出商品!K28+工程施工!I28</f>
        <v>0</v>
      </c>
      <c r="E28" s="956">
        <v>0</v>
      </c>
      <c r="F28" s="956">
        <f>E28-D28</f>
        <v>0</v>
      </c>
      <c r="G28" s="973" t="str">
        <f>IF(D28=0,"",F28/D28*100)</f>
        <v/>
      </c>
    </row>
    <row r="29" spans="1:7" ht="15.75" customHeight="1">
      <c r="A29" s="19" t="s">
        <v>386</v>
      </c>
      <c r="B29" s="35" t="s">
        <v>479</v>
      </c>
      <c r="C29" s="956">
        <f>C27-C28</f>
        <v>0</v>
      </c>
      <c r="D29" s="956">
        <f>D27-D28</f>
        <v>0</v>
      </c>
      <c r="E29" s="956">
        <f>E27-E28</f>
        <v>0</v>
      </c>
      <c r="F29" s="956">
        <f>F27-F28</f>
        <v>0</v>
      </c>
      <c r="G29" s="973" t="str">
        <f>IF(D29=0,"",F29/D29*100)</f>
        <v/>
      </c>
    </row>
    <row r="30" spans="1:7" ht="15.75" customHeight="1">
      <c r="A30" s="12" t="str">
        <f>封面!D11&amp;封面!G11</f>
        <v>被评估企业填表人：</v>
      </c>
      <c r="C30" s="943"/>
      <c r="D30" s="943"/>
      <c r="E30" s="943" t="str">
        <f>"评估人员："&amp;封面!G20</f>
        <v>评估人员：</v>
      </c>
      <c r="F30" s="943"/>
      <c r="G30" s="943"/>
    </row>
    <row r="31" spans="1:7" ht="15.75" customHeight="1">
      <c r="A31" s="11" t="str">
        <f>CONCATENATE(封面!D13,封面!F13,封面!G13,封面!H13,封面!I13,封面!J13,封面!K13)</f>
        <v>填表日期：年月日</v>
      </c>
      <c r="C31" s="943"/>
      <c r="D31" s="943"/>
      <c r="E31" s="943"/>
      <c r="F31" s="943"/>
      <c r="G31" s="943"/>
    </row>
  </sheetData>
  <mergeCells count="2">
    <mergeCell ref="A2:G2"/>
    <mergeCell ref="A3:G3"/>
  </mergeCells>
  <phoneticPr fontId="28" type="noConversion"/>
  <hyperlinks>
    <hyperlink ref="A1" location="索引目录!D18" display="返回索引页" xr:uid="{00000000-0004-0000-1B00-000000000000}"/>
    <hyperlink ref="B7" location="原材料!A1" display="原材料" xr:uid="{00000000-0004-0000-1B00-000001000000}"/>
    <hyperlink ref="B6" location="'材料采购（在途物资）'!A1" display="材料采购（在途物资）" xr:uid="{00000000-0004-0000-1B00-000002000000}"/>
    <hyperlink ref="B8" location="在库周转材料!B1" display="在库周转材料" xr:uid="{00000000-0004-0000-1B00-000003000000}"/>
    <hyperlink ref="B9" location="委托加工物资!B1" display="委托加工物资" xr:uid="{00000000-0004-0000-1B00-000004000000}"/>
    <hyperlink ref="B10" location="'产成品（库存商品）'!A1" display="产成品（库存商品）" xr:uid="{00000000-0004-0000-1B00-000005000000}"/>
    <hyperlink ref="B12" location="'在产品（自制半成品）'!A1" display="在产品（自制半成品）" xr:uid="{00000000-0004-0000-1B00-000006000000}"/>
    <hyperlink ref="B1" location="流动汇总!B14" display="返回" xr:uid="{00000000-0004-0000-1B00-000007000000}"/>
    <hyperlink ref="B14" location="发出商品!B1" display="发出商品" xr:uid="{00000000-0004-0000-1B00-000008000000}"/>
    <hyperlink ref="B15" location="在用周转材料!B1" display="在用周转材料" xr:uid="{00000000-0004-0000-1B00-000009000000}"/>
  </hyperlinks>
  <printOptions horizontalCentered="1"/>
  <pageMargins left="0.34930555555555598" right="0.34930555555555598" top="0.98425196850393704" bottom="0.78888888888888897" header="0.39370078740157477" footer="0.50902777777777797"/>
  <pageSetup paperSize="9" fitToHeight="0" orientation="landscape" r:id="rId1"/>
  <headerFooter alignWithMargins="0">
    <oddHeader>&amp;R&amp;"宋体,常规"&amp;10共&amp;"Times New Roman,常规"&amp;N&amp;"宋体,常规"页第&amp;"Times New Roman,常规"&amp;P&amp;"宋体,常规"页</oddHeader>
  </headerFooter>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X29"/>
  <sheetViews>
    <sheetView zoomScale="80" zoomScaleNormal="80" zoomScaleSheetLayoutView="90" workbookViewId="0">
      <selection activeCell="F17" sqref="F17"/>
    </sheetView>
  </sheetViews>
  <sheetFormatPr defaultColWidth="9" defaultRowHeight="15.75" customHeight="1" outlineLevelCol="1"/>
  <cols>
    <col min="1" max="1" width="5.5" style="12" customWidth="1"/>
    <col min="2" max="2" width="20.25" style="372" customWidth="1"/>
    <col min="3" max="3" width="5.25" style="349" customWidth="1"/>
    <col min="4" max="4" width="9.625" style="705" customWidth="1" outlineLevel="1"/>
    <col min="5" max="5" width="7.625" style="705" customWidth="1" outlineLevel="1"/>
    <col min="6" max="6" width="13.125" style="705" customWidth="1" outlineLevel="1"/>
    <col min="7" max="7" width="12" style="705" customWidth="1" outlineLevel="1"/>
    <col min="8" max="8" width="10.75" style="705" customWidth="1"/>
    <col min="9" max="9" width="10.25" style="705" customWidth="1"/>
    <col min="10" max="10" width="14.25" style="705" customWidth="1"/>
    <col min="11" max="11" width="9.625" style="705" customWidth="1"/>
    <col min="12" max="12" width="8.625" style="705" customWidth="1"/>
    <col min="13" max="13" width="14.25" style="705" customWidth="1"/>
    <col min="14" max="14" width="8.25" style="705" customWidth="1"/>
    <col min="15" max="15" width="13.75" style="349" customWidth="1"/>
    <col min="16" max="17" width="13.625" style="349" customWidth="1"/>
    <col min="18" max="20" width="9" style="349" customWidth="1"/>
    <col min="21" max="16384" width="9" style="349"/>
  </cols>
  <sheetData>
    <row r="1" spans="1:24" ht="13.15" customHeight="1">
      <c r="A1" s="558" t="s">
        <v>108</v>
      </c>
      <c r="B1" s="371" t="s">
        <v>333</v>
      </c>
      <c r="C1" s="348"/>
      <c r="D1" s="941"/>
      <c r="E1" s="941"/>
      <c r="F1" s="941"/>
      <c r="G1" s="941"/>
      <c r="H1" s="941"/>
      <c r="I1" s="941"/>
      <c r="J1" s="941"/>
      <c r="K1" s="941"/>
      <c r="L1" s="941"/>
      <c r="M1" s="941"/>
      <c r="N1" s="941"/>
      <c r="O1" s="348"/>
      <c r="P1" s="348"/>
      <c r="Q1" s="348"/>
    </row>
    <row r="2" spans="1:24" s="369" customFormat="1" ht="30" customHeight="1">
      <c r="A2" s="1866" t="s">
        <v>480</v>
      </c>
      <c r="B2" s="1867"/>
      <c r="C2" s="1867"/>
      <c r="D2" s="1867"/>
      <c r="E2" s="1867"/>
      <c r="F2" s="1867"/>
      <c r="G2" s="1867"/>
      <c r="H2" s="1867"/>
      <c r="I2" s="1867"/>
      <c r="J2" s="1867"/>
      <c r="K2" s="1867"/>
      <c r="L2" s="1867"/>
      <c r="M2" s="1867"/>
      <c r="N2" s="1867"/>
      <c r="O2" s="1867"/>
      <c r="P2" s="1867"/>
      <c r="Q2" s="1867"/>
      <c r="R2" s="1868"/>
      <c r="S2" s="1868"/>
      <c r="T2" s="1868"/>
      <c r="U2" s="1868"/>
      <c r="V2" s="1868"/>
      <c r="W2" s="1868"/>
      <c r="X2" s="1868"/>
    </row>
    <row r="3" spans="1:24" ht="14.25" customHeight="1">
      <c r="A3" s="705" t="str">
        <f>CONCATENATE(封面!D9,封面!F9,封面!G9,封面!H9,封面!I9,封面!J9,封面!K9)</f>
        <v>评估基准日：年月日</v>
      </c>
      <c r="B3" s="705"/>
      <c r="C3" s="705"/>
      <c r="O3" s="705"/>
      <c r="P3" s="365"/>
      <c r="Q3" s="365"/>
    </row>
    <row r="4" spans="1:24" ht="15.75" customHeight="1">
      <c r="A4" s="12" t="str">
        <f>封面!D7&amp;封面!F7</f>
        <v>被评估企业：</v>
      </c>
      <c r="D4" s="943"/>
      <c r="E4" s="943"/>
      <c r="F4" s="943"/>
      <c r="G4" s="943"/>
      <c r="H4" s="943"/>
      <c r="I4" s="943"/>
      <c r="J4" s="943"/>
      <c r="K4" s="943"/>
      <c r="L4" s="943"/>
      <c r="M4" s="943"/>
      <c r="N4" s="943"/>
      <c r="O4" s="355" t="s">
        <v>110</v>
      </c>
      <c r="P4" s="355"/>
      <c r="Q4" s="355"/>
    </row>
    <row r="5" spans="1:24" s="365" customFormat="1" ht="15.75" customHeight="1">
      <c r="A5" s="2252" t="s">
        <v>172</v>
      </c>
      <c r="B5" s="2254" t="s">
        <v>481</v>
      </c>
      <c r="C5" s="2256" t="s">
        <v>482</v>
      </c>
      <c r="D5" s="2259" t="s">
        <v>317</v>
      </c>
      <c r="E5" s="2259"/>
      <c r="F5" s="2259"/>
      <c r="G5" s="2109" t="s">
        <v>394</v>
      </c>
      <c r="H5" s="2260" t="s">
        <v>318</v>
      </c>
      <c r="I5" s="2261"/>
      <c r="J5" s="2262"/>
      <c r="K5" s="2260" t="s">
        <v>319</v>
      </c>
      <c r="L5" s="2261"/>
      <c r="M5" s="2262"/>
      <c r="N5" s="2259" t="s">
        <v>336</v>
      </c>
      <c r="O5" s="2264" t="s">
        <v>175</v>
      </c>
      <c r="P5" s="2115" t="s">
        <v>976</v>
      </c>
      <c r="Q5" s="2116"/>
      <c r="S5" s="2258" t="s">
        <v>2129</v>
      </c>
      <c r="U5" s="2249" t="s">
        <v>2141</v>
      </c>
      <c r="V5" s="2251" t="s">
        <v>2142</v>
      </c>
      <c r="W5" s="2251"/>
      <c r="X5" s="2251"/>
    </row>
    <row r="6" spans="1:24" s="365" customFormat="1" ht="15.75" customHeight="1">
      <c r="A6" s="2253"/>
      <c r="B6" s="2255"/>
      <c r="C6" s="2257"/>
      <c r="D6" s="947" t="s">
        <v>483</v>
      </c>
      <c r="E6" s="947" t="s">
        <v>484</v>
      </c>
      <c r="F6" s="947" t="s">
        <v>145</v>
      </c>
      <c r="G6" s="2110"/>
      <c r="H6" s="947" t="s">
        <v>483</v>
      </c>
      <c r="I6" s="947" t="s">
        <v>484</v>
      </c>
      <c r="J6" s="947" t="s">
        <v>145</v>
      </c>
      <c r="K6" s="993" t="s">
        <v>485</v>
      </c>
      <c r="L6" s="947" t="s">
        <v>484</v>
      </c>
      <c r="M6" s="947" t="s">
        <v>145</v>
      </c>
      <c r="N6" s="2263"/>
      <c r="O6" s="2265"/>
      <c r="P6" s="350" t="s">
        <v>977</v>
      </c>
      <c r="Q6" s="350" t="s">
        <v>978</v>
      </c>
      <c r="S6" s="2258"/>
      <c r="U6" s="2250"/>
      <c r="V6" s="1859" t="s">
        <v>2143</v>
      </c>
      <c r="W6" s="1860" t="s">
        <v>2144</v>
      </c>
      <c r="X6" s="1859" t="s">
        <v>2122</v>
      </c>
    </row>
    <row r="7" spans="1:24" ht="15.75" customHeight="1">
      <c r="A7" s="23"/>
      <c r="B7" s="374"/>
      <c r="C7" s="396"/>
      <c r="D7" s="994"/>
      <c r="E7" s="956" t="str">
        <f>IF(D7=0,"",F7/D7)</f>
        <v/>
      </c>
      <c r="F7" s="994"/>
      <c r="G7" s="994"/>
      <c r="H7" s="994"/>
      <c r="I7" s="994"/>
      <c r="J7" s="956"/>
      <c r="K7" s="956"/>
      <c r="L7" s="956"/>
      <c r="M7" s="956"/>
      <c r="N7" s="956" t="str">
        <f>IF(J7=0,"",(M7-J7)/J7*100)</f>
        <v/>
      </c>
      <c r="O7" s="370"/>
      <c r="P7" s="390"/>
      <c r="Q7" s="390"/>
      <c r="S7" s="894"/>
      <c r="U7" s="551"/>
      <c r="V7" s="551"/>
      <c r="W7" s="551"/>
      <c r="X7" s="551"/>
    </row>
    <row r="8" spans="1:24" ht="15.75" customHeight="1">
      <c r="A8" s="23"/>
      <c r="B8" s="374"/>
      <c r="C8" s="396"/>
      <c r="D8" s="994"/>
      <c r="E8" s="956" t="str">
        <f t="shared" ref="E8:E25" si="0">IF(D8=0,"",F8/D8)</f>
        <v/>
      </c>
      <c r="F8" s="994"/>
      <c r="G8" s="994"/>
      <c r="H8" s="994"/>
      <c r="I8" s="994"/>
      <c r="J8" s="956"/>
      <c r="K8" s="956"/>
      <c r="L8" s="956"/>
      <c r="M8" s="956"/>
      <c r="N8" s="956" t="str">
        <f t="shared" ref="N8:N25" si="1">IF(J8=0,"",(M8-J8)/J8*100)</f>
        <v/>
      </c>
      <c r="O8" s="370"/>
      <c r="P8" s="390"/>
      <c r="Q8" s="390"/>
      <c r="S8" s="894"/>
      <c r="U8" s="551"/>
      <c r="V8" s="551"/>
      <c r="W8" s="551"/>
      <c r="X8" s="551"/>
    </row>
    <row r="9" spans="1:24" ht="15.75" customHeight="1">
      <c r="A9" s="23"/>
      <c r="B9" s="374"/>
      <c r="C9" s="396"/>
      <c r="D9" s="994"/>
      <c r="E9" s="956" t="str">
        <f t="shared" si="0"/>
        <v/>
      </c>
      <c r="F9" s="994"/>
      <c r="G9" s="994"/>
      <c r="H9" s="994"/>
      <c r="I9" s="994"/>
      <c r="J9" s="956"/>
      <c r="K9" s="956"/>
      <c r="L9" s="956"/>
      <c r="M9" s="956"/>
      <c r="N9" s="956" t="str">
        <f t="shared" si="1"/>
        <v/>
      </c>
      <c r="O9" s="370"/>
      <c r="P9" s="390"/>
      <c r="Q9" s="390"/>
      <c r="S9" s="551"/>
      <c r="U9" s="551"/>
      <c r="V9" s="551"/>
      <c r="W9" s="551"/>
      <c r="X9" s="551"/>
    </row>
    <row r="10" spans="1:24" ht="15.75" customHeight="1">
      <c r="A10" s="23"/>
      <c r="B10" s="374"/>
      <c r="C10" s="396"/>
      <c r="D10" s="994"/>
      <c r="E10" s="956" t="str">
        <f t="shared" si="0"/>
        <v/>
      </c>
      <c r="F10" s="994"/>
      <c r="G10" s="994"/>
      <c r="H10" s="994"/>
      <c r="I10" s="994"/>
      <c r="J10" s="956"/>
      <c r="K10" s="956"/>
      <c r="L10" s="956"/>
      <c r="M10" s="956"/>
      <c r="N10" s="956" t="str">
        <f t="shared" si="1"/>
        <v/>
      </c>
      <c r="O10" s="370"/>
      <c r="P10" s="390"/>
      <c r="Q10" s="390"/>
      <c r="S10" s="551"/>
      <c r="U10" s="551"/>
      <c r="V10" s="551"/>
      <c r="W10" s="551"/>
      <c r="X10" s="551"/>
    </row>
    <row r="11" spans="1:24" ht="15.75" customHeight="1">
      <c r="A11" s="23"/>
      <c r="B11" s="374"/>
      <c r="C11" s="396"/>
      <c r="D11" s="994"/>
      <c r="E11" s="956" t="str">
        <f t="shared" si="0"/>
        <v/>
      </c>
      <c r="F11" s="994"/>
      <c r="G11" s="994"/>
      <c r="H11" s="994"/>
      <c r="I11" s="994"/>
      <c r="J11" s="956"/>
      <c r="K11" s="956"/>
      <c r="L11" s="956"/>
      <c r="M11" s="956"/>
      <c r="N11" s="956" t="str">
        <f t="shared" si="1"/>
        <v/>
      </c>
      <c r="O11" s="370"/>
      <c r="P11" s="390"/>
      <c r="Q11" s="390"/>
      <c r="S11" s="892"/>
      <c r="U11" s="551"/>
      <c r="V11" s="551"/>
      <c r="W11" s="551"/>
      <c r="X11" s="551"/>
    </row>
    <row r="12" spans="1:24" ht="15.75" customHeight="1">
      <c r="A12" s="23"/>
      <c r="B12" s="374"/>
      <c r="C12" s="396"/>
      <c r="D12" s="994"/>
      <c r="E12" s="956" t="str">
        <f t="shared" si="0"/>
        <v/>
      </c>
      <c r="F12" s="994"/>
      <c r="G12" s="994"/>
      <c r="H12" s="994"/>
      <c r="I12" s="994"/>
      <c r="J12" s="956"/>
      <c r="K12" s="956"/>
      <c r="L12" s="956"/>
      <c r="M12" s="956"/>
      <c r="N12" s="956" t="str">
        <f t="shared" si="1"/>
        <v/>
      </c>
      <c r="O12" s="370"/>
      <c r="P12" s="390"/>
      <c r="Q12" s="390"/>
      <c r="S12" s="892"/>
      <c r="U12" s="551"/>
      <c r="V12" s="551"/>
      <c r="W12" s="551"/>
      <c r="X12" s="551"/>
    </row>
    <row r="13" spans="1:24" ht="15.75" customHeight="1">
      <c r="A13" s="23"/>
      <c r="B13" s="374"/>
      <c r="C13" s="396"/>
      <c r="D13" s="994"/>
      <c r="E13" s="956" t="str">
        <f t="shared" si="0"/>
        <v/>
      </c>
      <c r="F13" s="994"/>
      <c r="G13" s="994"/>
      <c r="H13" s="994"/>
      <c r="I13" s="994"/>
      <c r="J13" s="956"/>
      <c r="K13" s="956"/>
      <c r="L13" s="956"/>
      <c r="M13" s="956"/>
      <c r="N13" s="956" t="str">
        <f t="shared" si="1"/>
        <v/>
      </c>
      <c r="O13" s="370"/>
      <c r="P13" s="390"/>
      <c r="Q13" s="390"/>
      <c r="S13" s="892"/>
      <c r="U13" s="551"/>
      <c r="V13" s="551"/>
      <c r="W13" s="551"/>
      <c r="X13" s="551"/>
    </row>
    <row r="14" spans="1:24" ht="15.75" customHeight="1">
      <c r="A14" s="23"/>
      <c r="B14" s="374"/>
      <c r="C14" s="396"/>
      <c r="D14" s="994"/>
      <c r="E14" s="956" t="str">
        <f t="shared" si="0"/>
        <v/>
      </c>
      <c r="F14" s="994"/>
      <c r="G14" s="994"/>
      <c r="H14" s="994"/>
      <c r="I14" s="994"/>
      <c r="J14" s="956"/>
      <c r="K14" s="956"/>
      <c r="L14" s="956"/>
      <c r="M14" s="956"/>
      <c r="N14" s="956" t="str">
        <f t="shared" si="1"/>
        <v/>
      </c>
      <c r="O14" s="370"/>
      <c r="P14" s="390"/>
      <c r="Q14" s="390"/>
      <c r="S14" s="551"/>
      <c r="U14" s="551"/>
      <c r="V14" s="551"/>
      <c r="W14" s="551"/>
      <c r="X14" s="551"/>
    </row>
    <row r="15" spans="1:24" ht="15.75" customHeight="1">
      <c r="A15" s="23"/>
      <c r="B15" s="374"/>
      <c r="C15" s="396"/>
      <c r="D15" s="994"/>
      <c r="E15" s="956" t="str">
        <f t="shared" si="0"/>
        <v/>
      </c>
      <c r="F15" s="994"/>
      <c r="G15" s="994"/>
      <c r="H15" s="994"/>
      <c r="I15" s="994"/>
      <c r="J15" s="956"/>
      <c r="K15" s="956"/>
      <c r="L15" s="956"/>
      <c r="M15" s="956"/>
      <c r="N15" s="956" t="str">
        <f t="shared" si="1"/>
        <v/>
      </c>
      <c r="O15" s="370"/>
      <c r="P15" s="390"/>
      <c r="Q15" s="390"/>
      <c r="S15" s="551"/>
      <c r="U15" s="551"/>
      <c r="V15" s="551"/>
      <c r="W15" s="551"/>
      <c r="X15" s="551"/>
    </row>
    <row r="16" spans="1:24" ht="15.75" customHeight="1">
      <c r="A16" s="23"/>
      <c r="B16" s="374"/>
      <c r="C16" s="396"/>
      <c r="D16" s="994"/>
      <c r="E16" s="956" t="str">
        <f t="shared" si="0"/>
        <v/>
      </c>
      <c r="F16" s="994"/>
      <c r="G16" s="994"/>
      <c r="H16" s="994"/>
      <c r="I16" s="994"/>
      <c r="J16" s="956"/>
      <c r="K16" s="956"/>
      <c r="L16" s="956"/>
      <c r="M16" s="956"/>
      <c r="N16" s="956" t="str">
        <f t="shared" si="1"/>
        <v/>
      </c>
      <c r="O16" s="370"/>
      <c r="P16" s="390"/>
      <c r="Q16" s="390"/>
      <c r="S16" s="551"/>
      <c r="U16" s="551"/>
      <c r="V16" s="551"/>
      <c r="W16" s="551"/>
      <c r="X16" s="551"/>
    </row>
    <row r="17" spans="1:24" ht="15.75" customHeight="1">
      <c r="A17" s="23"/>
      <c r="B17" s="374"/>
      <c r="C17" s="396"/>
      <c r="D17" s="994"/>
      <c r="E17" s="956" t="str">
        <f t="shared" si="0"/>
        <v/>
      </c>
      <c r="F17" s="994"/>
      <c r="G17" s="994"/>
      <c r="H17" s="994"/>
      <c r="I17" s="994"/>
      <c r="J17" s="956"/>
      <c r="K17" s="956"/>
      <c r="L17" s="956"/>
      <c r="M17" s="956"/>
      <c r="N17" s="956" t="str">
        <f t="shared" si="1"/>
        <v/>
      </c>
      <c r="O17" s="370"/>
      <c r="P17" s="390"/>
      <c r="Q17" s="390"/>
      <c r="S17" s="551"/>
      <c r="U17" s="551"/>
      <c r="V17" s="551"/>
      <c r="W17" s="551"/>
      <c r="X17" s="551"/>
    </row>
    <row r="18" spans="1:24" ht="15.75" customHeight="1">
      <c r="A18" s="23"/>
      <c r="B18" s="374"/>
      <c r="C18" s="396"/>
      <c r="D18" s="994"/>
      <c r="E18" s="956" t="str">
        <f t="shared" si="0"/>
        <v/>
      </c>
      <c r="F18" s="994"/>
      <c r="G18" s="994"/>
      <c r="H18" s="994"/>
      <c r="I18" s="994"/>
      <c r="J18" s="956"/>
      <c r="K18" s="956"/>
      <c r="L18" s="956"/>
      <c r="M18" s="956"/>
      <c r="N18" s="956" t="str">
        <f t="shared" si="1"/>
        <v/>
      </c>
      <c r="O18" s="370"/>
      <c r="P18" s="390"/>
      <c r="Q18" s="390"/>
      <c r="S18" s="551"/>
      <c r="U18" s="551"/>
      <c r="V18" s="551"/>
      <c r="W18" s="551"/>
      <c r="X18" s="551"/>
    </row>
    <row r="19" spans="1:24" ht="15.75" customHeight="1">
      <c r="A19" s="23"/>
      <c r="B19" s="374"/>
      <c r="C19" s="396"/>
      <c r="D19" s="994"/>
      <c r="E19" s="956" t="str">
        <f t="shared" si="0"/>
        <v/>
      </c>
      <c r="F19" s="994"/>
      <c r="G19" s="994"/>
      <c r="H19" s="994"/>
      <c r="I19" s="994"/>
      <c r="J19" s="956"/>
      <c r="K19" s="956"/>
      <c r="L19" s="956"/>
      <c r="M19" s="956"/>
      <c r="N19" s="956" t="str">
        <f t="shared" si="1"/>
        <v/>
      </c>
      <c r="O19" s="370"/>
      <c r="P19" s="390"/>
      <c r="Q19" s="390"/>
      <c r="S19" s="551"/>
      <c r="U19" s="551"/>
      <c r="V19" s="551"/>
      <c r="W19" s="551"/>
      <c r="X19" s="551"/>
    </row>
    <row r="20" spans="1:24" ht="15.75" customHeight="1">
      <c r="A20" s="23"/>
      <c r="B20" s="374"/>
      <c r="C20" s="396"/>
      <c r="D20" s="994"/>
      <c r="E20" s="956" t="str">
        <f t="shared" si="0"/>
        <v/>
      </c>
      <c r="F20" s="994"/>
      <c r="G20" s="994"/>
      <c r="H20" s="994"/>
      <c r="I20" s="994"/>
      <c r="J20" s="956"/>
      <c r="K20" s="956"/>
      <c r="L20" s="956"/>
      <c r="M20" s="956"/>
      <c r="N20" s="956" t="str">
        <f t="shared" si="1"/>
        <v/>
      </c>
      <c r="O20" s="370"/>
      <c r="P20" s="390"/>
      <c r="Q20" s="390"/>
      <c r="S20" s="551"/>
      <c r="U20" s="551"/>
      <c r="V20" s="551"/>
      <c r="W20" s="551"/>
      <c r="X20" s="551"/>
    </row>
    <row r="21" spans="1:24" ht="15.75" customHeight="1">
      <c r="A21" s="23"/>
      <c r="B21" s="374"/>
      <c r="C21" s="396"/>
      <c r="D21" s="994"/>
      <c r="E21" s="956" t="str">
        <f t="shared" si="0"/>
        <v/>
      </c>
      <c r="F21" s="994"/>
      <c r="G21" s="994"/>
      <c r="H21" s="994"/>
      <c r="I21" s="994"/>
      <c r="J21" s="956"/>
      <c r="K21" s="956"/>
      <c r="L21" s="956"/>
      <c r="M21" s="956"/>
      <c r="N21" s="956" t="str">
        <f t="shared" si="1"/>
        <v/>
      </c>
      <c r="O21" s="370"/>
      <c r="P21" s="390"/>
      <c r="Q21" s="390"/>
      <c r="S21" s="551"/>
      <c r="U21" s="551"/>
      <c r="V21" s="551"/>
      <c r="W21" s="551"/>
      <c r="X21" s="551"/>
    </row>
    <row r="22" spans="1:24" ht="15.75" customHeight="1">
      <c r="A22" s="23"/>
      <c r="B22" s="374"/>
      <c r="C22" s="396"/>
      <c r="D22" s="994"/>
      <c r="E22" s="956" t="str">
        <f t="shared" si="0"/>
        <v/>
      </c>
      <c r="F22" s="994"/>
      <c r="G22" s="994"/>
      <c r="H22" s="994"/>
      <c r="I22" s="994"/>
      <c r="J22" s="956"/>
      <c r="K22" s="956"/>
      <c r="L22" s="956"/>
      <c r="M22" s="956"/>
      <c r="N22" s="956" t="str">
        <f t="shared" si="1"/>
        <v/>
      </c>
      <c r="O22" s="370"/>
      <c r="P22" s="390"/>
      <c r="Q22" s="390"/>
      <c r="S22" s="551"/>
      <c r="U22" s="551"/>
      <c r="V22" s="551"/>
      <c r="W22" s="551"/>
      <c r="X22" s="551"/>
    </row>
    <row r="23" spans="1:24" ht="15.75" customHeight="1">
      <c r="A23" s="23"/>
      <c r="B23" s="374"/>
      <c r="C23" s="396"/>
      <c r="D23" s="994"/>
      <c r="E23" s="956" t="str">
        <f t="shared" si="0"/>
        <v/>
      </c>
      <c r="F23" s="994"/>
      <c r="G23" s="994"/>
      <c r="H23" s="994"/>
      <c r="I23" s="994"/>
      <c r="J23" s="956"/>
      <c r="K23" s="956"/>
      <c r="L23" s="956"/>
      <c r="M23" s="956"/>
      <c r="N23" s="956" t="str">
        <f t="shared" si="1"/>
        <v/>
      </c>
      <c r="O23" s="370"/>
      <c r="P23" s="390"/>
      <c r="Q23" s="390"/>
      <c r="S23" s="551"/>
      <c r="U23" s="551"/>
      <c r="V23" s="551"/>
      <c r="W23" s="551"/>
      <c r="X23" s="551"/>
    </row>
    <row r="24" spans="1:24" ht="15.75" customHeight="1">
      <c r="A24" s="23"/>
      <c r="B24" s="374"/>
      <c r="C24" s="396"/>
      <c r="D24" s="994"/>
      <c r="E24" s="956" t="str">
        <f t="shared" si="0"/>
        <v/>
      </c>
      <c r="F24" s="994"/>
      <c r="G24" s="994"/>
      <c r="H24" s="994"/>
      <c r="I24" s="994"/>
      <c r="J24" s="956"/>
      <c r="K24" s="956"/>
      <c r="L24" s="956"/>
      <c r="M24" s="956"/>
      <c r="N24" s="956" t="str">
        <f t="shared" si="1"/>
        <v/>
      </c>
      <c r="O24" s="370"/>
      <c r="P24" s="390"/>
      <c r="Q24" s="390"/>
      <c r="S24" s="551"/>
      <c r="U24" s="551"/>
      <c r="V24" s="551"/>
      <c r="W24" s="551"/>
      <c r="X24" s="551"/>
    </row>
    <row r="25" spans="1:24" ht="15.75" customHeight="1">
      <c r="A25" s="23"/>
      <c r="B25" s="374"/>
      <c r="C25" s="396"/>
      <c r="D25" s="994"/>
      <c r="E25" s="956" t="str">
        <f t="shared" si="0"/>
        <v/>
      </c>
      <c r="F25" s="994"/>
      <c r="G25" s="994"/>
      <c r="H25" s="994"/>
      <c r="I25" s="994"/>
      <c r="J25" s="956"/>
      <c r="K25" s="956"/>
      <c r="L25" s="956"/>
      <c r="M25" s="956"/>
      <c r="N25" s="956" t="str">
        <f t="shared" si="1"/>
        <v/>
      </c>
      <c r="O25" s="370"/>
      <c r="P25" s="390"/>
      <c r="Q25" s="390"/>
      <c r="S25" s="551"/>
      <c r="U25" s="551"/>
      <c r="V25" s="551"/>
      <c r="W25" s="551"/>
      <c r="X25" s="551"/>
    </row>
    <row r="26" spans="1:24" ht="15.75" customHeight="1">
      <c r="A26" s="567"/>
      <c r="B26" s="378"/>
      <c r="C26" s="370"/>
      <c r="D26" s="970"/>
      <c r="E26" s="995"/>
      <c r="F26" s="970"/>
      <c r="G26" s="970"/>
      <c r="H26" s="970"/>
      <c r="I26" s="970"/>
      <c r="J26" s="970"/>
      <c r="K26" s="970"/>
      <c r="L26" s="970"/>
      <c r="M26" s="970"/>
      <c r="N26" s="970"/>
      <c r="O26" s="370"/>
      <c r="P26" s="390"/>
      <c r="Q26" s="390"/>
      <c r="S26" s="551"/>
      <c r="U26" s="551"/>
      <c r="V26" s="551"/>
      <c r="W26" s="551"/>
      <c r="X26" s="551"/>
    </row>
    <row r="27" spans="1:24" ht="15.75" customHeight="1">
      <c r="A27" s="2115" t="s">
        <v>433</v>
      </c>
      <c r="B27" s="2116"/>
      <c r="C27" s="370"/>
      <c r="D27" s="956"/>
      <c r="E27" s="956"/>
      <c r="F27" s="956">
        <f>SUM(F7:F26)</f>
        <v>0</v>
      </c>
      <c r="G27" s="956"/>
      <c r="H27" s="956"/>
      <c r="I27" s="956"/>
      <c r="J27" s="956">
        <f>SUM(J7:J26)</f>
        <v>0</v>
      </c>
      <c r="K27" s="956"/>
      <c r="L27" s="956"/>
      <c r="M27" s="956">
        <f>SUM(M7:M26)</f>
        <v>0</v>
      </c>
      <c r="N27" s="956" t="str">
        <f>IF(J27=0,"",(M27-J27)/J27*100)</f>
        <v/>
      </c>
      <c r="O27" s="370"/>
      <c r="P27" s="390"/>
      <c r="Q27" s="390"/>
      <c r="U27" s="551"/>
      <c r="V27" s="551"/>
      <c r="W27" s="551"/>
      <c r="X27" s="551"/>
    </row>
    <row r="28" spans="1:24" ht="15.75" customHeight="1">
      <c r="A28" s="12" t="str">
        <f>封面!D11&amp;封面!G11</f>
        <v>被评估企业填表人：</v>
      </c>
      <c r="D28" s="943"/>
      <c r="E28" s="943"/>
      <c r="F28" s="943"/>
      <c r="G28" s="943"/>
      <c r="H28" s="943"/>
      <c r="I28" s="943"/>
      <c r="J28" s="943" t="str">
        <f>"评估人员："&amp;封面!G20</f>
        <v>评估人员：</v>
      </c>
      <c r="K28" s="943"/>
      <c r="L28" s="943"/>
      <c r="M28" s="943"/>
      <c r="N28" s="943"/>
    </row>
    <row r="29" spans="1:24" ht="15.75" customHeight="1">
      <c r="A29" s="12" t="str">
        <f>CONCATENATE(封面!D13,封面!F13,封面!G13,封面!H13,封面!I13,封面!J13,封面!K13)</f>
        <v>填表日期：年月日</v>
      </c>
      <c r="D29" s="943"/>
      <c r="E29" s="943"/>
      <c r="F29" s="943"/>
      <c r="G29" s="943"/>
      <c r="H29" s="943"/>
      <c r="I29" s="943"/>
      <c r="J29" s="943"/>
      <c r="K29" s="943"/>
      <c r="L29" s="943"/>
      <c r="M29" s="943"/>
      <c r="N29" s="943"/>
    </row>
  </sheetData>
  <mergeCells count="14">
    <mergeCell ref="U5:U6"/>
    <mergeCell ref="V5:X5"/>
    <mergeCell ref="A27:B27"/>
    <mergeCell ref="A5:A6"/>
    <mergeCell ref="B5:B6"/>
    <mergeCell ref="C5:C6"/>
    <mergeCell ref="G5:G6"/>
    <mergeCell ref="S5:S6"/>
    <mergeCell ref="D5:F5"/>
    <mergeCell ref="H5:J5"/>
    <mergeCell ref="K5:M5"/>
    <mergeCell ref="N5:N6"/>
    <mergeCell ref="O5:O6"/>
    <mergeCell ref="P5:Q5"/>
  </mergeCells>
  <phoneticPr fontId="28" type="noConversion"/>
  <hyperlinks>
    <hyperlink ref="A1" location="索引目录!E18" display="返回索引页" xr:uid="{00000000-0004-0000-1C00-000000000000}"/>
    <hyperlink ref="B1" location="存货汇总!B6" display="返回" xr:uid="{00000000-0004-0000-1C00-000001000000}"/>
  </hyperlinks>
  <printOptions horizontalCentered="1"/>
  <pageMargins left="0.35433070866141736" right="0.35433070866141736" top="0.98425196850393704" bottom="0.78740157480314965" header="0.39370078740157477" footer="0.51181102362204722"/>
  <pageSetup paperSize="9" scale="80" fitToHeight="0" orientation="landscape" r:id="rId1"/>
  <headerFooter alignWithMargins="0">
    <oddHeader>&amp;R&amp;"宋体,常规"&amp;10共&amp;"Times New Roman,常规"&amp;N&amp;"宋体,常规"页第&amp;"Times New Roman,常规"&amp;P&amp;"宋体,常规"页</oddHeader>
  </headerFooter>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AB33"/>
  <sheetViews>
    <sheetView topLeftCell="J1" zoomScale="90" zoomScaleNormal="90" zoomScaleSheetLayoutView="80" workbookViewId="0">
      <selection activeCell="AA16" sqref="AA16"/>
    </sheetView>
  </sheetViews>
  <sheetFormatPr defaultColWidth="9" defaultRowHeight="15.75" customHeight="1" outlineLevelCol="1"/>
  <cols>
    <col min="1" max="1" width="4.75" style="326" customWidth="1"/>
    <col min="2" max="2" width="16.75" style="372" customWidth="1"/>
    <col min="3" max="3" width="4.5" style="349" customWidth="1"/>
    <col min="4" max="4" width="10.25" style="720" customWidth="1" outlineLevel="1"/>
    <col min="5" max="5" width="8.25" style="720" customWidth="1" outlineLevel="1"/>
    <col min="6" max="7" width="14.125" style="720" customWidth="1" outlineLevel="1"/>
    <col min="8" max="9" width="12" style="720" customWidth="1"/>
    <col min="10" max="10" width="14.25" style="705" customWidth="1"/>
    <col min="11" max="12" width="12" style="705" customWidth="1"/>
    <col min="13" max="13" width="14.25" style="705" customWidth="1"/>
    <col min="14" max="14" width="7.75" style="705" customWidth="1"/>
    <col min="15" max="15" width="11.625" style="349" customWidth="1"/>
    <col min="16" max="18" width="9.625" style="349" customWidth="1"/>
    <col min="19" max="20" width="13.625" style="349" customWidth="1"/>
    <col min="21" max="22" width="9" style="349" customWidth="1"/>
    <col min="23" max="24" width="9" style="349"/>
    <col min="25" max="25" width="10" style="349" bestFit="1" customWidth="1"/>
    <col min="26" max="26" width="13.75" style="349" bestFit="1" customWidth="1"/>
    <col min="27" max="27" width="28.75" style="349" bestFit="1" customWidth="1"/>
    <col min="28" max="28" width="26.875" style="349" bestFit="1" customWidth="1"/>
    <col min="29" max="16384" width="9" style="349"/>
  </cols>
  <sheetData>
    <row r="1" spans="1:28" ht="15.75" customHeight="1">
      <c r="A1" s="564" t="s">
        <v>108</v>
      </c>
      <c r="B1" s="371" t="s">
        <v>333</v>
      </c>
      <c r="C1" s="348"/>
      <c r="D1" s="941"/>
      <c r="E1" s="941"/>
      <c r="F1" s="941"/>
      <c r="G1" s="941"/>
      <c r="H1" s="941"/>
      <c r="I1" s="941"/>
      <c r="J1" s="941"/>
      <c r="K1" s="941"/>
      <c r="L1" s="941"/>
      <c r="M1" s="941"/>
      <c r="N1" s="941"/>
      <c r="O1" s="348"/>
      <c r="P1" s="348"/>
      <c r="Q1" s="348"/>
      <c r="R1" s="348"/>
      <c r="S1" s="348"/>
      <c r="T1" s="348"/>
    </row>
    <row r="2" spans="1:28" s="369" customFormat="1" ht="30" customHeight="1">
      <c r="A2" s="1866" t="s">
        <v>486</v>
      </c>
      <c r="B2" s="1866"/>
      <c r="C2" s="1866"/>
      <c r="D2" s="1866"/>
      <c r="E2" s="1866"/>
      <c r="F2" s="1866"/>
      <c r="G2" s="1866"/>
      <c r="H2" s="1866"/>
      <c r="I2" s="1866"/>
      <c r="J2" s="1866"/>
      <c r="K2" s="1866"/>
      <c r="L2" s="1866"/>
      <c r="M2" s="1866"/>
      <c r="N2" s="1866"/>
      <c r="O2" s="1866"/>
      <c r="P2" s="1867"/>
      <c r="Q2" s="1867"/>
      <c r="R2" s="1867"/>
      <c r="S2" s="1867"/>
      <c r="T2" s="1867"/>
      <c r="U2" s="1868"/>
      <c r="V2" s="1868"/>
      <c r="W2" s="1868"/>
      <c r="X2" s="1868"/>
      <c r="Y2" s="1868"/>
      <c r="Z2" s="1868"/>
      <c r="AA2" s="1868"/>
      <c r="AB2" s="1868"/>
    </row>
    <row r="3" spans="1:28" ht="14.25" customHeight="1">
      <c r="A3" s="705" t="str">
        <f>CONCATENATE(封面!D9,封面!F9,封面!G9,封面!H9,封面!I9,封面!J9,封面!K9)</f>
        <v>评估基准日：年月日</v>
      </c>
      <c r="B3" s="705"/>
      <c r="C3" s="705"/>
      <c r="D3" s="705"/>
      <c r="E3" s="705"/>
      <c r="F3" s="705"/>
      <c r="G3" s="705"/>
      <c r="H3" s="705"/>
      <c r="I3" s="705"/>
      <c r="O3" s="705"/>
      <c r="S3" s="365"/>
      <c r="T3" s="365"/>
    </row>
    <row r="4" spans="1:28" ht="15.75" customHeight="1">
      <c r="A4" s="12" t="str">
        <f>封面!D7&amp;封面!F7</f>
        <v>被评估企业：</v>
      </c>
      <c r="D4" s="996"/>
      <c r="E4" s="996"/>
      <c r="F4" s="996"/>
      <c r="G4" s="996"/>
      <c r="H4" s="996"/>
      <c r="I4" s="996"/>
      <c r="J4" s="943"/>
      <c r="K4" s="943"/>
      <c r="L4" s="943"/>
      <c r="M4" s="943"/>
      <c r="N4" s="943"/>
      <c r="O4" s="355" t="s">
        <v>110</v>
      </c>
      <c r="S4" s="355"/>
      <c r="T4" s="355"/>
    </row>
    <row r="5" spans="1:28" s="365" customFormat="1" ht="15.75" customHeight="1">
      <c r="A5" s="2252" t="s">
        <v>172</v>
      </c>
      <c r="B5" s="2254" t="s">
        <v>481</v>
      </c>
      <c r="C5" s="2256" t="s">
        <v>482</v>
      </c>
      <c r="D5" s="2259" t="s">
        <v>317</v>
      </c>
      <c r="E5" s="2259"/>
      <c r="F5" s="2259"/>
      <c r="G5" s="2109" t="s">
        <v>394</v>
      </c>
      <c r="H5" s="2273" t="s">
        <v>318</v>
      </c>
      <c r="I5" s="2274"/>
      <c r="J5" s="2275"/>
      <c r="K5" s="2260" t="s">
        <v>319</v>
      </c>
      <c r="L5" s="2261"/>
      <c r="M5" s="2262"/>
      <c r="N5" s="2259" t="s">
        <v>336</v>
      </c>
      <c r="O5" s="2264" t="s">
        <v>175</v>
      </c>
      <c r="P5" s="2264" t="s">
        <v>487</v>
      </c>
      <c r="Q5" s="2113" t="s">
        <v>1172</v>
      </c>
      <c r="R5" s="2113" t="s">
        <v>1173</v>
      </c>
      <c r="S5" s="2115" t="s">
        <v>976</v>
      </c>
      <c r="T5" s="2116"/>
      <c r="V5" s="2258" t="s">
        <v>2129</v>
      </c>
      <c r="W5" s="2267" t="s">
        <v>1173</v>
      </c>
      <c r="X5" s="2249" t="s">
        <v>2145</v>
      </c>
      <c r="Y5" s="2270" t="s">
        <v>2142</v>
      </c>
      <c r="Z5" s="2271"/>
      <c r="AA5" s="2271"/>
      <c r="AB5" s="2272"/>
    </row>
    <row r="6" spans="1:28" s="365" customFormat="1" ht="15.75" customHeight="1">
      <c r="A6" s="2253"/>
      <c r="B6" s="2255"/>
      <c r="C6" s="2257"/>
      <c r="D6" s="947" t="s">
        <v>483</v>
      </c>
      <c r="E6" s="947" t="s">
        <v>484</v>
      </c>
      <c r="F6" s="947" t="s">
        <v>145</v>
      </c>
      <c r="G6" s="2110"/>
      <c r="H6" s="947" t="s">
        <v>483</v>
      </c>
      <c r="I6" s="947" t="s">
        <v>484</v>
      </c>
      <c r="J6" s="947" t="s">
        <v>145</v>
      </c>
      <c r="K6" s="997" t="s">
        <v>485</v>
      </c>
      <c r="L6" s="947" t="s">
        <v>484</v>
      </c>
      <c r="M6" s="947" t="s">
        <v>145</v>
      </c>
      <c r="N6" s="2263"/>
      <c r="O6" s="2265"/>
      <c r="P6" s="2265"/>
      <c r="Q6" s="2266"/>
      <c r="R6" s="2266"/>
      <c r="S6" s="1854" t="s">
        <v>1171</v>
      </c>
      <c r="T6" s="1854" t="s">
        <v>978</v>
      </c>
      <c r="V6" s="2189"/>
      <c r="W6" s="2268"/>
      <c r="X6" s="2269"/>
      <c r="Y6" s="1862" t="s">
        <v>2143</v>
      </c>
      <c r="Z6" s="1863" t="s">
        <v>2146</v>
      </c>
      <c r="AA6" s="1864" t="s">
        <v>2144</v>
      </c>
      <c r="AB6" s="1864" t="s">
        <v>2147</v>
      </c>
    </row>
    <row r="7" spans="1:28" s="365" customFormat="1" ht="15.75" customHeight="1">
      <c r="A7" s="23"/>
      <c r="B7" s="374"/>
      <c r="C7" s="396"/>
      <c r="D7" s="994"/>
      <c r="E7" s="956" t="str">
        <f>IF(D7=0,"",F7/D7)</f>
        <v/>
      </c>
      <c r="F7" s="994"/>
      <c r="G7" s="994"/>
      <c r="H7" s="994"/>
      <c r="I7" s="994"/>
      <c r="J7" s="956"/>
      <c r="K7" s="956"/>
      <c r="L7" s="956"/>
      <c r="M7" s="956"/>
      <c r="N7" s="956" t="str">
        <f>IF(J7=0,"",(M7-J7)/J7*100)</f>
        <v/>
      </c>
      <c r="O7" s="370"/>
      <c r="P7" s="353"/>
      <c r="Q7" s="1856"/>
      <c r="R7" s="1856"/>
      <c r="S7" s="551"/>
      <c r="T7" s="551"/>
      <c r="U7" s="1856"/>
      <c r="V7" s="894"/>
      <c r="W7" s="1865"/>
      <c r="X7" s="1856"/>
      <c r="Y7" s="1856"/>
      <c r="Z7" s="1856"/>
      <c r="AA7" s="1856"/>
      <c r="AB7" s="1856"/>
    </row>
    <row r="8" spans="1:28" ht="15.75" customHeight="1">
      <c r="A8" s="23"/>
      <c r="B8" s="375"/>
      <c r="C8" s="370"/>
      <c r="D8" s="995"/>
      <c r="E8" s="956" t="str">
        <f t="shared" ref="E8:E25" si="0">IF(D8=0,"",F8/D8)</f>
        <v/>
      </c>
      <c r="F8" s="995"/>
      <c r="G8" s="995"/>
      <c r="H8" s="995"/>
      <c r="I8" s="995"/>
      <c r="J8" s="956"/>
      <c r="K8" s="956"/>
      <c r="L8" s="956"/>
      <c r="M8" s="956"/>
      <c r="N8" s="956" t="str">
        <f t="shared" ref="N8:N25" si="1">IF(J8=0,"",(M8-J8)/J8*100)</f>
        <v/>
      </c>
      <c r="O8" s="370"/>
      <c r="P8" s="370"/>
      <c r="Q8" s="551"/>
      <c r="R8" s="551"/>
      <c r="S8" s="551"/>
      <c r="T8" s="551"/>
      <c r="U8" s="551"/>
      <c r="V8" s="894"/>
      <c r="W8" s="894"/>
      <c r="X8" s="551"/>
      <c r="Y8" s="551"/>
      <c r="Z8" s="551"/>
      <c r="AA8" s="551"/>
      <c r="AB8" s="551"/>
    </row>
    <row r="9" spans="1:28" ht="15.75" customHeight="1">
      <c r="A9" s="23"/>
      <c r="B9" s="374"/>
      <c r="C9" s="370"/>
      <c r="D9" s="995"/>
      <c r="E9" s="956" t="str">
        <f t="shared" si="0"/>
        <v/>
      </c>
      <c r="F9" s="995"/>
      <c r="G9" s="995"/>
      <c r="H9" s="995"/>
      <c r="I9" s="995"/>
      <c r="J9" s="956"/>
      <c r="K9" s="956"/>
      <c r="L9" s="956"/>
      <c r="M9" s="956"/>
      <c r="N9" s="956" t="str">
        <f t="shared" si="1"/>
        <v/>
      </c>
      <c r="O9" s="370"/>
      <c r="P9" s="370"/>
      <c r="Q9" s="551"/>
      <c r="R9" s="551"/>
      <c r="S9" s="551"/>
      <c r="T9" s="551"/>
      <c r="U9" s="551"/>
      <c r="V9" s="551"/>
      <c r="W9" s="551"/>
      <c r="X9" s="551"/>
      <c r="Y9" s="551"/>
      <c r="Z9" s="551"/>
      <c r="AA9" s="551"/>
      <c r="AB9" s="551"/>
    </row>
    <row r="10" spans="1:28" ht="15.75" customHeight="1">
      <c r="A10" s="23"/>
      <c r="B10" s="374"/>
      <c r="C10" s="370"/>
      <c r="D10" s="995"/>
      <c r="E10" s="956" t="str">
        <f t="shared" si="0"/>
        <v/>
      </c>
      <c r="F10" s="995"/>
      <c r="G10" s="995"/>
      <c r="H10" s="995"/>
      <c r="I10" s="995"/>
      <c r="J10" s="956"/>
      <c r="K10" s="956"/>
      <c r="L10" s="956"/>
      <c r="M10" s="956"/>
      <c r="N10" s="956" t="str">
        <f t="shared" si="1"/>
        <v/>
      </c>
      <c r="O10" s="370"/>
      <c r="P10" s="370"/>
      <c r="Q10" s="551"/>
      <c r="R10" s="551"/>
      <c r="S10" s="551"/>
      <c r="T10" s="551"/>
      <c r="U10" s="551"/>
      <c r="V10" s="551"/>
      <c r="W10" s="551"/>
      <c r="X10" s="551"/>
      <c r="Y10" s="551"/>
      <c r="Z10" s="551"/>
      <c r="AA10" s="551"/>
      <c r="AB10" s="551"/>
    </row>
    <row r="11" spans="1:28" ht="15.75" customHeight="1">
      <c r="A11" s="23"/>
      <c r="B11" s="374"/>
      <c r="C11" s="370"/>
      <c r="D11" s="995"/>
      <c r="E11" s="956" t="str">
        <f t="shared" si="0"/>
        <v/>
      </c>
      <c r="F11" s="995"/>
      <c r="G11" s="995"/>
      <c r="H11" s="995"/>
      <c r="I11" s="995"/>
      <c r="J11" s="956"/>
      <c r="K11" s="956"/>
      <c r="L11" s="956"/>
      <c r="M11" s="956"/>
      <c r="N11" s="956" t="str">
        <f t="shared" si="1"/>
        <v/>
      </c>
      <c r="O11" s="370"/>
      <c r="P11" s="370"/>
      <c r="Q11" s="551"/>
      <c r="R11" s="551"/>
      <c r="S11" s="551"/>
      <c r="T11" s="551"/>
      <c r="U11" s="551"/>
      <c r="V11" s="892"/>
      <c r="W11" s="551"/>
      <c r="X11" s="551"/>
      <c r="Y11" s="551"/>
      <c r="Z11" s="551"/>
      <c r="AA11" s="551"/>
      <c r="AB11" s="551"/>
    </row>
    <row r="12" spans="1:28" ht="15.75" customHeight="1">
      <c r="A12" s="23"/>
      <c r="B12" s="374"/>
      <c r="C12" s="370"/>
      <c r="D12" s="995"/>
      <c r="E12" s="956" t="str">
        <f t="shared" si="0"/>
        <v/>
      </c>
      <c r="F12" s="995"/>
      <c r="G12" s="995"/>
      <c r="H12" s="995"/>
      <c r="I12" s="995"/>
      <c r="J12" s="956"/>
      <c r="K12" s="956"/>
      <c r="L12" s="956"/>
      <c r="M12" s="956"/>
      <c r="N12" s="956" t="str">
        <f t="shared" si="1"/>
        <v/>
      </c>
      <c r="O12" s="370"/>
      <c r="P12" s="370"/>
      <c r="Q12" s="551"/>
      <c r="R12" s="551"/>
      <c r="S12" s="551"/>
      <c r="T12" s="551"/>
      <c r="U12" s="551"/>
      <c r="V12" s="892"/>
      <c r="W12" s="551"/>
      <c r="X12" s="551"/>
      <c r="Y12" s="551"/>
      <c r="Z12" s="551"/>
      <c r="AA12" s="551"/>
      <c r="AB12" s="551"/>
    </row>
    <row r="13" spans="1:28" ht="15.75" customHeight="1">
      <c r="A13" s="23"/>
      <c r="B13" s="374"/>
      <c r="C13" s="370"/>
      <c r="D13" s="995"/>
      <c r="E13" s="956" t="str">
        <f t="shared" si="0"/>
        <v/>
      </c>
      <c r="F13" s="995"/>
      <c r="G13" s="995"/>
      <c r="H13" s="995"/>
      <c r="I13" s="995"/>
      <c r="J13" s="956"/>
      <c r="K13" s="956"/>
      <c r="L13" s="956"/>
      <c r="M13" s="956"/>
      <c r="N13" s="956" t="str">
        <f t="shared" si="1"/>
        <v/>
      </c>
      <c r="O13" s="370"/>
      <c r="P13" s="370"/>
      <c r="Q13" s="551"/>
      <c r="R13" s="551"/>
      <c r="S13" s="551"/>
      <c r="T13" s="551"/>
      <c r="U13" s="551"/>
      <c r="V13" s="892"/>
      <c r="W13" s="551"/>
      <c r="X13" s="551"/>
      <c r="Y13" s="551"/>
      <c r="Z13" s="551"/>
      <c r="AA13" s="551"/>
      <c r="AB13" s="551"/>
    </row>
    <row r="14" spans="1:28" ht="15.75" customHeight="1">
      <c r="A14" s="23"/>
      <c r="B14" s="375"/>
      <c r="C14" s="370"/>
      <c r="D14" s="995"/>
      <c r="E14" s="956" t="str">
        <f t="shared" si="0"/>
        <v/>
      </c>
      <c r="F14" s="995"/>
      <c r="G14" s="995"/>
      <c r="H14" s="995"/>
      <c r="I14" s="995"/>
      <c r="J14" s="956"/>
      <c r="K14" s="956"/>
      <c r="L14" s="956"/>
      <c r="M14" s="956"/>
      <c r="N14" s="956" t="str">
        <f t="shared" si="1"/>
        <v/>
      </c>
      <c r="O14" s="370"/>
      <c r="P14" s="370"/>
      <c r="Q14" s="551"/>
      <c r="R14" s="551"/>
      <c r="S14" s="551"/>
      <c r="T14" s="551"/>
      <c r="U14" s="551"/>
      <c r="V14" s="551"/>
      <c r="W14" s="551"/>
      <c r="X14" s="551"/>
      <c r="Y14" s="551"/>
      <c r="Z14" s="551"/>
      <c r="AA14" s="551"/>
      <c r="AB14" s="551"/>
    </row>
    <row r="15" spans="1:28" ht="15.75" customHeight="1">
      <c r="A15" s="23"/>
      <c r="B15" s="375"/>
      <c r="C15" s="370"/>
      <c r="D15" s="995"/>
      <c r="E15" s="956" t="str">
        <f t="shared" si="0"/>
        <v/>
      </c>
      <c r="F15" s="995"/>
      <c r="G15" s="995"/>
      <c r="H15" s="995"/>
      <c r="I15" s="995"/>
      <c r="J15" s="956"/>
      <c r="K15" s="956"/>
      <c r="L15" s="956"/>
      <c r="M15" s="956"/>
      <c r="N15" s="956" t="str">
        <f t="shared" si="1"/>
        <v/>
      </c>
      <c r="O15" s="370"/>
      <c r="P15" s="370"/>
      <c r="Q15" s="551"/>
      <c r="R15" s="551"/>
      <c r="S15" s="551"/>
      <c r="T15" s="551"/>
      <c r="U15" s="551"/>
      <c r="V15" s="551"/>
      <c r="W15" s="551"/>
      <c r="X15" s="551"/>
      <c r="Y15" s="551"/>
      <c r="Z15" s="551"/>
      <c r="AA15" s="551"/>
      <c r="AB15" s="551"/>
    </row>
    <row r="16" spans="1:28" ht="15.75" customHeight="1">
      <c r="A16" s="23"/>
      <c r="B16" s="374"/>
      <c r="C16" s="370"/>
      <c r="D16" s="995"/>
      <c r="E16" s="956" t="str">
        <f t="shared" si="0"/>
        <v/>
      </c>
      <c r="F16" s="995"/>
      <c r="G16" s="995"/>
      <c r="H16" s="995"/>
      <c r="I16" s="995"/>
      <c r="J16" s="956"/>
      <c r="K16" s="956"/>
      <c r="L16" s="956"/>
      <c r="M16" s="956"/>
      <c r="N16" s="956" t="str">
        <f t="shared" si="1"/>
        <v/>
      </c>
      <c r="O16" s="370"/>
      <c r="P16" s="370"/>
      <c r="Q16" s="551"/>
      <c r="R16" s="551"/>
      <c r="S16" s="551"/>
      <c r="T16" s="551"/>
      <c r="U16" s="551"/>
      <c r="V16" s="551"/>
      <c r="W16" s="551"/>
      <c r="X16" s="551"/>
      <c r="Y16" s="551"/>
      <c r="Z16" s="551"/>
      <c r="AA16" s="551"/>
      <c r="AB16" s="551"/>
    </row>
    <row r="17" spans="1:28" ht="15.75" customHeight="1">
      <c r="A17" s="23"/>
      <c r="B17" s="374"/>
      <c r="C17" s="370"/>
      <c r="D17" s="995"/>
      <c r="E17" s="956" t="str">
        <f t="shared" si="0"/>
        <v/>
      </c>
      <c r="F17" s="995"/>
      <c r="G17" s="995"/>
      <c r="H17" s="995"/>
      <c r="I17" s="995"/>
      <c r="J17" s="956"/>
      <c r="K17" s="956"/>
      <c r="L17" s="956"/>
      <c r="M17" s="956"/>
      <c r="N17" s="956" t="str">
        <f t="shared" si="1"/>
        <v/>
      </c>
      <c r="O17" s="370"/>
      <c r="P17" s="370"/>
      <c r="Q17" s="551"/>
      <c r="R17" s="551"/>
      <c r="S17" s="551"/>
      <c r="T17" s="551"/>
      <c r="U17" s="551"/>
      <c r="V17" s="551"/>
      <c r="W17" s="551"/>
      <c r="X17" s="551"/>
      <c r="Y17" s="551"/>
      <c r="Z17" s="551"/>
      <c r="AA17" s="551"/>
      <c r="AB17" s="551"/>
    </row>
    <row r="18" spans="1:28" ht="15.75" customHeight="1">
      <c r="A18" s="23"/>
      <c r="B18" s="374"/>
      <c r="C18" s="370"/>
      <c r="D18" s="995"/>
      <c r="E18" s="956" t="str">
        <f t="shared" si="0"/>
        <v/>
      </c>
      <c r="F18" s="995"/>
      <c r="G18" s="995"/>
      <c r="H18" s="995"/>
      <c r="I18" s="995"/>
      <c r="J18" s="956"/>
      <c r="K18" s="956"/>
      <c r="L18" s="956"/>
      <c r="M18" s="956"/>
      <c r="N18" s="956" t="str">
        <f t="shared" si="1"/>
        <v/>
      </c>
      <c r="O18" s="370"/>
      <c r="P18" s="370"/>
      <c r="Q18" s="551"/>
      <c r="R18" s="551"/>
      <c r="S18" s="551"/>
      <c r="T18" s="551"/>
      <c r="U18" s="551"/>
      <c r="V18" s="551"/>
      <c r="W18" s="551"/>
      <c r="X18" s="551"/>
      <c r="Y18" s="551"/>
      <c r="Z18" s="551"/>
      <c r="AA18" s="551"/>
      <c r="AB18" s="551"/>
    </row>
    <row r="19" spans="1:28" ht="15.75" customHeight="1">
      <c r="A19" s="23"/>
      <c r="B19" s="374"/>
      <c r="C19" s="370"/>
      <c r="D19" s="995"/>
      <c r="E19" s="956" t="str">
        <f t="shared" si="0"/>
        <v/>
      </c>
      <c r="F19" s="995"/>
      <c r="G19" s="995"/>
      <c r="H19" s="995"/>
      <c r="I19" s="995"/>
      <c r="J19" s="956"/>
      <c r="K19" s="956"/>
      <c r="L19" s="956"/>
      <c r="M19" s="956"/>
      <c r="N19" s="956" t="str">
        <f t="shared" si="1"/>
        <v/>
      </c>
      <c r="O19" s="370"/>
      <c r="P19" s="370"/>
      <c r="Q19" s="551"/>
      <c r="R19" s="551"/>
      <c r="S19" s="551"/>
      <c r="T19" s="551"/>
      <c r="U19" s="551"/>
      <c r="V19" s="551"/>
      <c r="W19" s="551"/>
      <c r="X19" s="551"/>
      <c r="Y19" s="551"/>
      <c r="Z19" s="551"/>
      <c r="AA19" s="551"/>
      <c r="AB19" s="551"/>
    </row>
    <row r="20" spans="1:28" ht="15.75" customHeight="1">
      <c r="A20" s="23"/>
      <c r="B20" s="374"/>
      <c r="C20" s="370"/>
      <c r="D20" s="995"/>
      <c r="E20" s="956" t="str">
        <f t="shared" si="0"/>
        <v/>
      </c>
      <c r="F20" s="995"/>
      <c r="G20" s="995"/>
      <c r="H20" s="995"/>
      <c r="I20" s="995"/>
      <c r="J20" s="956"/>
      <c r="K20" s="956"/>
      <c r="L20" s="956"/>
      <c r="M20" s="956"/>
      <c r="N20" s="956" t="str">
        <f t="shared" si="1"/>
        <v/>
      </c>
      <c r="O20" s="370"/>
      <c r="P20" s="370"/>
      <c r="Q20" s="551"/>
      <c r="R20" s="551"/>
      <c r="S20" s="551"/>
      <c r="T20" s="551"/>
      <c r="U20" s="551"/>
      <c r="V20" s="551"/>
      <c r="W20" s="551"/>
      <c r="X20" s="551"/>
      <c r="Y20" s="551"/>
      <c r="Z20" s="551"/>
      <c r="AA20" s="551"/>
      <c r="AB20" s="551"/>
    </row>
    <row r="21" spans="1:28" ht="15.75" customHeight="1">
      <c r="A21" s="23"/>
      <c r="B21" s="374"/>
      <c r="C21" s="370"/>
      <c r="D21" s="995"/>
      <c r="E21" s="956" t="str">
        <f t="shared" si="0"/>
        <v/>
      </c>
      <c r="F21" s="995"/>
      <c r="G21" s="995"/>
      <c r="H21" s="995"/>
      <c r="I21" s="995"/>
      <c r="J21" s="956"/>
      <c r="K21" s="956"/>
      <c r="L21" s="956"/>
      <c r="M21" s="956"/>
      <c r="N21" s="956" t="str">
        <f t="shared" si="1"/>
        <v/>
      </c>
      <c r="O21" s="370"/>
      <c r="P21" s="370"/>
      <c r="Q21" s="551"/>
      <c r="R21" s="551"/>
      <c r="S21" s="551"/>
      <c r="T21" s="551"/>
      <c r="U21" s="551"/>
      <c r="V21" s="551"/>
      <c r="W21" s="551"/>
      <c r="X21" s="551"/>
      <c r="Y21" s="551"/>
      <c r="Z21" s="551"/>
      <c r="AA21" s="551"/>
      <c r="AB21" s="551"/>
    </row>
    <row r="22" spans="1:28" ht="15.75" customHeight="1">
      <c r="A22" s="23"/>
      <c r="B22" s="375"/>
      <c r="C22" s="370"/>
      <c r="D22" s="995"/>
      <c r="E22" s="956" t="str">
        <f t="shared" si="0"/>
        <v/>
      </c>
      <c r="F22" s="995"/>
      <c r="G22" s="995"/>
      <c r="H22" s="995"/>
      <c r="I22" s="995"/>
      <c r="J22" s="956"/>
      <c r="K22" s="956"/>
      <c r="L22" s="956"/>
      <c r="M22" s="956"/>
      <c r="N22" s="956" t="str">
        <f t="shared" si="1"/>
        <v/>
      </c>
      <c r="O22" s="370"/>
      <c r="P22" s="370"/>
      <c r="Q22" s="551"/>
      <c r="R22" s="551"/>
      <c r="S22" s="551"/>
      <c r="T22" s="551"/>
      <c r="U22" s="551"/>
      <c r="V22" s="551"/>
      <c r="W22" s="551"/>
      <c r="X22" s="551"/>
      <c r="Y22" s="551"/>
      <c r="Z22" s="551"/>
      <c r="AA22" s="551"/>
      <c r="AB22" s="551"/>
    </row>
    <row r="23" spans="1:28" ht="15.75" customHeight="1">
      <c r="A23" s="23"/>
      <c r="B23" s="375"/>
      <c r="C23" s="370"/>
      <c r="D23" s="995"/>
      <c r="E23" s="956" t="str">
        <f t="shared" si="0"/>
        <v/>
      </c>
      <c r="F23" s="995"/>
      <c r="G23" s="995"/>
      <c r="H23" s="995"/>
      <c r="I23" s="995"/>
      <c r="J23" s="956"/>
      <c r="K23" s="956"/>
      <c r="L23" s="956"/>
      <c r="M23" s="956"/>
      <c r="N23" s="956" t="str">
        <f t="shared" si="1"/>
        <v/>
      </c>
      <c r="O23" s="370"/>
      <c r="P23" s="370"/>
      <c r="Q23" s="551"/>
      <c r="R23" s="551"/>
      <c r="S23" s="551"/>
      <c r="T23" s="551"/>
      <c r="U23" s="551"/>
      <c r="V23" s="551"/>
      <c r="W23" s="551"/>
      <c r="X23" s="551"/>
      <c r="Y23" s="551"/>
      <c r="Z23" s="551"/>
      <c r="AA23" s="551"/>
      <c r="AB23" s="551"/>
    </row>
    <row r="24" spans="1:28" ht="15.75" customHeight="1">
      <c r="A24" s="23"/>
      <c r="B24" s="374"/>
      <c r="C24" s="370"/>
      <c r="D24" s="995"/>
      <c r="E24" s="956" t="str">
        <f t="shared" si="0"/>
        <v/>
      </c>
      <c r="F24" s="995"/>
      <c r="G24" s="995"/>
      <c r="H24" s="995"/>
      <c r="I24" s="995"/>
      <c r="J24" s="956"/>
      <c r="K24" s="956"/>
      <c r="L24" s="956"/>
      <c r="M24" s="956"/>
      <c r="N24" s="956" t="str">
        <f t="shared" si="1"/>
        <v/>
      </c>
      <c r="O24" s="370"/>
      <c r="P24" s="370"/>
      <c r="Q24" s="551"/>
      <c r="R24" s="551"/>
      <c r="S24" s="551"/>
      <c r="T24" s="551"/>
      <c r="U24" s="551"/>
      <c r="V24" s="551"/>
      <c r="W24" s="551"/>
      <c r="X24" s="551"/>
      <c r="Y24" s="551"/>
      <c r="Z24" s="551"/>
      <c r="AA24" s="551"/>
      <c r="AB24" s="551"/>
    </row>
    <row r="25" spans="1:28" ht="15.75" customHeight="1">
      <c r="A25" s="23"/>
      <c r="B25" s="374"/>
      <c r="C25" s="370"/>
      <c r="D25" s="995"/>
      <c r="E25" s="956" t="str">
        <f t="shared" si="0"/>
        <v/>
      </c>
      <c r="F25" s="995"/>
      <c r="G25" s="995"/>
      <c r="H25" s="995"/>
      <c r="I25" s="995"/>
      <c r="J25" s="956"/>
      <c r="K25" s="956"/>
      <c r="L25" s="956"/>
      <c r="M25" s="956"/>
      <c r="N25" s="956" t="str">
        <f t="shared" si="1"/>
        <v/>
      </c>
      <c r="O25" s="370"/>
      <c r="P25" s="370"/>
      <c r="Q25" s="551"/>
      <c r="R25" s="551"/>
      <c r="S25" s="551"/>
      <c r="T25" s="551"/>
      <c r="U25" s="551"/>
      <c r="V25" s="551"/>
      <c r="W25" s="551"/>
      <c r="X25" s="551"/>
      <c r="Y25" s="551"/>
      <c r="Z25" s="551"/>
      <c r="AA25" s="551"/>
      <c r="AB25" s="551"/>
    </row>
    <row r="26" spans="1:28" ht="15.75" customHeight="1">
      <c r="A26" s="23"/>
      <c r="B26" s="374"/>
      <c r="C26" s="370"/>
      <c r="D26" s="995"/>
      <c r="E26" s="995"/>
      <c r="F26" s="995"/>
      <c r="G26" s="995"/>
      <c r="H26" s="995"/>
      <c r="I26" s="995"/>
      <c r="J26" s="956"/>
      <c r="K26" s="956"/>
      <c r="L26" s="956"/>
      <c r="M26" s="956"/>
      <c r="N26" s="956"/>
      <c r="O26" s="370"/>
      <c r="P26" s="370"/>
      <c r="Q26" s="551"/>
      <c r="R26" s="551"/>
      <c r="S26" s="551"/>
      <c r="T26" s="551"/>
      <c r="U26" s="551"/>
      <c r="V26" s="551"/>
      <c r="W26" s="551"/>
      <c r="X26" s="551"/>
      <c r="Y26" s="551"/>
      <c r="Z26" s="551"/>
      <c r="AA26" s="551"/>
      <c r="AB26" s="551"/>
    </row>
    <row r="27" spans="1:28" ht="15.75" customHeight="1">
      <c r="A27" s="2115" t="s">
        <v>433</v>
      </c>
      <c r="B27" s="2116"/>
      <c r="C27" s="370"/>
      <c r="D27" s="956"/>
      <c r="E27" s="956"/>
      <c r="F27" s="956">
        <f>SUM(F7:F26)</f>
        <v>0</v>
      </c>
      <c r="G27" s="956"/>
      <c r="H27" s="956"/>
      <c r="I27" s="956"/>
      <c r="J27" s="956">
        <f>SUM(J7:J26)</f>
        <v>0</v>
      </c>
      <c r="K27" s="956"/>
      <c r="L27" s="956"/>
      <c r="M27" s="956">
        <f>SUM(M7:M26)</f>
        <v>0</v>
      </c>
      <c r="N27" s="956" t="str">
        <f>IF(J27=0,"",(M27-J27)/J27*100)</f>
        <v/>
      </c>
      <c r="O27" s="370"/>
      <c r="P27" s="370"/>
      <c r="Q27" s="551"/>
      <c r="R27" s="551"/>
      <c r="S27" s="551"/>
      <c r="T27" s="551"/>
      <c r="U27" s="551"/>
      <c r="V27" s="551"/>
      <c r="W27" s="551"/>
      <c r="X27" s="551"/>
      <c r="Y27" s="551"/>
      <c r="Z27" s="551"/>
      <c r="AA27" s="551"/>
      <c r="AB27" s="551"/>
    </row>
    <row r="28" spans="1:28" ht="15.75" customHeight="1">
      <c r="A28" s="2115" t="s">
        <v>478</v>
      </c>
      <c r="B28" s="2116"/>
      <c r="C28" s="353"/>
      <c r="D28" s="968"/>
      <c r="E28" s="968"/>
      <c r="F28" s="956"/>
      <c r="G28" s="956"/>
      <c r="H28" s="956"/>
      <c r="I28" s="956"/>
      <c r="J28" s="956">
        <f>F28+G28</f>
        <v>0</v>
      </c>
      <c r="K28" s="956"/>
      <c r="L28" s="956"/>
      <c r="M28" s="956">
        <f>J28</f>
        <v>0</v>
      </c>
      <c r="N28" s="956"/>
      <c r="O28" s="327"/>
      <c r="P28" s="327"/>
      <c r="Q28" s="552"/>
      <c r="R28" s="552"/>
      <c r="S28" s="551"/>
      <c r="T28" s="551"/>
      <c r="U28" s="551"/>
      <c r="V28" s="551"/>
      <c r="W28" s="551"/>
      <c r="X28" s="551"/>
      <c r="Y28" s="551"/>
      <c r="Z28" s="551"/>
      <c r="AA28" s="551"/>
      <c r="AB28" s="551"/>
    </row>
    <row r="29" spans="1:28" ht="15.75" customHeight="1">
      <c r="A29" s="2115" t="s">
        <v>488</v>
      </c>
      <c r="B29" s="2116"/>
      <c r="C29" s="370"/>
      <c r="D29" s="968"/>
      <c r="E29" s="970"/>
      <c r="F29" s="956">
        <f>F27-F28</f>
        <v>0</v>
      </c>
      <c r="G29" s="956"/>
      <c r="H29" s="956"/>
      <c r="I29" s="956"/>
      <c r="J29" s="956">
        <f>J27-J28</f>
        <v>0</v>
      </c>
      <c r="K29" s="956"/>
      <c r="L29" s="956"/>
      <c r="M29" s="956">
        <f>M27-M28</f>
        <v>0</v>
      </c>
      <c r="N29" s="956" t="str">
        <f>IF(J29=0,"",(M29-J29)/J29*100)</f>
        <v/>
      </c>
      <c r="O29" s="327"/>
      <c r="P29" s="327"/>
      <c r="Q29" s="552"/>
      <c r="R29" s="552"/>
      <c r="S29" s="551"/>
      <c r="T29" s="551"/>
      <c r="U29" s="551"/>
      <c r="V29" s="551"/>
      <c r="W29" s="551"/>
      <c r="X29" s="551"/>
      <c r="Y29" s="551"/>
      <c r="Z29" s="551"/>
      <c r="AA29" s="551"/>
      <c r="AB29" s="551"/>
    </row>
    <row r="30" spans="1:28" ht="15.75" customHeight="1">
      <c r="A30" s="12" t="str">
        <f>封面!D11&amp;封面!G11</f>
        <v>被评估企业填表人：</v>
      </c>
      <c r="B30" s="398"/>
      <c r="C30" s="390"/>
      <c r="D30" s="998"/>
      <c r="E30" s="999"/>
      <c r="F30" s="971"/>
      <c r="G30" s="971"/>
      <c r="H30" s="971"/>
      <c r="I30" s="971"/>
      <c r="J30" s="971"/>
      <c r="K30" s="971"/>
      <c r="L30" s="971"/>
      <c r="M30" s="971"/>
      <c r="N30" s="971"/>
      <c r="O30" s="352"/>
      <c r="P30" s="352"/>
      <c r="Q30" s="352"/>
      <c r="R30" s="352"/>
    </row>
    <row r="31" spans="1:28" ht="15.75" customHeight="1">
      <c r="A31" s="12" t="str">
        <f>CONCATENATE(封面!D13,封面!F13,封面!G13,封面!H13,封面!I13,封面!J13,封面!K13)</f>
        <v>填表日期：年月日</v>
      </c>
      <c r="D31" s="996"/>
      <c r="E31" s="996"/>
      <c r="F31" s="996"/>
      <c r="G31" s="996"/>
      <c r="H31" s="996"/>
      <c r="I31" s="996"/>
      <c r="J31" s="943"/>
      <c r="K31" s="943"/>
      <c r="L31" s="943"/>
      <c r="M31" s="943"/>
      <c r="N31" s="943"/>
    </row>
    <row r="32" spans="1:28" ht="15.75" customHeight="1">
      <c r="B32" s="387" t="s">
        <v>489</v>
      </c>
      <c r="C32" s="349" t="s">
        <v>490</v>
      </c>
      <c r="D32" s="996"/>
      <c r="E32" s="996"/>
      <c r="F32" s="996"/>
      <c r="G32" s="996"/>
      <c r="H32" s="996"/>
      <c r="I32" s="996"/>
      <c r="J32" s="943"/>
      <c r="K32" s="943"/>
      <c r="L32" s="943"/>
      <c r="M32" s="943"/>
      <c r="N32" s="943"/>
    </row>
    <row r="33" spans="3:14" ht="15.75" customHeight="1">
      <c r="C33" s="349" t="s">
        <v>491</v>
      </c>
      <c r="D33" s="996"/>
      <c r="E33" s="996"/>
      <c r="F33" s="996"/>
      <c r="G33" s="996"/>
      <c r="H33" s="996"/>
      <c r="I33" s="996"/>
      <c r="J33" s="943"/>
      <c r="K33" s="943"/>
      <c r="L33" s="943"/>
      <c r="M33" s="943"/>
      <c r="N33" s="943"/>
    </row>
  </sheetData>
  <mergeCells count="20">
    <mergeCell ref="A29:B29"/>
    <mergeCell ref="A5:A6"/>
    <mergeCell ref="B5:B6"/>
    <mergeCell ref="A27:B27"/>
    <mergeCell ref="P5:P6"/>
    <mergeCell ref="D5:F5"/>
    <mergeCell ref="H5:J5"/>
    <mergeCell ref="K5:M5"/>
    <mergeCell ref="C5:C6"/>
    <mergeCell ref="G5:G6"/>
    <mergeCell ref="N5:N6"/>
    <mergeCell ref="O5:O6"/>
    <mergeCell ref="R5:R6"/>
    <mergeCell ref="A28:B28"/>
    <mergeCell ref="W5:W6"/>
    <mergeCell ref="X5:X6"/>
    <mergeCell ref="Y5:AB5"/>
    <mergeCell ref="V5:V6"/>
    <mergeCell ref="S5:T5"/>
    <mergeCell ref="Q5:Q6"/>
  </mergeCells>
  <phoneticPr fontId="28" type="noConversion"/>
  <hyperlinks>
    <hyperlink ref="A1" location="索引目录!E19" display="返回索引页" xr:uid="{00000000-0004-0000-1D00-000000000000}"/>
    <hyperlink ref="B1" location="存货汇总!B7" display="返回" xr:uid="{00000000-0004-0000-1D00-000001000000}"/>
  </hyperlinks>
  <printOptions horizontalCentered="1"/>
  <pageMargins left="0.35433070866141736" right="0.35433070866141736" top="0.98425196850393704" bottom="0.78740157480314965" header="0.39370078740157477" footer="0.51181102362204722"/>
  <pageSetup paperSize="9" scale="73" fitToHeight="0" orientation="landscape" r:id="rId1"/>
  <headerFooter alignWithMargins="0">
    <oddHeader>&amp;R&amp;"宋体,常规"&amp;10共&amp;"Times New Roman,常规"&amp;N&amp;"宋体,常规"页第&amp;"Times New Roman,常规"&amp;P&amp;"宋体,常规"页</oddHeader>
  </headerFooter>
  <legacyDrawing r:id="rId2"/>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Y31"/>
  <sheetViews>
    <sheetView zoomScale="80" zoomScaleNormal="80" zoomScaleSheetLayoutView="70" workbookViewId="0">
      <selection activeCell="A2" sqref="A2:X2"/>
    </sheetView>
  </sheetViews>
  <sheetFormatPr defaultColWidth="9" defaultRowHeight="15.75" customHeight="1" outlineLevelCol="1"/>
  <cols>
    <col min="1" max="1" width="4.75" style="12" customWidth="1"/>
    <col min="2" max="2" width="14.25" style="372" customWidth="1"/>
    <col min="3" max="3" width="4.75" style="349" customWidth="1"/>
    <col min="4" max="4" width="10.625" style="705" customWidth="1" outlineLevel="1"/>
    <col min="5" max="5" width="8.625" style="720" customWidth="1" outlineLevel="1"/>
    <col min="6" max="7" width="11.25" style="705" customWidth="1" outlineLevel="1"/>
    <col min="8" max="9" width="12.5" style="705" customWidth="1"/>
    <col min="10" max="10" width="14.25" style="705" customWidth="1"/>
    <col min="11" max="12" width="12.5" style="705" customWidth="1"/>
    <col min="13" max="13" width="14.25" style="705" customWidth="1"/>
    <col min="14" max="14" width="7.75" style="705" customWidth="1"/>
    <col min="15" max="15" width="11.75" style="349" customWidth="1"/>
    <col min="16" max="16" width="9" style="349"/>
    <col min="17" max="18" width="13.625" style="349" customWidth="1"/>
    <col min="19" max="20" width="9" style="349" customWidth="1"/>
    <col min="21" max="22" width="9" style="349"/>
    <col min="23" max="23" width="14.5" style="349" bestFit="1" customWidth="1"/>
    <col min="24" max="24" width="30.25" style="349" bestFit="1" customWidth="1"/>
    <col min="25" max="16384" width="9" style="349"/>
  </cols>
  <sheetData>
    <row r="1" spans="1:25" ht="15.75" customHeight="1">
      <c r="A1" s="564" t="s">
        <v>108</v>
      </c>
      <c r="B1" s="371" t="s">
        <v>333</v>
      </c>
      <c r="C1" s="348"/>
      <c r="D1" s="941"/>
      <c r="E1" s="941"/>
      <c r="F1" s="941"/>
      <c r="G1" s="941"/>
      <c r="H1" s="941"/>
      <c r="I1" s="941"/>
      <c r="J1" s="941"/>
      <c r="K1" s="941"/>
      <c r="L1" s="941"/>
      <c r="M1" s="941"/>
      <c r="N1" s="941"/>
      <c r="O1" s="348"/>
      <c r="Q1" s="348"/>
      <c r="R1" s="348"/>
    </row>
    <row r="2" spans="1:25" s="369" customFormat="1" ht="30" customHeight="1">
      <c r="A2" s="1866" t="s">
        <v>492</v>
      </c>
      <c r="B2" s="1867"/>
      <c r="C2" s="1867"/>
      <c r="D2" s="1867"/>
      <c r="E2" s="1867"/>
      <c r="F2" s="1867"/>
      <c r="G2" s="1867"/>
      <c r="H2" s="1867"/>
      <c r="I2" s="1867"/>
      <c r="J2" s="1867"/>
      <c r="K2" s="1867"/>
      <c r="L2" s="1867"/>
      <c r="M2" s="1867"/>
      <c r="N2" s="1867"/>
      <c r="O2" s="1867"/>
      <c r="P2" s="1868"/>
      <c r="Q2" s="1867"/>
      <c r="R2" s="1867"/>
      <c r="S2" s="1868"/>
      <c r="T2" s="1868"/>
      <c r="U2" s="1868"/>
      <c r="V2" s="1868"/>
      <c r="W2" s="1868"/>
      <c r="X2" s="1868"/>
    </row>
    <row r="3" spans="1:25" ht="14.25" customHeight="1">
      <c r="A3" s="705" t="str">
        <f>CONCATENATE(封面!D9,封面!F9,封面!G9,封面!H9,封面!I9,封面!J9,封面!K9)</f>
        <v>评估基准日：年月日</v>
      </c>
      <c r="B3" s="705"/>
      <c r="C3" s="705"/>
      <c r="E3" s="705"/>
      <c r="O3" s="705"/>
      <c r="Q3" s="365"/>
      <c r="R3" s="365"/>
    </row>
    <row r="4" spans="1:25" ht="15.75" customHeight="1">
      <c r="A4" s="12" t="str">
        <f>封面!D7&amp;封面!F7</f>
        <v>被评估企业：</v>
      </c>
      <c r="D4" s="943"/>
      <c r="E4" s="996"/>
      <c r="F4" s="943"/>
      <c r="G4" s="943"/>
      <c r="H4" s="943"/>
      <c r="I4" s="943"/>
      <c r="J4" s="943"/>
      <c r="K4" s="943"/>
      <c r="L4" s="943"/>
      <c r="M4" s="943"/>
      <c r="N4" s="943"/>
      <c r="O4" s="355" t="s">
        <v>110</v>
      </c>
      <c r="Q4" s="355"/>
      <c r="R4" s="355"/>
    </row>
    <row r="5" spans="1:25" s="365" customFormat="1" ht="15.75" customHeight="1">
      <c r="A5" s="2252" t="s">
        <v>172</v>
      </c>
      <c r="B5" s="2254" t="s">
        <v>481</v>
      </c>
      <c r="C5" s="2256" t="s">
        <v>482</v>
      </c>
      <c r="D5" s="2259" t="s">
        <v>317</v>
      </c>
      <c r="E5" s="2259"/>
      <c r="F5" s="2259"/>
      <c r="G5" s="2109" t="s">
        <v>394</v>
      </c>
      <c r="H5" s="2273" t="s">
        <v>318</v>
      </c>
      <c r="I5" s="2274"/>
      <c r="J5" s="2275"/>
      <c r="K5" s="2260" t="s">
        <v>319</v>
      </c>
      <c r="L5" s="2261"/>
      <c r="M5" s="2262"/>
      <c r="N5" s="2259" t="s">
        <v>336</v>
      </c>
      <c r="O5" s="2264" t="s">
        <v>175</v>
      </c>
      <c r="P5" s="2264" t="s">
        <v>487</v>
      </c>
      <c r="Q5" s="2115" t="s">
        <v>1081</v>
      </c>
      <c r="R5" s="2116"/>
      <c r="T5" s="2277" t="s">
        <v>2129</v>
      </c>
      <c r="U5" s="2267" t="s">
        <v>1173</v>
      </c>
      <c r="V5" s="2276" t="s">
        <v>2142</v>
      </c>
      <c r="W5" s="2276"/>
      <c r="X5" s="2276"/>
    </row>
    <row r="6" spans="1:25" s="365" customFormat="1" ht="15.75" customHeight="1">
      <c r="A6" s="2253"/>
      <c r="B6" s="2255"/>
      <c r="C6" s="2257"/>
      <c r="D6" s="947" t="s">
        <v>483</v>
      </c>
      <c r="E6" s="947" t="s">
        <v>484</v>
      </c>
      <c r="F6" s="947" t="s">
        <v>145</v>
      </c>
      <c r="G6" s="2110"/>
      <c r="H6" s="947" t="s">
        <v>483</v>
      </c>
      <c r="I6" s="947" t="s">
        <v>484</v>
      </c>
      <c r="J6" s="947" t="s">
        <v>145</v>
      </c>
      <c r="K6" s="1000" t="s">
        <v>485</v>
      </c>
      <c r="L6" s="947" t="s">
        <v>484</v>
      </c>
      <c r="M6" s="947" t="s">
        <v>145</v>
      </c>
      <c r="N6" s="2263"/>
      <c r="O6" s="2265"/>
      <c r="P6" s="2265"/>
      <c r="Q6" s="350" t="s">
        <v>1082</v>
      </c>
      <c r="R6" s="350" t="s">
        <v>1083</v>
      </c>
      <c r="T6" s="2277"/>
      <c r="U6" s="2267"/>
      <c r="V6" s="1859" t="s">
        <v>2143</v>
      </c>
      <c r="W6" s="1861" t="s">
        <v>2146</v>
      </c>
      <c r="X6" s="1860" t="s">
        <v>2144</v>
      </c>
    </row>
    <row r="7" spans="1:25" s="365" customFormat="1" ht="15.75" customHeight="1">
      <c r="A7" s="23"/>
      <c r="B7" s="374"/>
      <c r="C7" s="396"/>
      <c r="D7" s="994"/>
      <c r="E7" s="956" t="str">
        <f>IF(D7=0,"",F7/D7)</f>
        <v/>
      </c>
      <c r="F7" s="994"/>
      <c r="G7" s="994"/>
      <c r="H7" s="994"/>
      <c r="I7" s="994"/>
      <c r="J7" s="956"/>
      <c r="K7" s="956"/>
      <c r="L7" s="956"/>
      <c r="M7" s="956"/>
      <c r="N7" s="956" t="str">
        <f>IF(J7=0,"",(M7-J7)/J7*100)</f>
        <v/>
      </c>
      <c r="O7" s="370"/>
      <c r="P7" s="353"/>
      <c r="Q7" s="390"/>
      <c r="R7" s="390"/>
      <c r="T7" s="1869"/>
      <c r="U7" s="1856"/>
      <c r="V7" s="1856"/>
      <c r="W7" s="1856"/>
      <c r="X7" s="1856"/>
      <c r="Y7" s="391"/>
    </row>
    <row r="8" spans="1:25" ht="15.75" customHeight="1">
      <c r="A8" s="23"/>
      <c r="B8" s="375"/>
      <c r="C8" s="370"/>
      <c r="D8" s="995"/>
      <c r="E8" s="956" t="str">
        <f t="shared" ref="E8:E25" si="0">IF(D8=0,"",F8/D8)</f>
        <v/>
      </c>
      <c r="F8" s="995"/>
      <c r="G8" s="995"/>
      <c r="H8" s="995"/>
      <c r="I8" s="995"/>
      <c r="J8" s="956"/>
      <c r="K8" s="956"/>
      <c r="L8" s="956"/>
      <c r="M8" s="956"/>
      <c r="N8" s="956" t="str">
        <f t="shared" ref="N8:N25" si="1">IF(J8=0,"",(M8-J8)/J8*100)</f>
        <v/>
      </c>
      <c r="O8" s="370"/>
      <c r="P8" s="370"/>
      <c r="Q8" s="390"/>
      <c r="R8" s="390"/>
      <c r="T8" s="1869"/>
      <c r="U8" s="894"/>
      <c r="V8" s="551"/>
      <c r="W8" s="551"/>
      <c r="X8" s="551"/>
      <c r="Y8" s="361"/>
    </row>
    <row r="9" spans="1:25" ht="15.75" customHeight="1">
      <c r="A9" s="23"/>
      <c r="B9" s="374"/>
      <c r="C9" s="370"/>
      <c r="D9" s="995"/>
      <c r="E9" s="956" t="str">
        <f t="shared" si="0"/>
        <v/>
      </c>
      <c r="F9" s="995"/>
      <c r="G9" s="995"/>
      <c r="H9" s="995"/>
      <c r="I9" s="995"/>
      <c r="J9" s="956"/>
      <c r="K9" s="956"/>
      <c r="L9" s="956"/>
      <c r="M9" s="956"/>
      <c r="N9" s="956" t="str">
        <f t="shared" si="1"/>
        <v/>
      </c>
      <c r="O9" s="370"/>
      <c r="P9" s="370"/>
      <c r="Q9" s="390"/>
      <c r="R9" s="390"/>
      <c r="T9" s="1870"/>
      <c r="U9" s="551"/>
      <c r="V9" s="551"/>
      <c r="W9" s="551"/>
      <c r="X9" s="551"/>
    </row>
    <row r="10" spans="1:25" ht="15.75" customHeight="1">
      <c r="A10" s="23"/>
      <c r="B10" s="374"/>
      <c r="C10" s="370"/>
      <c r="D10" s="995"/>
      <c r="E10" s="956" t="str">
        <f t="shared" si="0"/>
        <v/>
      </c>
      <c r="F10" s="995"/>
      <c r="G10" s="995"/>
      <c r="H10" s="995"/>
      <c r="I10" s="995"/>
      <c r="J10" s="956"/>
      <c r="K10" s="956"/>
      <c r="L10" s="956"/>
      <c r="M10" s="956"/>
      <c r="N10" s="956" t="str">
        <f t="shared" si="1"/>
        <v/>
      </c>
      <c r="O10" s="370"/>
      <c r="P10" s="370"/>
      <c r="Q10" s="390"/>
      <c r="R10" s="390"/>
      <c r="T10" s="1870"/>
      <c r="U10" s="551"/>
      <c r="V10" s="551"/>
      <c r="W10" s="551"/>
      <c r="X10" s="551"/>
    </row>
    <row r="11" spans="1:25" ht="15.75" customHeight="1">
      <c r="A11" s="23"/>
      <c r="B11" s="374"/>
      <c r="C11" s="370"/>
      <c r="D11" s="995"/>
      <c r="E11" s="956" t="str">
        <f t="shared" si="0"/>
        <v/>
      </c>
      <c r="F11" s="995"/>
      <c r="G11" s="995"/>
      <c r="H11" s="995"/>
      <c r="I11" s="995"/>
      <c r="J11" s="956"/>
      <c r="K11" s="956"/>
      <c r="L11" s="956"/>
      <c r="M11" s="956"/>
      <c r="N11" s="956" t="str">
        <f t="shared" si="1"/>
        <v/>
      </c>
      <c r="O11" s="370"/>
      <c r="P11" s="370"/>
      <c r="Q11" s="390"/>
      <c r="R11" s="390"/>
      <c r="T11" s="891"/>
      <c r="U11" s="551"/>
      <c r="V11" s="551"/>
      <c r="W11" s="551"/>
      <c r="X11" s="551"/>
    </row>
    <row r="12" spans="1:25" ht="15.75" customHeight="1">
      <c r="A12" s="23"/>
      <c r="B12" s="374"/>
      <c r="C12" s="370"/>
      <c r="D12" s="995"/>
      <c r="E12" s="956" t="str">
        <f t="shared" si="0"/>
        <v/>
      </c>
      <c r="F12" s="995"/>
      <c r="G12" s="995"/>
      <c r="H12" s="995"/>
      <c r="I12" s="995"/>
      <c r="J12" s="956"/>
      <c r="K12" s="956"/>
      <c r="L12" s="956"/>
      <c r="M12" s="956"/>
      <c r="N12" s="956" t="str">
        <f t="shared" si="1"/>
        <v/>
      </c>
      <c r="O12" s="370"/>
      <c r="P12" s="370"/>
      <c r="Q12" s="390"/>
      <c r="R12" s="390"/>
      <c r="T12" s="891"/>
      <c r="U12" s="551"/>
      <c r="V12" s="551"/>
      <c r="W12" s="551"/>
      <c r="X12" s="551"/>
    </row>
    <row r="13" spans="1:25" ht="15.75" customHeight="1">
      <c r="A13" s="23"/>
      <c r="B13" s="374"/>
      <c r="C13" s="370"/>
      <c r="D13" s="995"/>
      <c r="E13" s="956" t="str">
        <f t="shared" si="0"/>
        <v/>
      </c>
      <c r="F13" s="995"/>
      <c r="G13" s="995"/>
      <c r="H13" s="995"/>
      <c r="I13" s="995"/>
      <c r="J13" s="956"/>
      <c r="K13" s="956"/>
      <c r="L13" s="956"/>
      <c r="M13" s="956"/>
      <c r="N13" s="956" t="str">
        <f t="shared" si="1"/>
        <v/>
      </c>
      <c r="O13" s="370"/>
      <c r="P13" s="370"/>
      <c r="Q13" s="390"/>
      <c r="R13" s="390"/>
      <c r="T13" s="891"/>
      <c r="U13" s="551"/>
      <c r="V13" s="551"/>
      <c r="W13" s="551"/>
      <c r="X13" s="551"/>
    </row>
    <row r="14" spans="1:25" ht="15.75" customHeight="1">
      <c r="A14" s="23"/>
      <c r="B14" s="375"/>
      <c r="C14" s="370"/>
      <c r="D14" s="995"/>
      <c r="E14" s="956" t="str">
        <f t="shared" si="0"/>
        <v/>
      </c>
      <c r="F14" s="995"/>
      <c r="G14" s="995"/>
      <c r="H14" s="995"/>
      <c r="I14" s="995"/>
      <c r="J14" s="956"/>
      <c r="K14" s="956"/>
      <c r="L14" s="956"/>
      <c r="M14" s="956"/>
      <c r="N14" s="956" t="str">
        <f t="shared" si="1"/>
        <v/>
      </c>
      <c r="O14" s="370"/>
      <c r="P14" s="370"/>
      <c r="Q14" s="390"/>
      <c r="R14" s="390"/>
      <c r="T14" s="1870"/>
      <c r="U14" s="551"/>
      <c r="V14" s="551"/>
      <c r="W14" s="551"/>
      <c r="X14" s="551"/>
    </row>
    <row r="15" spans="1:25" ht="15.75" customHeight="1">
      <c r="A15" s="23"/>
      <c r="B15" s="375"/>
      <c r="C15" s="370"/>
      <c r="D15" s="995"/>
      <c r="E15" s="956" t="str">
        <f t="shared" si="0"/>
        <v/>
      </c>
      <c r="F15" s="995"/>
      <c r="G15" s="995"/>
      <c r="H15" s="995"/>
      <c r="I15" s="995"/>
      <c r="J15" s="956"/>
      <c r="K15" s="956"/>
      <c r="L15" s="956"/>
      <c r="M15" s="956"/>
      <c r="N15" s="956" t="str">
        <f t="shared" si="1"/>
        <v/>
      </c>
      <c r="O15" s="370"/>
      <c r="P15" s="370"/>
      <c r="Q15" s="390"/>
      <c r="R15" s="390"/>
      <c r="T15" s="1870"/>
      <c r="U15" s="551"/>
      <c r="V15" s="551"/>
      <c r="W15" s="551"/>
      <c r="X15" s="551"/>
    </row>
    <row r="16" spans="1:25" ht="15.75" customHeight="1">
      <c r="A16" s="23"/>
      <c r="B16" s="374"/>
      <c r="C16" s="370"/>
      <c r="D16" s="995"/>
      <c r="E16" s="956" t="str">
        <f t="shared" si="0"/>
        <v/>
      </c>
      <c r="F16" s="995"/>
      <c r="G16" s="995"/>
      <c r="H16" s="995"/>
      <c r="I16" s="995"/>
      <c r="J16" s="956"/>
      <c r="K16" s="956"/>
      <c r="L16" s="956"/>
      <c r="M16" s="956"/>
      <c r="N16" s="956" t="str">
        <f t="shared" si="1"/>
        <v/>
      </c>
      <c r="O16" s="370"/>
      <c r="P16" s="370"/>
      <c r="Q16" s="390"/>
      <c r="R16" s="390"/>
      <c r="T16" s="1870"/>
      <c r="U16" s="551"/>
      <c r="V16" s="551"/>
      <c r="W16" s="551"/>
      <c r="X16" s="551"/>
    </row>
    <row r="17" spans="1:24" ht="15.75" customHeight="1">
      <c r="A17" s="23"/>
      <c r="B17" s="374"/>
      <c r="C17" s="370"/>
      <c r="D17" s="995"/>
      <c r="E17" s="956" t="str">
        <f t="shared" si="0"/>
        <v/>
      </c>
      <c r="F17" s="995"/>
      <c r="G17" s="995"/>
      <c r="H17" s="995"/>
      <c r="I17" s="995"/>
      <c r="J17" s="956"/>
      <c r="K17" s="956"/>
      <c r="L17" s="956"/>
      <c r="M17" s="956"/>
      <c r="N17" s="956" t="str">
        <f t="shared" si="1"/>
        <v/>
      </c>
      <c r="O17" s="370"/>
      <c r="P17" s="370"/>
      <c r="Q17" s="390"/>
      <c r="R17" s="390"/>
      <c r="T17" s="1870"/>
      <c r="U17" s="551"/>
      <c r="V17" s="551"/>
      <c r="W17" s="551"/>
      <c r="X17" s="551"/>
    </row>
    <row r="18" spans="1:24" ht="15.75" customHeight="1">
      <c r="A18" s="23"/>
      <c r="B18" s="374"/>
      <c r="C18" s="370"/>
      <c r="D18" s="995"/>
      <c r="E18" s="956" t="str">
        <f t="shared" si="0"/>
        <v/>
      </c>
      <c r="F18" s="995"/>
      <c r="G18" s="995"/>
      <c r="H18" s="995"/>
      <c r="I18" s="995"/>
      <c r="J18" s="956"/>
      <c r="K18" s="956"/>
      <c r="L18" s="956"/>
      <c r="M18" s="956"/>
      <c r="N18" s="956" t="str">
        <f t="shared" si="1"/>
        <v/>
      </c>
      <c r="O18" s="370"/>
      <c r="P18" s="370"/>
      <c r="Q18" s="390"/>
      <c r="R18" s="390"/>
      <c r="T18" s="1870"/>
      <c r="U18" s="551"/>
      <c r="V18" s="551"/>
      <c r="W18" s="551"/>
      <c r="X18" s="551"/>
    </row>
    <row r="19" spans="1:24" ht="15.75" customHeight="1">
      <c r="A19" s="23"/>
      <c r="B19" s="374"/>
      <c r="C19" s="370"/>
      <c r="D19" s="995"/>
      <c r="E19" s="956" t="str">
        <f t="shared" si="0"/>
        <v/>
      </c>
      <c r="F19" s="995"/>
      <c r="G19" s="995"/>
      <c r="H19" s="995"/>
      <c r="I19" s="995"/>
      <c r="J19" s="956"/>
      <c r="K19" s="956"/>
      <c r="L19" s="956"/>
      <c r="M19" s="956"/>
      <c r="N19" s="956" t="str">
        <f t="shared" si="1"/>
        <v/>
      </c>
      <c r="O19" s="370"/>
      <c r="P19" s="370"/>
      <c r="Q19" s="390"/>
      <c r="R19" s="390"/>
      <c r="T19" s="1870"/>
      <c r="U19" s="551"/>
      <c r="V19" s="551"/>
      <c r="W19" s="551"/>
      <c r="X19" s="551"/>
    </row>
    <row r="20" spans="1:24" ht="15.75" customHeight="1">
      <c r="A20" s="23"/>
      <c r="B20" s="374"/>
      <c r="C20" s="370"/>
      <c r="D20" s="995"/>
      <c r="E20" s="956" t="str">
        <f t="shared" si="0"/>
        <v/>
      </c>
      <c r="F20" s="995"/>
      <c r="G20" s="995"/>
      <c r="H20" s="995"/>
      <c r="I20" s="995"/>
      <c r="J20" s="956"/>
      <c r="K20" s="956"/>
      <c r="L20" s="956"/>
      <c r="M20" s="956"/>
      <c r="N20" s="956" t="str">
        <f t="shared" si="1"/>
        <v/>
      </c>
      <c r="O20" s="370"/>
      <c r="P20" s="370"/>
      <c r="Q20" s="390"/>
      <c r="R20" s="390"/>
      <c r="T20" s="1870"/>
      <c r="U20" s="551"/>
      <c r="V20" s="551"/>
      <c r="W20" s="551"/>
      <c r="X20" s="551"/>
    </row>
    <row r="21" spans="1:24" ht="15.75" customHeight="1">
      <c r="A21" s="23"/>
      <c r="B21" s="374"/>
      <c r="C21" s="370"/>
      <c r="D21" s="995"/>
      <c r="E21" s="956" t="str">
        <f t="shared" si="0"/>
        <v/>
      </c>
      <c r="F21" s="995"/>
      <c r="G21" s="995"/>
      <c r="H21" s="995"/>
      <c r="I21" s="995"/>
      <c r="J21" s="956"/>
      <c r="K21" s="956"/>
      <c r="L21" s="956"/>
      <c r="M21" s="956"/>
      <c r="N21" s="956" t="str">
        <f t="shared" si="1"/>
        <v/>
      </c>
      <c r="O21" s="370"/>
      <c r="P21" s="370"/>
      <c r="Q21" s="390"/>
      <c r="R21" s="390"/>
      <c r="T21" s="1870"/>
      <c r="U21" s="551"/>
      <c r="V21" s="551"/>
      <c r="W21" s="551"/>
      <c r="X21" s="551"/>
    </row>
    <row r="22" spans="1:24" ht="15.75" customHeight="1">
      <c r="A22" s="23"/>
      <c r="B22" s="375"/>
      <c r="C22" s="370"/>
      <c r="D22" s="995"/>
      <c r="E22" s="956" t="str">
        <f t="shared" si="0"/>
        <v/>
      </c>
      <c r="F22" s="995"/>
      <c r="G22" s="995"/>
      <c r="H22" s="995"/>
      <c r="I22" s="995"/>
      <c r="J22" s="956"/>
      <c r="K22" s="956"/>
      <c r="L22" s="956"/>
      <c r="M22" s="956"/>
      <c r="N22" s="956" t="str">
        <f t="shared" si="1"/>
        <v/>
      </c>
      <c r="O22" s="370"/>
      <c r="P22" s="370"/>
      <c r="Q22" s="390"/>
      <c r="R22" s="390"/>
      <c r="T22" s="1870"/>
      <c r="U22" s="551"/>
      <c r="V22" s="551"/>
      <c r="W22" s="551"/>
      <c r="X22" s="551"/>
    </row>
    <row r="23" spans="1:24" ht="15.75" customHeight="1">
      <c r="A23" s="23"/>
      <c r="B23" s="375"/>
      <c r="C23" s="370"/>
      <c r="D23" s="995"/>
      <c r="E23" s="956" t="str">
        <f t="shared" si="0"/>
        <v/>
      </c>
      <c r="F23" s="995"/>
      <c r="G23" s="995"/>
      <c r="H23" s="995"/>
      <c r="I23" s="995"/>
      <c r="J23" s="956"/>
      <c r="K23" s="956"/>
      <c r="L23" s="956"/>
      <c r="M23" s="956"/>
      <c r="N23" s="956" t="str">
        <f t="shared" si="1"/>
        <v/>
      </c>
      <c r="O23" s="370"/>
      <c r="P23" s="370"/>
      <c r="Q23" s="390"/>
      <c r="R23" s="390"/>
      <c r="T23" s="1870"/>
      <c r="U23" s="551"/>
      <c r="V23" s="551"/>
      <c r="W23" s="551"/>
      <c r="X23" s="551"/>
    </row>
    <row r="24" spans="1:24" ht="15.75" customHeight="1">
      <c r="A24" s="23"/>
      <c r="B24" s="374"/>
      <c r="C24" s="370"/>
      <c r="D24" s="995"/>
      <c r="E24" s="956" t="str">
        <f t="shared" si="0"/>
        <v/>
      </c>
      <c r="F24" s="995"/>
      <c r="G24" s="995"/>
      <c r="H24" s="995"/>
      <c r="I24" s="995"/>
      <c r="J24" s="956"/>
      <c r="K24" s="956"/>
      <c r="L24" s="956"/>
      <c r="M24" s="956"/>
      <c r="N24" s="956" t="str">
        <f t="shared" si="1"/>
        <v/>
      </c>
      <c r="O24" s="370"/>
      <c r="P24" s="370"/>
      <c r="Q24" s="390"/>
      <c r="R24" s="390"/>
      <c r="T24" s="1870"/>
      <c r="U24" s="551"/>
      <c r="V24" s="551"/>
      <c r="W24" s="551"/>
      <c r="X24" s="551"/>
    </row>
    <row r="25" spans="1:24" ht="15.75" customHeight="1">
      <c r="A25" s="23"/>
      <c r="B25" s="374"/>
      <c r="C25" s="370"/>
      <c r="D25" s="995"/>
      <c r="E25" s="956" t="str">
        <f t="shared" si="0"/>
        <v/>
      </c>
      <c r="F25" s="995"/>
      <c r="G25" s="995"/>
      <c r="H25" s="995"/>
      <c r="I25" s="995"/>
      <c r="J25" s="956"/>
      <c r="K25" s="956"/>
      <c r="L25" s="956"/>
      <c r="M25" s="956"/>
      <c r="N25" s="956" t="str">
        <f t="shared" si="1"/>
        <v/>
      </c>
      <c r="O25" s="370"/>
      <c r="P25" s="370"/>
      <c r="Q25" s="390"/>
      <c r="R25" s="390"/>
      <c r="T25" s="1870"/>
      <c r="U25" s="551"/>
      <c r="V25" s="551"/>
      <c r="W25" s="551"/>
      <c r="X25" s="551"/>
    </row>
    <row r="26" spans="1:24" ht="15.75" customHeight="1">
      <c r="A26" s="23"/>
      <c r="B26" s="374"/>
      <c r="C26" s="370"/>
      <c r="D26" s="995"/>
      <c r="E26" s="995"/>
      <c r="F26" s="995"/>
      <c r="G26" s="995"/>
      <c r="H26" s="995"/>
      <c r="I26" s="995"/>
      <c r="J26" s="956"/>
      <c r="K26" s="956"/>
      <c r="L26" s="956"/>
      <c r="M26" s="956"/>
      <c r="N26" s="956"/>
      <c r="O26" s="370"/>
      <c r="P26" s="370"/>
      <c r="Q26" s="390"/>
      <c r="R26" s="390"/>
      <c r="T26" s="1870"/>
      <c r="U26" s="551"/>
      <c r="V26" s="551"/>
      <c r="W26" s="551"/>
      <c r="X26" s="551"/>
    </row>
    <row r="27" spans="1:24" ht="15.75" customHeight="1">
      <c r="A27" s="2115" t="s">
        <v>433</v>
      </c>
      <c r="B27" s="2116"/>
      <c r="C27" s="370"/>
      <c r="D27" s="956"/>
      <c r="E27" s="956"/>
      <c r="F27" s="956">
        <f>SUM(F7:F26)</f>
        <v>0</v>
      </c>
      <c r="G27" s="956"/>
      <c r="H27" s="956"/>
      <c r="I27" s="956"/>
      <c r="J27" s="956">
        <f>SUM(J7:J26)</f>
        <v>0</v>
      </c>
      <c r="K27" s="956"/>
      <c r="L27" s="956"/>
      <c r="M27" s="956">
        <f>SUM(M7:M26)</f>
        <v>0</v>
      </c>
      <c r="N27" s="956" t="str">
        <f>IF(J27=0,"",(M27-J27)/J27*100)</f>
        <v/>
      </c>
      <c r="O27" s="370"/>
      <c r="P27" s="370"/>
      <c r="Q27" s="390"/>
      <c r="R27" s="390"/>
      <c r="U27" s="551"/>
      <c r="V27" s="551"/>
      <c r="W27" s="551"/>
      <c r="X27" s="551"/>
    </row>
    <row r="28" spans="1:24" ht="15.75" customHeight="1">
      <c r="A28" s="12" t="str">
        <f>封面!D11&amp;封面!G11</f>
        <v>被评估企业填表人：</v>
      </c>
      <c r="D28" s="996"/>
      <c r="E28" s="943"/>
      <c r="F28" s="943"/>
      <c r="G28" s="943"/>
      <c r="H28" s="943"/>
      <c r="I28" s="943"/>
      <c r="J28" s="943" t="str">
        <f>"评估人员："&amp;封面!G20</f>
        <v>评估人员：</v>
      </c>
      <c r="K28" s="943"/>
      <c r="L28" s="943"/>
      <c r="M28" s="943"/>
      <c r="N28" s="943"/>
    </row>
    <row r="29" spans="1:24" ht="15.75" customHeight="1">
      <c r="A29" s="12" t="str">
        <f>CONCATENATE(封面!D13,封面!F13,封面!G13,封面!H13,封面!I13,封面!J13,封面!K13)</f>
        <v>填表日期：年月日</v>
      </c>
      <c r="D29" s="996"/>
      <c r="E29" s="996"/>
      <c r="F29" s="996"/>
      <c r="G29" s="996"/>
      <c r="H29" s="996"/>
      <c r="I29" s="996"/>
      <c r="J29" s="943"/>
      <c r="K29" s="943"/>
      <c r="L29" s="943"/>
      <c r="M29" s="943"/>
      <c r="N29" s="943"/>
    </row>
    <row r="30" spans="1:24" ht="15.75" customHeight="1">
      <c r="A30" s="326"/>
      <c r="B30" s="387" t="s">
        <v>489</v>
      </c>
      <c r="C30" s="349" t="s">
        <v>490</v>
      </c>
      <c r="D30" s="996"/>
      <c r="E30" s="996"/>
      <c r="F30" s="996"/>
      <c r="G30" s="996"/>
      <c r="H30" s="996"/>
      <c r="I30" s="996"/>
      <c r="J30" s="943"/>
      <c r="K30" s="943"/>
      <c r="L30" s="943"/>
      <c r="M30" s="943"/>
      <c r="N30" s="943"/>
    </row>
    <row r="31" spans="1:24" ht="15.75" customHeight="1">
      <c r="A31" s="326"/>
      <c r="C31" s="349" t="s">
        <v>491</v>
      </c>
      <c r="D31" s="996"/>
      <c r="E31" s="996"/>
      <c r="F31" s="996"/>
      <c r="G31" s="996"/>
      <c r="H31" s="996"/>
      <c r="I31" s="996"/>
      <c r="J31" s="943"/>
      <c r="K31" s="943"/>
      <c r="L31" s="943"/>
      <c r="M31" s="943"/>
      <c r="N31" s="943"/>
    </row>
  </sheetData>
  <mergeCells count="15">
    <mergeCell ref="U5:U6"/>
    <mergeCell ref="V5:X5"/>
    <mergeCell ref="A27:B27"/>
    <mergeCell ref="A5:A6"/>
    <mergeCell ref="B5:B6"/>
    <mergeCell ref="C5:C6"/>
    <mergeCell ref="G5:G6"/>
    <mergeCell ref="T5:T6"/>
    <mergeCell ref="D5:F5"/>
    <mergeCell ref="H5:J5"/>
    <mergeCell ref="K5:M5"/>
    <mergeCell ref="N5:N6"/>
    <mergeCell ref="O5:O6"/>
    <mergeCell ref="P5:P6"/>
    <mergeCell ref="Q5:R5"/>
  </mergeCells>
  <phoneticPr fontId="28" type="noConversion"/>
  <hyperlinks>
    <hyperlink ref="A1" location="索引目录!E20" display="返回索引页" xr:uid="{00000000-0004-0000-1E00-000000000000}"/>
    <hyperlink ref="B1" location="存货汇总!B8" display="返回" xr:uid="{00000000-0004-0000-1E00-000001000000}"/>
  </hyperlinks>
  <printOptions horizontalCentered="1"/>
  <pageMargins left="0.35433070866141736" right="0.35433070866141736" top="0.98425196850393704" bottom="0.78740157480314965" header="0.39370078740157477" footer="0.51181102362204722"/>
  <pageSetup paperSize="9" scale="80" fitToHeight="0" orientation="landscape" r:id="rId1"/>
  <headerFooter alignWithMargins="0">
    <oddHeader>&amp;R&amp;"宋体,常规"&amp;10共&amp;"Times New Roman,常规"&amp;N&amp;"宋体,常规"页第&amp;"Times New Roman,常规"&amp;P&amp;"宋体,常规"页</oddHeader>
  </headerFooter>
  <legacy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29">
    <pageSetUpPr fitToPage="1"/>
  </sheetPr>
  <dimension ref="A1:X29"/>
  <sheetViews>
    <sheetView zoomScale="80" zoomScaleNormal="80" zoomScaleSheetLayoutView="85" workbookViewId="0">
      <selection activeCell="A2" sqref="A2:X2"/>
    </sheetView>
  </sheetViews>
  <sheetFormatPr defaultColWidth="9" defaultRowHeight="15.75" customHeight="1" outlineLevelCol="1"/>
  <cols>
    <col min="1" max="1" width="5.75" style="12" customWidth="1"/>
    <col min="2" max="2" width="15.625" style="372" customWidth="1"/>
    <col min="3" max="3" width="11.25" style="349" customWidth="1"/>
    <col min="4" max="4" width="5.125" style="349" customWidth="1"/>
    <col min="5" max="5" width="10.25" style="705" customWidth="1" outlineLevel="1"/>
    <col min="6" max="6" width="6.75" style="705" customWidth="1" outlineLevel="1"/>
    <col min="7" max="8" width="13.125" style="705" customWidth="1" outlineLevel="1"/>
    <col min="9" max="9" width="11.25" style="705" customWidth="1"/>
    <col min="10" max="10" width="10" style="705" customWidth="1"/>
    <col min="11" max="11" width="13.25" style="705" customWidth="1"/>
    <col min="12" max="12" width="11.25" style="705" customWidth="1"/>
    <col min="13" max="13" width="10" style="705" customWidth="1"/>
    <col min="14" max="14" width="13.25" style="705" customWidth="1"/>
    <col min="15" max="15" width="7" style="705" customWidth="1"/>
    <col min="16" max="16" width="8.125" style="349" customWidth="1"/>
    <col min="17" max="18" width="13.625" style="349" customWidth="1"/>
    <col min="19" max="20" width="9" style="349" customWidth="1"/>
    <col min="21" max="21" width="9" style="349"/>
    <col min="22" max="22" width="10.75" style="349" bestFit="1" customWidth="1"/>
    <col min="23" max="23" width="14.5" style="349" bestFit="1" customWidth="1"/>
    <col min="24" max="24" width="30.25" style="349" bestFit="1" customWidth="1"/>
    <col min="25" max="16384" width="9" style="349"/>
  </cols>
  <sheetData>
    <row r="1" spans="1:24" ht="15.75" customHeight="1">
      <c r="A1" s="564" t="s">
        <v>108</v>
      </c>
      <c r="B1" s="371" t="s">
        <v>333</v>
      </c>
      <c r="C1" s="365"/>
      <c r="D1" s="365"/>
      <c r="E1" s="986"/>
      <c r="F1" s="986"/>
      <c r="G1" s="986"/>
      <c r="H1" s="986"/>
      <c r="I1" s="986"/>
      <c r="J1" s="986"/>
      <c r="K1" s="986"/>
      <c r="L1" s="986"/>
      <c r="M1" s="986"/>
      <c r="N1" s="986"/>
      <c r="O1" s="986"/>
      <c r="P1" s="365"/>
      <c r="Q1" s="348"/>
      <c r="R1" s="348"/>
    </row>
    <row r="2" spans="1:24" s="369" customFormat="1" ht="30" customHeight="1">
      <c r="A2" s="1866" t="s">
        <v>493</v>
      </c>
      <c r="B2" s="1868"/>
      <c r="C2" s="1868"/>
      <c r="D2" s="1868"/>
      <c r="E2" s="1868"/>
      <c r="F2" s="1868"/>
      <c r="G2" s="1868"/>
      <c r="H2" s="1868"/>
      <c r="I2" s="1868"/>
      <c r="J2" s="1868"/>
      <c r="K2" s="1868"/>
      <c r="L2" s="1868"/>
      <c r="M2" s="1868"/>
      <c r="N2" s="1868"/>
      <c r="O2" s="1868"/>
      <c r="P2" s="1868"/>
      <c r="Q2" s="1867"/>
      <c r="R2" s="1867"/>
      <c r="S2" s="1868"/>
      <c r="T2" s="1868"/>
      <c r="U2" s="1868"/>
      <c r="V2" s="1868"/>
      <c r="W2" s="1868"/>
      <c r="X2" s="1868"/>
    </row>
    <row r="3" spans="1:24" ht="14.25" customHeight="1">
      <c r="A3" s="705" t="str">
        <f>CONCATENATE(封面!D9,封面!F9,封面!G9,封面!H9,封面!I9,封面!J9,封面!K9)</f>
        <v>评估基准日：年月日</v>
      </c>
      <c r="B3" s="705"/>
      <c r="C3" s="705"/>
      <c r="D3" s="705"/>
      <c r="P3" s="705"/>
      <c r="Q3" s="365"/>
      <c r="R3" s="365"/>
    </row>
    <row r="4" spans="1:24" ht="15.75" customHeight="1">
      <c r="A4" s="12" t="str">
        <f>封面!D7&amp;封面!F7</f>
        <v>被评估企业：</v>
      </c>
      <c r="E4" s="943"/>
      <c r="F4" s="943"/>
      <c r="G4" s="943"/>
      <c r="H4" s="943"/>
      <c r="I4" s="943"/>
      <c r="J4" s="943"/>
      <c r="K4" s="943"/>
      <c r="L4" s="943"/>
      <c r="M4" s="943"/>
      <c r="N4" s="943"/>
      <c r="O4" s="943"/>
      <c r="P4" s="355" t="s">
        <v>110</v>
      </c>
      <c r="Q4" s="355"/>
      <c r="R4" s="355"/>
    </row>
    <row r="5" spans="1:24" s="365" customFormat="1" ht="15.75" customHeight="1">
      <c r="A5" s="2252" t="s">
        <v>172</v>
      </c>
      <c r="B5" s="2254" t="s">
        <v>481</v>
      </c>
      <c r="C5" s="2264" t="s">
        <v>494</v>
      </c>
      <c r="D5" s="2256" t="s">
        <v>482</v>
      </c>
      <c r="E5" s="2259" t="s">
        <v>317</v>
      </c>
      <c r="F5" s="2259"/>
      <c r="G5" s="2259"/>
      <c r="H5" s="2109" t="s">
        <v>394</v>
      </c>
      <c r="I5" s="2273" t="s">
        <v>318</v>
      </c>
      <c r="J5" s="2274"/>
      <c r="K5" s="2275"/>
      <c r="L5" s="2260" t="s">
        <v>319</v>
      </c>
      <c r="M5" s="2261"/>
      <c r="N5" s="2262"/>
      <c r="O5" s="2259" t="s">
        <v>336</v>
      </c>
      <c r="P5" s="2264" t="s">
        <v>175</v>
      </c>
      <c r="Q5" s="2115" t="s">
        <v>976</v>
      </c>
      <c r="R5" s="2116"/>
      <c r="T5" s="2258" t="s">
        <v>2129</v>
      </c>
      <c r="U5" s="2267" t="s">
        <v>1173</v>
      </c>
      <c r="V5" s="2278" t="s">
        <v>2142</v>
      </c>
      <c r="W5" s="2279"/>
      <c r="X5" s="2279"/>
    </row>
    <row r="6" spans="1:24" s="365" customFormat="1" ht="15.75" customHeight="1">
      <c r="A6" s="2253"/>
      <c r="B6" s="2255"/>
      <c r="C6" s="2265"/>
      <c r="D6" s="2257"/>
      <c r="E6" s="947" t="s">
        <v>483</v>
      </c>
      <c r="F6" s="947" t="s">
        <v>484</v>
      </c>
      <c r="G6" s="947" t="s">
        <v>145</v>
      </c>
      <c r="H6" s="2110"/>
      <c r="I6" s="947" t="s">
        <v>483</v>
      </c>
      <c r="J6" s="947" t="s">
        <v>484</v>
      </c>
      <c r="K6" s="947" t="s">
        <v>145</v>
      </c>
      <c r="L6" s="1000" t="s">
        <v>485</v>
      </c>
      <c r="M6" s="947" t="s">
        <v>484</v>
      </c>
      <c r="N6" s="947" t="s">
        <v>145</v>
      </c>
      <c r="O6" s="2263"/>
      <c r="P6" s="2265"/>
      <c r="Q6" s="350" t="s">
        <v>977</v>
      </c>
      <c r="R6" s="350" t="s">
        <v>978</v>
      </c>
      <c r="T6" s="2258"/>
      <c r="U6" s="2267"/>
      <c r="V6" s="1859" t="s">
        <v>2143</v>
      </c>
      <c r="W6" s="1861" t="s">
        <v>2146</v>
      </c>
      <c r="X6" s="1860" t="s">
        <v>2144</v>
      </c>
    </row>
    <row r="7" spans="1:24" ht="15.75" customHeight="1">
      <c r="A7" s="23"/>
      <c r="B7" s="374"/>
      <c r="C7" s="353"/>
      <c r="D7" s="396"/>
      <c r="E7" s="994"/>
      <c r="F7" s="956" t="str">
        <f>IF(E7=0,"",G7/E7)</f>
        <v/>
      </c>
      <c r="G7" s="994"/>
      <c r="H7" s="994"/>
      <c r="I7" s="994"/>
      <c r="J7" s="994"/>
      <c r="K7" s="956"/>
      <c r="L7" s="956"/>
      <c r="M7" s="956"/>
      <c r="N7" s="956"/>
      <c r="O7" s="956" t="str">
        <f>IF(K7=0,"",(N7-K7)/K7*100)</f>
        <v/>
      </c>
      <c r="P7" s="370"/>
      <c r="Q7" s="390"/>
      <c r="R7" s="390"/>
      <c r="T7" s="1869"/>
      <c r="U7" s="894"/>
      <c r="V7" s="551"/>
      <c r="W7" s="551"/>
      <c r="X7" s="551"/>
    </row>
    <row r="8" spans="1:24" ht="15.75" customHeight="1">
      <c r="A8" s="23"/>
      <c r="B8" s="375"/>
      <c r="C8" s="353"/>
      <c r="D8" s="370"/>
      <c r="E8" s="995"/>
      <c r="F8" s="956" t="str">
        <f t="shared" ref="F8:F25" si="0">IF(E8=0,"",G8/E8)</f>
        <v/>
      </c>
      <c r="G8" s="995"/>
      <c r="H8" s="995"/>
      <c r="I8" s="995"/>
      <c r="J8" s="995"/>
      <c r="K8" s="956"/>
      <c r="L8" s="956"/>
      <c r="M8" s="956"/>
      <c r="N8" s="956"/>
      <c r="O8" s="956" t="str">
        <f t="shared" ref="O8:O25" si="1">IF(K8=0,"",(N8-K8)/K8*100)</f>
        <v/>
      </c>
      <c r="P8" s="370"/>
      <c r="Q8" s="390"/>
      <c r="R8" s="390"/>
      <c r="T8" s="1869"/>
      <c r="U8" s="551"/>
      <c r="V8" s="551"/>
      <c r="W8" s="551"/>
      <c r="X8" s="551"/>
    </row>
    <row r="9" spans="1:24" ht="15.75" customHeight="1">
      <c r="A9" s="23"/>
      <c r="B9" s="374"/>
      <c r="C9" s="353"/>
      <c r="D9" s="370"/>
      <c r="E9" s="995"/>
      <c r="F9" s="956" t="str">
        <f t="shared" si="0"/>
        <v/>
      </c>
      <c r="G9" s="995"/>
      <c r="H9" s="995"/>
      <c r="I9" s="995"/>
      <c r="J9" s="995"/>
      <c r="K9" s="956"/>
      <c r="L9" s="956"/>
      <c r="M9" s="956"/>
      <c r="N9" s="956"/>
      <c r="O9" s="956" t="str">
        <f t="shared" si="1"/>
        <v/>
      </c>
      <c r="P9" s="370"/>
      <c r="Q9" s="390"/>
      <c r="R9" s="390"/>
      <c r="T9" s="1870"/>
      <c r="U9" s="551"/>
      <c r="V9" s="551"/>
      <c r="W9" s="551"/>
      <c r="X9" s="551"/>
    </row>
    <row r="10" spans="1:24" ht="15.75" customHeight="1">
      <c r="A10" s="23"/>
      <c r="B10" s="374"/>
      <c r="C10" s="353"/>
      <c r="D10" s="370"/>
      <c r="E10" s="995"/>
      <c r="F10" s="956" t="str">
        <f t="shared" si="0"/>
        <v/>
      </c>
      <c r="G10" s="995"/>
      <c r="H10" s="995"/>
      <c r="I10" s="995"/>
      <c r="J10" s="995"/>
      <c r="K10" s="956"/>
      <c r="L10" s="956"/>
      <c r="M10" s="956"/>
      <c r="N10" s="956"/>
      <c r="O10" s="956" t="str">
        <f t="shared" si="1"/>
        <v/>
      </c>
      <c r="P10" s="370"/>
      <c r="Q10" s="390"/>
      <c r="R10" s="390"/>
      <c r="T10" s="1870"/>
      <c r="U10" s="551"/>
      <c r="V10" s="551"/>
      <c r="W10" s="551"/>
      <c r="X10" s="551"/>
    </row>
    <row r="11" spans="1:24" ht="15.75" customHeight="1">
      <c r="A11" s="23"/>
      <c r="B11" s="374"/>
      <c r="C11" s="353"/>
      <c r="D11" s="370"/>
      <c r="E11" s="995"/>
      <c r="F11" s="956" t="str">
        <f t="shared" si="0"/>
        <v/>
      </c>
      <c r="G11" s="995"/>
      <c r="H11" s="995"/>
      <c r="I11" s="995"/>
      <c r="J11" s="995"/>
      <c r="K11" s="956"/>
      <c r="L11" s="956"/>
      <c r="M11" s="956"/>
      <c r="N11" s="956"/>
      <c r="O11" s="956" t="str">
        <f t="shared" si="1"/>
        <v/>
      </c>
      <c r="P11" s="370"/>
      <c r="Q11" s="390"/>
      <c r="R11" s="390"/>
      <c r="T11" s="891"/>
      <c r="U11" s="551"/>
      <c r="V11" s="551"/>
      <c r="W11" s="551"/>
      <c r="X11" s="551"/>
    </row>
    <row r="12" spans="1:24" ht="15.75" customHeight="1">
      <c r="A12" s="23"/>
      <c r="B12" s="374"/>
      <c r="C12" s="353"/>
      <c r="D12" s="370"/>
      <c r="E12" s="995"/>
      <c r="F12" s="956" t="str">
        <f t="shared" si="0"/>
        <v/>
      </c>
      <c r="G12" s="995"/>
      <c r="H12" s="995"/>
      <c r="I12" s="995"/>
      <c r="J12" s="995"/>
      <c r="K12" s="956"/>
      <c r="L12" s="956"/>
      <c r="M12" s="956"/>
      <c r="N12" s="956"/>
      <c r="O12" s="956" t="str">
        <f t="shared" si="1"/>
        <v/>
      </c>
      <c r="P12" s="370"/>
      <c r="Q12" s="390"/>
      <c r="R12" s="390"/>
      <c r="T12" s="891"/>
      <c r="U12" s="551"/>
      <c r="V12" s="551"/>
      <c r="W12" s="551"/>
      <c r="X12" s="551"/>
    </row>
    <row r="13" spans="1:24" ht="15.75" customHeight="1">
      <c r="A13" s="23"/>
      <c r="B13" s="374"/>
      <c r="C13" s="353"/>
      <c r="D13" s="370"/>
      <c r="E13" s="995"/>
      <c r="F13" s="956" t="str">
        <f t="shared" si="0"/>
        <v/>
      </c>
      <c r="G13" s="995"/>
      <c r="H13" s="995"/>
      <c r="I13" s="995"/>
      <c r="J13" s="995"/>
      <c r="K13" s="956"/>
      <c r="L13" s="956"/>
      <c r="M13" s="956"/>
      <c r="N13" s="956"/>
      <c r="O13" s="956" t="str">
        <f t="shared" si="1"/>
        <v/>
      </c>
      <c r="P13" s="370"/>
      <c r="Q13" s="390"/>
      <c r="R13" s="390"/>
      <c r="T13" s="891"/>
      <c r="U13" s="551"/>
      <c r="V13" s="551"/>
      <c r="W13" s="551"/>
      <c r="X13" s="551"/>
    </row>
    <row r="14" spans="1:24" ht="15.75" customHeight="1">
      <c r="A14" s="23"/>
      <c r="B14" s="375"/>
      <c r="C14" s="353"/>
      <c r="D14" s="370"/>
      <c r="E14" s="995"/>
      <c r="F14" s="956" t="str">
        <f t="shared" si="0"/>
        <v/>
      </c>
      <c r="G14" s="995"/>
      <c r="H14" s="995"/>
      <c r="I14" s="995"/>
      <c r="J14" s="995"/>
      <c r="K14" s="956"/>
      <c r="L14" s="956"/>
      <c r="M14" s="956"/>
      <c r="N14" s="956"/>
      <c r="O14" s="956" t="str">
        <f t="shared" si="1"/>
        <v/>
      </c>
      <c r="P14" s="370"/>
      <c r="Q14" s="390"/>
      <c r="R14" s="390"/>
      <c r="T14" s="1870"/>
      <c r="U14" s="551"/>
      <c r="V14" s="551"/>
      <c r="W14" s="551"/>
      <c r="X14" s="551"/>
    </row>
    <row r="15" spans="1:24" ht="15.75" customHeight="1">
      <c r="A15" s="23"/>
      <c r="B15" s="375"/>
      <c r="C15" s="353"/>
      <c r="D15" s="370"/>
      <c r="E15" s="995"/>
      <c r="F15" s="956" t="str">
        <f t="shared" si="0"/>
        <v/>
      </c>
      <c r="G15" s="995"/>
      <c r="H15" s="995"/>
      <c r="I15" s="995"/>
      <c r="J15" s="995"/>
      <c r="K15" s="956"/>
      <c r="L15" s="956"/>
      <c r="M15" s="956"/>
      <c r="N15" s="956"/>
      <c r="O15" s="956" t="str">
        <f t="shared" si="1"/>
        <v/>
      </c>
      <c r="P15" s="370"/>
      <c r="Q15" s="390"/>
      <c r="R15" s="390"/>
      <c r="T15" s="1870"/>
      <c r="U15" s="551"/>
      <c r="V15" s="551"/>
      <c r="W15" s="551"/>
      <c r="X15" s="551"/>
    </row>
    <row r="16" spans="1:24" ht="15.75" customHeight="1">
      <c r="A16" s="23"/>
      <c r="B16" s="374"/>
      <c r="C16" s="353"/>
      <c r="D16" s="370"/>
      <c r="E16" s="995"/>
      <c r="F16" s="956" t="str">
        <f t="shared" si="0"/>
        <v/>
      </c>
      <c r="G16" s="995"/>
      <c r="H16" s="995"/>
      <c r="I16" s="995"/>
      <c r="J16" s="995"/>
      <c r="K16" s="956"/>
      <c r="L16" s="956"/>
      <c r="M16" s="956"/>
      <c r="N16" s="956"/>
      <c r="O16" s="956" t="str">
        <f t="shared" si="1"/>
        <v/>
      </c>
      <c r="P16" s="370"/>
      <c r="Q16" s="390"/>
      <c r="R16" s="390"/>
      <c r="T16" s="1870"/>
      <c r="U16" s="551"/>
      <c r="V16" s="551"/>
      <c r="W16" s="551"/>
      <c r="X16" s="551"/>
    </row>
    <row r="17" spans="1:24" ht="15.75" customHeight="1">
      <c r="A17" s="23"/>
      <c r="B17" s="374"/>
      <c r="C17" s="353"/>
      <c r="D17" s="370"/>
      <c r="E17" s="995"/>
      <c r="F17" s="956" t="str">
        <f t="shared" si="0"/>
        <v/>
      </c>
      <c r="G17" s="995"/>
      <c r="H17" s="995"/>
      <c r="I17" s="995"/>
      <c r="J17" s="995"/>
      <c r="K17" s="956"/>
      <c r="L17" s="956"/>
      <c r="M17" s="956"/>
      <c r="N17" s="956"/>
      <c r="O17" s="956" t="str">
        <f t="shared" si="1"/>
        <v/>
      </c>
      <c r="P17" s="370"/>
      <c r="Q17" s="390"/>
      <c r="R17" s="390"/>
      <c r="T17" s="1870"/>
      <c r="U17" s="551"/>
      <c r="V17" s="551"/>
      <c r="W17" s="551"/>
      <c r="X17" s="551"/>
    </row>
    <row r="18" spans="1:24" ht="15.75" customHeight="1">
      <c r="A18" s="23"/>
      <c r="B18" s="374"/>
      <c r="C18" s="353"/>
      <c r="D18" s="370"/>
      <c r="E18" s="995"/>
      <c r="F18" s="956" t="str">
        <f t="shared" si="0"/>
        <v/>
      </c>
      <c r="G18" s="995"/>
      <c r="H18" s="995"/>
      <c r="I18" s="995"/>
      <c r="J18" s="995"/>
      <c r="K18" s="956"/>
      <c r="L18" s="956"/>
      <c r="M18" s="956"/>
      <c r="N18" s="956"/>
      <c r="O18" s="956" t="str">
        <f t="shared" si="1"/>
        <v/>
      </c>
      <c r="P18" s="370"/>
      <c r="Q18" s="390"/>
      <c r="R18" s="390"/>
      <c r="T18" s="1870"/>
      <c r="U18" s="551"/>
      <c r="V18" s="551"/>
      <c r="W18" s="551"/>
      <c r="X18" s="551"/>
    </row>
    <row r="19" spans="1:24" ht="15.75" customHeight="1">
      <c r="A19" s="23"/>
      <c r="B19" s="374"/>
      <c r="C19" s="353"/>
      <c r="D19" s="370"/>
      <c r="E19" s="995"/>
      <c r="F19" s="956" t="str">
        <f t="shared" si="0"/>
        <v/>
      </c>
      <c r="G19" s="995"/>
      <c r="H19" s="995"/>
      <c r="I19" s="995"/>
      <c r="J19" s="995"/>
      <c r="K19" s="956"/>
      <c r="L19" s="956"/>
      <c r="M19" s="956"/>
      <c r="N19" s="956"/>
      <c r="O19" s="956" t="str">
        <f t="shared" si="1"/>
        <v/>
      </c>
      <c r="P19" s="370"/>
      <c r="Q19" s="390"/>
      <c r="R19" s="390"/>
      <c r="T19" s="1870"/>
      <c r="U19" s="551"/>
      <c r="V19" s="551"/>
      <c r="W19" s="551"/>
      <c r="X19" s="551"/>
    </row>
    <row r="20" spans="1:24" ht="15.75" customHeight="1">
      <c r="A20" s="23"/>
      <c r="B20" s="374"/>
      <c r="C20" s="353"/>
      <c r="D20" s="370"/>
      <c r="E20" s="995"/>
      <c r="F20" s="956" t="str">
        <f t="shared" si="0"/>
        <v/>
      </c>
      <c r="G20" s="995"/>
      <c r="H20" s="995"/>
      <c r="I20" s="995"/>
      <c r="J20" s="995"/>
      <c r="K20" s="956"/>
      <c r="L20" s="956"/>
      <c r="M20" s="956"/>
      <c r="N20" s="956"/>
      <c r="O20" s="956" t="str">
        <f t="shared" si="1"/>
        <v/>
      </c>
      <c r="P20" s="370"/>
      <c r="Q20" s="390"/>
      <c r="R20" s="390"/>
      <c r="T20" s="1870"/>
      <c r="U20" s="551"/>
      <c r="V20" s="551"/>
      <c r="W20" s="551"/>
      <c r="X20" s="551"/>
    </row>
    <row r="21" spans="1:24" ht="15.75" customHeight="1">
      <c r="A21" s="23"/>
      <c r="B21" s="374"/>
      <c r="C21" s="353"/>
      <c r="D21" s="370"/>
      <c r="E21" s="995"/>
      <c r="F21" s="956" t="str">
        <f t="shared" si="0"/>
        <v/>
      </c>
      <c r="G21" s="995"/>
      <c r="H21" s="995"/>
      <c r="I21" s="995"/>
      <c r="J21" s="995"/>
      <c r="K21" s="956"/>
      <c r="L21" s="956"/>
      <c r="M21" s="956"/>
      <c r="N21" s="956"/>
      <c r="O21" s="956" t="str">
        <f t="shared" si="1"/>
        <v/>
      </c>
      <c r="P21" s="370"/>
      <c r="Q21" s="390"/>
      <c r="R21" s="390"/>
      <c r="T21" s="1870"/>
      <c r="U21" s="551"/>
      <c r="V21" s="551"/>
      <c r="W21" s="551"/>
      <c r="X21" s="551"/>
    </row>
    <row r="22" spans="1:24" ht="15.75" customHeight="1">
      <c r="A22" s="23"/>
      <c r="B22" s="375"/>
      <c r="C22" s="353"/>
      <c r="D22" s="370"/>
      <c r="E22" s="995"/>
      <c r="F22" s="956" t="str">
        <f t="shared" si="0"/>
        <v/>
      </c>
      <c r="G22" s="995"/>
      <c r="H22" s="995"/>
      <c r="I22" s="995"/>
      <c r="J22" s="995"/>
      <c r="K22" s="956"/>
      <c r="L22" s="956"/>
      <c r="M22" s="956"/>
      <c r="N22" s="956"/>
      <c r="O22" s="956" t="str">
        <f t="shared" si="1"/>
        <v/>
      </c>
      <c r="P22" s="370"/>
      <c r="Q22" s="390"/>
      <c r="R22" s="390"/>
      <c r="T22" s="1870"/>
      <c r="U22" s="551"/>
      <c r="V22" s="551"/>
      <c r="W22" s="551"/>
      <c r="X22" s="551"/>
    </row>
    <row r="23" spans="1:24" ht="15.75" customHeight="1">
      <c r="A23" s="23"/>
      <c r="B23" s="375"/>
      <c r="C23" s="353"/>
      <c r="D23" s="370"/>
      <c r="E23" s="995"/>
      <c r="F23" s="956" t="str">
        <f t="shared" si="0"/>
        <v/>
      </c>
      <c r="G23" s="995"/>
      <c r="H23" s="995"/>
      <c r="I23" s="995"/>
      <c r="J23" s="995"/>
      <c r="K23" s="956"/>
      <c r="L23" s="956"/>
      <c r="M23" s="956"/>
      <c r="N23" s="956"/>
      <c r="O23" s="956" t="str">
        <f t="shared" si="1"/>
        <v/>
      </c>
      <c r="P23" s="370"/>
      <c r="Q23" s="390"/>
      <c r="R23" s="390"/>
      <c r="T23" s="1870"/>
      <c r="U23" s="551"/>
      <c r="V23" s="551"/>
      <c r="W23" s="551"/>
      <c r="X23" s="551"/>
    </row>
    <row r="24" spans="1:24" ht="15.75" customHeight="1">
      <c r="A24" s="23"/>
      <c r="B24" s="374"/>
      <c r="C24" s="353"/>
      <c r="D24" s="370"/>
      <c r="E24" s="995"/>
      <c r="F24" s="956" t="str">
        <f t="shared" si="0"/>
        <v/>
      </c>
      <c r="G24" s="995"/>
      <c r="H24" s="995"/>
      <c r="I24" s="995"/>
      <c r="J24" s="995"/>
      <c r="K24" s="956"/>
      <c r="L24" s="956"/>
      <c r="M24" s="956"/>
      <c r="N24" s="956"/>
      <c r="O24" s="956" t="str">
        <f t="shared" si="1"/>
        <v/>
      </c>
      <c r="P24" s="370"/>
      <c r="Q24" s="390"/>
      <c r="R24" s="390"/>
      <c r="T24" s="1870"/>
      <c r="U24" s="551"/>
      <c r="V24" s="551"/>
      <c r="W24" s="551"/>
      <c r="X24" s="551"/>
    </row>
    <row r="25" spans="1:24" ht="15.75" customHeight="1">
      <c r="A25" s="23"/>
      <c r="B25" s="374"/>
      <c r="C25" s="353"/>
      <c r="D25" s="370"/>
      <c r="E25" s="995"/>
      <c r="F25" s="956" t="str">
        <f t="shared" si="0"/>
        <v/>
      </c>
      <c r="G25" s="995"/>
      <c r="H25" s="995"/>
      <c r="I25" s="995"/>
      <c r="J25" s="995"/>
      <c r="K25" s="956"/>
      <c r="L25" s="956"/>
      <c r="M25" s="956"/>
      <c r="N25" s="956"/>
      <c r="O25" s="956" t="str">
        <f t="shared" si="1"/>
        <v/>
      </c>
      <c r="P25" s="370"/>
      <c r="Q25" s="390"/>
      <c r="R25" s="390"/>
      <c r="T25" s="1870"/>
      <c r="U25" s="551"/>
      <c r="V25" s="551"/>
      <c r="W25" s="551"/>
      <c r="X25" s="551"/>
    </row>
    <row r="26" spans="1:24" ht="15.75" customHeight="1">
      <c r="A26" s="23"/>
      <c r="B26" s="374"/>
      <c r="C26" s="353"/>
      <c r="D26" s="370"/>
      <c r="E26" s="995"/>
      <c r="F26" s="995"/>
      <c r="G26" s="995"/>
      <c r="H26" s="995"/>
      <c r="I26" s="995"/>
      <c r="J26" s="995"/>
      <c r="K26" s="956"/>
      <c r="L26" s="956"/>
      <c r="M26" s="956"/>
      <c r="N26" s="956"/>
      <c r="O26" s="956"/>
      <c r="P26" s="370"/>
      <c r="Q26" s="390"/>
      <c r="R26" s="390"/>
      <c r="T26" s="1870"/>
      <c r="U26" s="551"/>
      <c r="V26" s="551"/>
      <c r="W26" s="551"/>
      <c r="X26" s="551"/>
    </row>
    <row r="27" spans="1:24" ht="15.75" customHeight="1">
      <c r="A27" s="2115" t="s">
        <v>433</v>
      </c>
      <c r="B27" s="2116"/>
      <c r="C27" s="353"/>
      <c r="D27" s="370"/>
      <c r="E27" s="956"/>
      <c r="F27" s="956"/>
      <c r="G27" s="956">
        <f>SUM(G7:G26)</f>
        <v>0</v>
      </c>
      <c r="H27" s="956"/>
      <c r="I27" s="956"/>
      <c r="J27" s="956"/>
      <c r="K27" s="956">
        <f>SUM(K7:K26)</f>
        <v>0</v>
      </c>
      <c r="L27" s="956"/>
      <c r="M27" s="956"/>
      <c r="N27" s="956">
        <f>SUM(N7:N26)</f>
        <v>0</v>
      </c>
      <c r="O27" s="956" t="str">
        <f>IF(K27=0,"",(N27-K27)/K27*100)</f>
        <v/>
      </c>
      <c r="P27" s="370"/>
      <c r="Q27" s="390"/>
      <c r="R27" s="390"/>
      <c r="U27" s="551"/>
      <c r="V27" s="551"/>
      <c r="W27" s="551"/>
      <c r="X27" s="551"/>
    </row>
    <row r="28" spans="1:24" ht="15.75" customHeight="1">
      <c r="A28" s="12" t="str">
        <f>封面!D11&amp;封面!G11</f>
        <v>被评估企业填表人：</v>
      </c>
      <c r="E28" s="943"/>
      <c r="F28" s="943"/>
      <c r="G28" s="943"/>
      <c r="H28" s="943"/>
      <c r="I28" s="943"/>
      <c r="J28" s="943"/>
      <c r="K28" s="943" t="str">
        <f>"评估人员："&amp;封面!G20</f>
        <v>评估人员：</v>
      </c>
      <c r="L28" s="943"/>
      <c r="M28" s="943"/>
      <c r="N28" s="943"/>
      <c r="O28" s="943"/>
    </row>
    <row r="29" spans="1:24" ht="15.75" customHeight="1">
      <c r="A29" s="12" t="str">
        <f>CONCATENATE(封面!D13,封面!F13,封面!G13,封面!H13,封面!I13,封面!J13,封面!K13)</f>
        <v>填表日期：年月日</v>
      </c>
      <c r="E29" s="943"/>
      <c r="F29" s="943"/>
      <c r="G29" s="943"/>
      <c r="H29" s="943"/>
      <c r="I29" s="943"/>
      <c r="J29" s="943"/>
      <c r="K29" s="943"/>
      <c r="L29" s="943"/>
      <c r="M29" s="943"/>
      <c r="N29" s="943"/>
      <c r="O29" s="943"/>
    </row>
  </sheetData>
  <mergeCells count="15">
    <mergeCell ref="U5:U6"/>
    <mergeCell ref="V5:X5"/>
    <mergeCell ref="A27:B27"/>
    <mergeCell ref="A5:A6"/>
    <mergeCell ref="B5:B6"/>
    <mergeCell ref="C5:C6"/>
    <mergeCell ref="D5:D6"/>
    <mergeCell ref="T5:T6"/>
    <mergeCell ref="E5:G5"/>
    <mergeCell ref="I5:K5"/>
    <mergeCell ref="L5:N5"/>
    <mergeCell ref="H5:H6"/>
    <mergeCell ref="O5:O6"/>
    <mergeCell ref="P5:P6"/>
    <mergeCell ref="Q5:R5"/>
  </mergeCells>
  <phoneticPr fontId="28" type="noConversion"/>
  <hyperlinks>
    <hyperlink ref="A1" location="索引目录!E21" display="返回索引页" xr:uid="{00000000-0004-0000-1F00-000000000000}"/>
    <hyperlink ref="B1" location="存货汇总!B9" display="返回" xr:uid="{00000000-0004-0000-1F00-000001000000}"/>
  </hyperlinks>
  <printOptions horizontalCentered="1"/>
  <pageMargins left="0.35433070866141736" right="0.35433070866141736" top="0.98425196850393704" bottom="0.78740157480314965" header="0.39370078740157477" footer="0.51181102362204722"/>
  <pageSetup paperSize="9" scale="79" fitToHeight="0" orientation="landscape" r:id="rId1"/>
  <headerFooter alignWithMargins="0">
    <oddHeader>&amp;R&amp;"宋体,常规"&amp;10共&amp;"Times New Roman,常规"&amp;N&amp;"宋体,常规"页第&amp;"Times New Roman,常规"&amp;P&amp;"宋体,常规"页</oddHeader>
  </headerFooter>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pageSetUpPr fitToPage="1"/>
  </sheetPr>
  <dimension ref="A1:AT33"/>
  <sheetViews>
    <sheetView zoomScale="80" zoomScaleNormal="80" zoomScaleSheetLayoutView="70" workbookViewId="0">
      <selection activeCell="O4" sqref="O4"/>
    </sheetView>
  </sheetViews>
  <sheetFormatPr defaultColWidth="9" defaultRowHeight="15.75" customHeight="1" outlineLevelCol="1"/>
  <cols>
    <col min="1" max="1" width="5.75" style="12" customWidth="1"/>
    <col min="2" max="2" width="18.75" style="372" customWidth="1"/>
    <col min="3" max="3" width="9.5" style="349" customWidth="1"/>
    <col min="4" max="4" width="10.625" style="705" customWidth="1" outlineLevel="1"/>
    <col min="5" max="5" width="8.125" style="705" customWidth="1" outlineLevel="1"/>
    <col min="6" max="7" width="13.125" style="720" customWidth="1" outlineLevel="1"/>
    <col min="8" max="9" width="11.25" style="720" customWidth="1"/>
    <col min="10" max="10" width="13.75" style="705" customWidth="1"/>
    <col min="11" max="12" width="11.25" style="705" customWidth="1"/>
    <col min="13" max="13" width="13.75" style="705" customWidth="1"/>
    <col min="14" max="14" width="9.625" style="705" customWidth="1"/>
    <col min="15" max="15" width="10.75" style="349" customWidth="1"/>
    <col min="16" max="17" width="8.25" style="349" customWidth="1"/>
    <col min="18" max="19" width="13.625" style="349" customWidth="1"/>
    <col min="20" max="20" width="9" style="349" customWidth="1"/>
    <col min="21" max="21" width="9" style="399" customWidth="1"/>
    <col min="22" max="22" width="20" style="399" customWidth="1"/>
    <col min="23" max="46" width="9" style="399"/>
    <col min="47" max="16384" width="9" style="349"/>
  </cols>
  <sheetData>
    <row r="1" spans="1:32" ht="15.75" customHeight="1">
      <c r="A1" s="564" t="s">
        <v>108</v>
      </c>
      <c r="B1" s="371" t="s">
        <v>333</v>
      </c>
      <c r="C1" s="348"/>
      <c r="D1" s="941"/>
      <c r="E1" s="941"/>
      <c r="F1" s="941"/>
      <c r="G1" s="941"/>
      <c r="H1" s="941"/>
      <c r="I1" s="941"/>
      <c r="J1" s="941"/>
      <c r="K1" s="941"/>
      <c r="L1" s="941"/>
      <c r="M1" s="941"/>
      <c r="N1" s="941"/>
      <c r="O1" s="348"/>
      <c r="R1" s="348"/>
      <c r="S1" s="348"/>
    </row>
    <row r="2" spans="1:32" s="369" customFormat="1" ht="30" customHeight="1">
      <c r="A2" s="1866" t="s">
        <v>495</v>
      </c>
      <c r="B2" s="1867"/>
      <c r="C2" s="1867"/>
      <c r="D2" s="1867"/>
      <c r="E2" s="1867"/>
      <c r="F2" s="1867"/>
      <c r="G2" s="1867"/>
      <c r="H2" s="1867"/>
      <c r="I2" s="1867"/>
      <c r="J2" s="1867"/>
      <c r="K2" s="1867"/>
      <c r="L2" s="1867"/>
      <c r="M2" s="1867"/>
      <c r="N2" s="1867"/>
      <c r="O2" s="1867"/>
      <c r="P2" s="1868"/>
      <c r="Q2" s="1868"/>
      <c r="R2" s="1867"/>
      <c r="S2" s="1867"/>
      <c r="T2" s="1876"/>
      <c r="U2" s="1868"/>
      <c r="V2" s="1868"/>
      <c r="W2" s="1868"/>
      <c r="X2" s="1868"/>
      <c r="Y2" s="1868"/>
      <c r="Z2" s="1868"/>
      <c r="AA2" s="1868"/>
      <c r="AB2" s="1868"/>
      <c r="AC2" s="1868"/>
      <c r="AD2" s="1868"/>
      <c r="AE2" s="1868"/>
      <c r="AF2" s="1868"/>
    </row>
    <row r="3" spans="1:32" ht="14.25" customHeight="1">
      <c r="A3" s="705" t="str">
        <f>CONCATENATE(封面!D9,封面!F9,封面!G9,封面!H9,封面!I9,封面!J9,封面!K9)</f>
        <v>评估基准日：年月日</v>
      </c>
      <c r="B3" s="705"/>
      <c r="C3" s="705"/>
      <c r="F3" s="705"/>
      <c r="G3" s="705"/>
      <c r="H3" s="705"/>
      <c r="I3" s="705"/>
      <c r="O3" s="705"/>
      <c r="R3" s="365"/>
      <c r="S3" s="365"/>
    </row>
    <row r="4" spans="1:32" ht="15.75" customHeight="1">
      <c r="A4" s="12" t="str">
        <f>封面!D7&amp;封面!F7</f>
        <v>被评估企业：</v>
      </c>
      <c r="D4" s="943"/>
      <c r="E4" s="943"/>
      <c r="F4" s="996"/>
      <c r="G4" s="996"/>
      <c r="H4" s="996"/>
      <c r="I4" s="996"/>
      <c r="J4" s="943"/>
      <c r="K4" s="943"/>
      <c r="L4" s="943"/>
      <c r="M4" s="943"/>
      <c r="N4" s="943"/>
      <c r="O4" s="355" t="s">
        <v>110</v>
      </c>
      <c r="R4" s="355"/>
      <c r="S4" s="355"/>
    </row>
    <row r="5" spans="1:32" s="365" customFormat="1" ht="15.75" customHeight="1">
      <c r="A5" s="2252" t="s">
        <v>172</v>
      </c>
      <c r="B5" s="2254" t="s">
        <v>481</v>
      </c>
      <c r="C5" s="2256" t="s">
        <v>482</v>
      </c>
      <c r="D5" s="2259" t="s">
        <v>317</v>
      </c>
      <c r="E5" s="2259"/>
      <c r="F5" s="2259"/>
      <c r="G5" s="2109" t="s">
        <v>394</v>
      </c>
      <c r="H5" s="2273" t="s">
        <v>318</v>
      </c>
      <c r="I5" s="2274"/>
      <c r="J5" s="2275"/>
      <c r="K5" s="2260" t="s">
        <v>319</v>
      </c>
      <c r="L5" s="2261"/>
      <c r="M5" s="2262"/>
      <c r="N5" s="2259" t="s">
        <v>336</v>
      </c>
      <c r="O5" s="2264" t="s">
        <v>175</v>
      </c>
      <c r="P5" s="2264" t="s">
        <v>487</v>
      </c>
      <c r="Q5" s="2281" t="s">
        <v>1172</v>
      </c>
      <c r="R5" s="2280" t="s">
        <v>976</v>
      </c>
      <c r="S5" s="2280"/>
      <c r="T5" s="1856"/>
      <c r="U5" s="2258" t="s">
        <v>2129</v>
      </c>
      <c r="V5" s="2282" t="s">
        <v>2148</v>
      </c>
      <c r="W5" s="2282" t="s">
        <v>2149</v>
      </c>
      <c r="X5" s="2282" t="s">
        <v>2150</v>
      </c>
      <c r="Y5" s="2283" t="s">
        <v>2142</v>
      </c>
      <c r="Z5" s="2283"/>
      <c r="AA5" s="2283"/>
      <c r="AB5" s="2283"/>
      <c r="AC5" s="2283"/>
      <c r="AD5" s="2276" t="s">
        <v>2151</v>
      </c>
      <c r="AE5" s="2276"/>
      <c r="AF5" s="2284"/>
    </row>
    <row r="6" spans="1:32" s="365" customFormat="1" ht="15.75" customHeight="1">
      <c r="A6" s="2253"/>
      <c r="B6" s="2255"/>
      <c r="C6" s="2257"/>
      <c r="D6" s="947" t="s">
        <v>483</v>
      </c>
      <c r="E6" s="947" t="s">
        <v>484</v>
      </c>
      <c r="F6" s="947" t="s">
        <v>145</v>
      </c>
      <c r="G6" s="2110"/>
      <c r="H6" s="947" t="s">
        <v>483</v>
      </c>
      <c r="I6" s="947" t="s">
        <v>484</v>
      </c>
      <c r="J6" s="947" t="s">
        <v>145</v>
      </c>
      <c r="K6" s="1000" t="s">
        <v>485</v>
      </c>
      <c r="L6" s="947" t="s">
        <v>484</v>
      </c>
      <c r="M6" s="947" t="s">
        <v>145</v>
      </c>
      <c r="N6" s="2263"/>
      <c r="O6" s="2265"/>
      <c r="P6" s="2265"/>
      <c r="Q6" s="2281"/>
      <c r="R6" s="1857" t="s">
        <v>977</v>
      </c>
      <c r="S6" s="1857" t="s">
        <v>978</v>
      </c>
      <c r="T6" s="1856"/>
      <c r="U6" s="2258"/>
      <c r="V6" s="2282"/>
      <c r="W6" s="2282"/>
      <c r="X6" s="2282"/>
      <c r="Y6" s="1859" t="s">
        <v>2143</v>
      </c>
      <c r="Z6" s="1861" t="s">
        <v>2146</v>
      </c>
      <c r="AA6" s="1860" t="s">
        <v>2144</v>
      </c>
      <c r="AB6" s="1860" t="s">
        <v>2152</v>
      </c>
      <c r="AC6" s="1860" t="s">
        <v>1761</v>
      </c>
      <c r="AD6" s="1871" t="s">
        <v>2153</v>
      </c>
      <c r="AE6" s="1871" t="s">
        <v>2154</v>
      </c>
      <c r="AF6" s="1872" t="s">
        <v>2155</v>
      </c>
    </row>
    <row r="7" spans="1:32" s="365" customFormat="1" ht="15.75" customHeight="1">
      <c r="A7" s="23"/>
      <c r="B7" s="374"/>
      <c r="C7" s="396"/>
      <c r="D7" s="994"/>
      <c r="E7" s="956" t="str">
        <f>IF(D7=0,"",F7/D7)</f>
        <v/>
      </c>
      <c r="F7" s="994"/>
      <c r="G7" s="994"/>
      <c r="H7" s="994"/>
      <c r="I7" s="994"/>
      <c r="J7" s="956"/>
      <c r="K7" s="956"/>
      <c r="L7" s="956"/>
      <c r="M7" s="956"/>
      <c r="N7" s="956" t="str">
        <f>IF(J7=0,"",(M7-J7)/J7*100)</f>
        <v/>
      </c>
      <c r="O7" s="370"/>
      <c r="P7" s="353"/>
      <c r="Q7" s="1856"/>
      <c r="R7" s="551"/>
      <c r="S7" s="551"/>
      <c r="T7" s="1856"/>
      <c r="U7" s="894"/>
      <c r="V7" s="1865"/>
      <c r="W7" s="1856"/>
      <c r="X7" s="1856"/>
      <c r="Y7" s="1856"/>
      <c r="Z7" s="1856"/>
      <c r="AA7" s="1856"/>
      <c r="AB7" s="1856"/>
      <c r="AC7" s="1856"/>
      <c r="AD7" s="1856"/>
      <c r="AE7" s="1856"/>
      <c r="AF7" s="1856"/>
    </row>
    <row r="8" spans="1:32" ht="15.75" customHeight="1">
      <c r="A8" s="23"/>
      <c r="B8" s="375"/>
      <c r="C8" s="370"/>
      <c r="D8" s="995"/>
      <c r="E8" s="956" t="str">
        <f t="shared" ref="E8:E25" si="0">IF(D8=0,"",F8/D8)</f>
        <v/>
      </c>
      <c r="F8" s="995"/>
      <c r="G8" s="995"/>
      <c r="H8" s="995"/>
      <c r="I8" s="995"/>
      <c r="J8" s="956"/>
      <c r="K8" s="956"/>
      <c r="L8" s="956"/>
      <c r="M8" s="956"/>
      <c r="N8" s="956" t="str">
        <f t="shared" ref="N8:N25" si="1">IF(J8=0,"",(M8-J8)/J8*100)</f>
        <v/>
      </c>
      <c r="O8" s="370"/>
      <c r="P8" s="370"/>
      <c r="Q8" s="1873"/>
      <c r="R8" s="894"/>
      <c r="S8" s="551"/>
      <c r="T8" s="551"/>
      <c r="U8" s="894"/>
      <c r="V8" s="1865"/>
      <c r="W8" s="1166"/>
      <c r="X8" s="1166"/>
      <c r="Y8" s="1166"/>
      <c r="Z8" s="1166"/>
      <c r="AA8" s="1166"/>
      <c r="AB8" s="1166"/>
      <c r="AC8" s="1166"/>
      <c r="AD8" s="1166"/>
      <c r="AE8" s="1166"/>
      <c r="AF8" s="1166"/>
    </row>
    <row r="9" spans="1:32" ht="15.75" customHeight="1">
      <c r="A9" s="23"/>
      <c r="B9" s="374"/>
      <c r="C9" s="370"/>
      <c r="D9" s="995"/>
      <c r="E9" s="956" t="str">
        <f t="shared" si="0"/>
        <v/>
      </c>
      <c r="F9" s="995"/>
      <c r="G9" s="995"/>
      <c r="H9" s="995"/>
      <c r="I9" s="995"/>
      <c r="J9" s="956"/>
      <c r="K9" s="956"/>
      <c r="L9" s="956"/>
      <c r="M9" s="956"/>
      <c r="N9" s="956" t="str">
        <f t="shared" si="1"/>
        <v/>
      </c>
      <c r="O9" s="370"/>
      <c r="P9" s="370"/>
      <c r="Q9" s="1874"/>
      <c r="R9" s="894"/>
      <c r="S9" s="551"/>
      <c r="T9" s="551"/>
      <c r="U9" s="551"/>
      <c r="V9" s="1865"/>
      <c r="W9" s="1166"/>
      <c r="X9" s="1166"/>
      <c r="Y9" s="1166"/>
      <c r="Z9" s="1166"/>
      <c r="AA9" s="1166"/>
      <c r="AB9" s="1166"/>
      <c r="AC9" s="1166"/>
      <c r="AD9" s="1166"/>
      <c r="AE9" s="1166"/>
      <c r="AF9" s="1166"/>
    </row>
    <row r="10" spans="1:32" ht="15.75" customHeight="1">
      <c r="A10" s="23"/>
      <c r="B10" s="374"/>
      <c r="C10" s="370"/>
      <c r="D10" s="995"/>
      <c r="E10" s="956" t="str">
        <f t="shared" si="0"/>
        <v/>
      </c>
      <c r="F10" s="995"/>
      <c r="G10" s="995"/>
      <c r="H10" s="995"/>
      <c r="I10" s="995"/>
      <c r="J10" s="956"/>
      <c r="K10" s="956"/>
      <c r="L10" s="956"/>
      <c r="M10" s="956"/>
      <c r="N10" s="956" t="str">
        <f t="shared" si="1"/>
        <v/>
      </c>
      <c r="O10" s="370"/>
      <c r="P10" s="370"/>
      <c r="Q10" s="1874"/>
      <c r="R10" s="894"/>
      <c r="S10" s="892"/>
      <c r="T10" s="551"/>
      <c r="U10" s="551"/>
      <c r="V10" s="1875"/>
      <c r="W10" s="1166"/>
      <c r="X10" s="1166"/>
      <c r="Y10" s="1166"/>
      <c r="Z10" s="1166"/>
      <c r="AA10" s="1166"/>
      <c r="AB10" s="1166"/>
      <c r="AC10" s="1166"/>
      <c r="AD10" s="1166"/>
      <c r="AE10" s="1166"/>
      <c r="AF10" s="1166"/>
    </row>
    <row r="11" spans="1:32" ht="15.75" customHeight="1">
      <c r="A11" s="23"/>
      <c r="B11" s="374"/>
      <c r="C11" s="370"/>
      <c r="D11" s="995"/>
      <c r="E11" s="956" t="str">
        <f t="shared" si="0"/>
        <v/>
      </c>
      <c r="F11" s="995"/>
      <c r="G11" s="995"/>
      <c r="H11" s="995"/>
      <c r="I11" s="995"/>
      <c r="J11" s="956"/>
      <c r="K11" s="956"/>
      <c r="L11" s="956"/>
      <c r="M11" s="956"/>
      <c r="N11" s="956" t="str">
        <f t="shared" si="1"/>
        <v/>
      </c>
      <c r="O11" s="370"/>
      <c r="P11" s="370"/>
      <c r="Q11" s="1874"/>
      <c r="R11" s="894"/>
      <c r="S11" s="551"/>
      <c r="T11" s="551"/>
      <c r="U11" s="892"/>
      <c r="V11" s="1865"/>
      <c r="W11" s="1166"/>
      <c r="X11" s="1166"/>
      <c r="Y11" s="1166"/>
      <c r="Z11" s="1166"/>
      <c r="AA11" s="1166"/>
      <c r="AB11" s="1166"/>
      <c r="AC11" s="1166"/>
      <c r="AD11" s="1166"/>
      <c r="AE11" s="1166"/>
      <c r="AF11" s="1166"/>
    </row>
    <row r="12" spans="1:32" ht="15.75" customHeight="1">
      <c r="A12" s="23"/>
      <c r="B12" s="374"/>
      <c r="C12" s="370"/>
      <c r="D12" s="995"/>
      <c r="E12" s="956" t="str">
        <f t="shared" si="0"/>
        <v/>
      </c>
      <c r="F12" s="995"/>
      <c r="G12" s="995"/>
      <c r="H12" s="995"/>
      <c r="I12" s="995"/>
      <c r="J12" s="956"/>
      <c r="K12" s="956"/>
      <c r="L12" s="956"/>
      <c r="M12" s="956"/>
      <c r="N12" s="956" t="str">
        <f t="shared" si="1"/>
        <v/>
      </c>
      <c r="O12" s="370"/>
      <c r="P12" s="370"/>
      <c r="Q12" s="551"/>
      <c r="R12" s="551"/>
      <c r="S12" s="551"/>
      <c r="T12" s="551"/>
      <c r="U12" s="892"/>
      <c r="V12" s="1166"/>
      <c r="W12" s="1166"/>
      <c r="X12" s="1166"/>
      <c r="Y12" s="1166"/>
      <c r="Z12" s="1166"/>
      <c r="AA12" s="1166"/>
      <c r="AB12" s="1166"/>
      <c r="AC12" s="1166"/>
      <c r="AD12" s="1166"/>
      <c r="AE12" s="1166"/>
      <c r="AF12" s="1166"/>
    </row>
    <row r="13" spans="1:32" ht="15.75" customHeight="1">
      <c r="A13" s="23"/>
      <c r="B13" s="374"/>
      <c r="C13" s="370"/>
      <c r="D13" s="995"/>
      <c r="E13" s="956" t="str">
        <f t="shared" si="0"/>
        <v/>
      </c>
      <c r="F13" s="995"/>
      <c r="G13" s="995"/>
      <c r="H13" s="995"/>
      <c r="I13" s="995"/>
      <c r="J13" s="956"/>
      <c r="K13" s="956"/>
      <c r="L13" s="956"/>
      <c r="M13" s="956"/>
      <c r="N13" s="956" t="str">
        <f t="shared" si="1"/>
        <v/>
      </c>
      <c r="O13" s="370"/>
      <c r="P13" s="370"/>
      <c r="Q13" s="551"/>
      <c r="R13" s="551"/>
      <c r="S13" s="551"/>
      <c r="T13" s="551"/>
      <c r="U13" s="892"/>
      <c r="V13" s="1166"/>
      <c r="W13" s="1166"/>
      <c r="X13" s="1166"/>
      <c r="Y13" s="1166"/>
      <c r="Z13" s="1166"/>
      <c r="AA13" s="1166"/>
      <c r="AB13" s="1166"/>
      <c r="AC13" s="1166"/>
      <c r="AD13" s="1166"/>
      <c r="AE13" s="1166"/>
      <c r="AF13" s="1166"/>
    </row>
    <row r="14" spans="1:32" ht="15.75" customHeight="1">
      <c r="A14" s="23"/>
      <c r="B14" s="375"/>
      <c r="C14" s="370"/>
      <c r="D14" s="995"/>
      <c r="E14" s="956" t="str">
        <f t="shared" si="0"/>
        <v/>
      </c>
      <c r="F14" s="995"/>
      <c r="G14" s="995"/>
      <c r="H14" s="995"/>
      <c r="I14" s="995"/>
      <c r="J14" s="956"/>
      <c r="K14" s="956"/>
      <c r="L14" s="956"/>
      <c r="M14" s="956"/>
      <c r="N14" s="956" t="str">
        <f t="shared" si="1"/>
        <v/>
      </c>
      <c r="O14" s="370"/>
      <c r="P14" s="370"/>
      <c r="Q14" s="551"/>
      <c r="R14" s="551"/>
      <c r="S14" s="551"/>
      <c r="T14" s="551"/>
      <c r="U14" s="551"/>
      <c r="V14" s="1166"/>
      <c r="W14" s="1166"/>
      <c r="X14" s="1166"/>
      <c r="Y14" s="1166"/>
      <c r="Z14" s="1166"/>
      <c r="AA14" s="1166"/>
      <c r="AB14" s="1166"/>
      <c r="AC14" s="1166"/>
      <c r="AD14" s="1166"/>
      <c r="AE14" s="1166"/>
      <c r="AF14" s="1166"/>
    </row>
    <row r="15" spans="1:32" ht="15.75" customHeight="1">
      <c r="A15" s="23"/>
      <c r="B15" s="375"/>
      <c r="C15" s="370"/>
      <c r="D15" s="995"/>
      <c r="E15" s="956" t="str">
        <f t="shared" si="0"/>
        <v/>
      </c>
      <c r="F15" s="995"/>
      <c r="G15" s="995"/>
      <c r="H15" s="995"/>
      <c r="I15" s="995"/>
      <c r="J15" s="956"/>
      <c r="K15" s="956"/>
      <c r="L15" s="956"/>
      <c r="M15" s="956"/>
      <c r="N15" s="956" t="str">
        <f t="shared" si="1"/>
        <v/>
      </c>
      <c r="O15" s="370"/>
      <c r="P15" s="370"/>
      <c r="Q15" s="551"/>
      <c r="R15" s="551"/>
      <c r="S15" s="551"/>
      <c r="T15" s="551"/>
      <c r="U15" s="551"/>
      <c r="V15" s="1166"/>
      <c r="W15" s="1166"/>
      <c r="X15" s="1166"/>
      <c r="Y15" s="1166"/>
      <c r="Z15" s="1166"/>
      <c r="AA15" s="1166"/>
      <c r="AB15" s="1166"/>
      <c r="AC15" s="1166"/>
      <c r="AD15" s="1166"/>
      <c r="AE15" s="1166"/>
      <c r="AF15" s="1166"/>
    </row>
    <row r="16" spans="1:32" ht="15.75" customHeight="1">
      <c r="A16" s="23"/>
      <c r="B16" s="374"/>
      <c r="C16" s="370"/>
      <c r="D16" s="995"/>
      <c r="E16" s="956" t="str">
        <f t="shared" si="0"/>
        <v/>
      </c>
      <c r="F16" s="995"/>
      <c r="G16" s="995"/>
      <c r="H16" s="995"/>
      <c r="I16" s="995"/>
      <c r="J16" s="956"/>
      <c r="K16" s="956"/>
      <c r="L16" s="956"/>
      <c r="M16" s="956"/>
      <c r="N16" s="956" t="str">
        <f t="shared" si="1"/>
        <v/>
      </c>
      <c r="O16" s="370"/>
      <c r="P16" s="370"/>
      <c r="Q16" s="551"/>
      <c r="R16" s="551"/>
      <c r="S16" s="551"/>
      <c r="T16" s="551"/>
      <c r="U16" s="551"/>
      <c r="V16" s="1166"/>
      <c r="W16" s="1166"/>
      <c r="X16" s="1166"/>
      <c r="Y16" s="1166"/>
      <c r="Z16" s="1166"/>
      <c r="AA16" s="1166"/>
      <c r="AB16" s="1166"/>
      <c r="AC16" s="1166"/>
      <c r="AD16" s="1166"/>
      <c r="AE16" s="1166"/>
      <c r="AF16" s="1166"/>
    </row>
    <row r="17" spans="1:32" ht="15.75" customHeight="1">
      <c r="A17" s="23"/>
      <c r="B17" s="374"/>
      <c r="C17" s="370"/>
      <c r="D17" s="995"/>
      <c r="E17" s="956" t="str">
        <f t="shared" si="0"/>
        <v/>
      </c>
      <c r="F17" s="995"/>
      <c r="G17" s="995"/>
      <c r="H17" s="995"/>
      <c r="I17" s="995"/>
      <c r="J17" s="956"/>
      <c r="K17" s="956"/>
      <c r="L17" s="956"/>
      <c r="M17" s="956"/>
      <c r="N17" s="956" t="str">
        <f t="shared" si="1"/>
        <v/>
      </c>
      <c r="O17" s="370"/>
      <c r="P17" s="370"/>
      <c r="Q17" s="551"/>
      <c r="R17" s="551"/>
      <c r="S17" s="551"/>
      <c r="T17" s="551"/>
      <c r="U17" s="551"/>
      <c r="V17" s="1166"/>
      <c r="W17" s="1166"/>
      <c r="X17" s="1166"/>
      <c r="Y17" s="1166"/>
      <c r="Z17" s="1166"/>
      <c r="AA17" s="1166"/>
      <c r="AB17" s="1166"/>
      <c r="AC17" s="1166"/>
      <c r="AD17" s="1166"/>
      <c r="AE17" s="1166"/>
      <c r="AF17" s="1166"/>
    </row>
    <row r="18" spans="1:32" ht="15.75" customHeight="1">
      <c r="A18" s="23"/>
      <c r="B18" s="374"/>
      <c r="C18" s="370"/>
      <c r="D18" s="995"/>
      <c r="E18" s="956" t="str">
        <f t="shared" si="0"/>
        <v/>
      </c>
      <c r="F18" s="995"/>
      <c r="G18" s="995"/>
      <c r="H18" s="995"/>
      <c r="I18" s="995"/>
      <c r="J18" s="956"/>
      <c r="K18" s="956"/>
      <c r="L18" s="956"/>
      <c r="M18" s="956"/>
      <c r="N18" s="956" t="str">
        <f t="shared" si="1"/>
        <v/>
      </c>
      <c r="O18" s="370"/>
      <c r="P18" s="370"/>
      <c r="Q18" s="551"/>
      <c r="R18" s="551"/>
      <c r="S18" s="551"/>
      <c r="T18" s="551"/>
      <c r="U18" s="551"/>
      <c r="V18" s="1166"/>
      <c r="W18" s="1166"/>
      <c r="X18" s="1166"/>
      <c r="Y18" s="1166"/>
      <c r="Z18" s="1166"/>
      <c r="AA18" s="1166"/>
      <c r="AB18" s="1166"/>
      <c r="AC18" s="1166"/>
      <c r="AD18" s="1166"/>
      <c r="AE18" s="1166"/>
      <c r="AF18" s="1166"/>
    </row>
    <row r="19" spans="1:32" ht="15.75" customHeight="1">
      <c r="A19" s="23"/>
      <c r="B19" s="374"/>
      <c r="C19" s="370"/>
      <c r="D19" s="995"/>
      <c r="E19" s="956" t="str">
        <f t="shared" si="0"/>
        <v/>
      </c>
      <c r="F19" s="995"/>
      <c r="G19" s="995"/>
      <c r="H19" s="995"/>
      <c r="I19" s="995"/>
      <c r="J19" s="956"/>
      <c r="K19" s="956"/>
      <c r="L19" s="956"/>
      <c r="M19" s="956"/>
      <c r="N19" s="956" t="str">
        <f t="shared" si="1"/>
        <v/>
      </c>
      <c r="O19" s="370"/>
      <c r="P19" s="370"/>
      <c r="Q19" s="551"/>
      <c r="R19" s="551"/>
      <c r="S19" s="551"/>
      <c r="T19" s="551"/>
      <c r="U19" s="551"/>
      <c r="V19" s="1166"/>
      <c r="W19" s="1166"/>
      <c r="X19" s="1166"/>
      <c r="Y19" s="1166"/>
      <c r="Z19" s="1166"/>
      <c r="AA19" s="1166"/>
      <c r="AB19" s="1166"/>
      <c r="AC19" s="1166"/>
      <c r="AD19" s="1166"/>
      <c r="AE19" s="1166"/>
      <c r="AF19" s="1166"/>
    </row>
    <row r="20" spans="1:32" ht="15.75" customHeight="1">
      <c r="A20" s="23"/>
      <c r="B20" s="374"/>
      <c r="C20" s="370"/>
      <c r="D20" s="995"/>
      <c r="E20" s="956" t="str">
        <f t="shared" si="0"/>
        <v/>
      </c>
      <c r="F20" s="995"/>
      <c r="G20" s="995"/>
      <c r="H20" s="995"/>
      <c r="I20" s="995"/>
      <c r="J20" s="956"/>
      <c r="K20" s="956"/>
      <c r="L20" s="956"/>
      <c r="M20" s="956"/>
      <c r="N20" s="956" t="str">
        <f t="shared" si="1"/>
        <v/>
      </c>
      <c r="O20" s="370"/>
      <c r="P20" s="370"/>
      <c r="Q20" s="551"/>
      <c r="R20" s="551"/>
      <c r="S20" s="551"/>
      <c r="T20" s="551"/>
      <c r="U20" s="551"/>
      <c r="V20" s="1166"/>
      <c r="W20" s="1166"/>
      <c r="X20" s="1166"/>
      <c r="Y20" s="1166"/>
      <c r="Z20" s="1166"/>
      <c r="AA20" s="1166"/>
      <c r="AB20" s="1166"/>
      <c r="AC20" s="1166"/>
      <c r="AD20" s="1166"/>
      <c r="AE20" s="1166"/>
      <c r="AF20" s="1166"/>
    </row>
    <row r="21" spans="1:32" ht="15.75" customHeight="1">
      <c r="A21" s="23"/>
      <c r="B21" s="374"/>
      <c r="C21" s="370"/>
      <c r="D21" s="995"/>
      <c r="E21" s="956" t="str">
        <f t="shared" si="0"/>
        <v/>
      </c>
      <c r="F21" s="995"/>
      <c r="G21" s="995"/>
      <c r="H21" s="995"/>
      <c r="I21" s="995"/>
      <c r="J21" s="956"/>
      <c r="K21" s="956"/>
      <c r="L21" s="956"/>
      <c r="M21" s="956"/>
      <c r="N21" s="956" t="str">
        <f t="shared" si="1"/>
        <v/>
      </c>
      <c r="O21" s="370"/>
      <c r="P21" s="370"/>
      <c r="Q21" s="551"/>
      <c r="R21" s="551"/>
      <c r="S21" s="551"/>
      <c r="T21" s="551"/>
      <c r="U21" s="551"/>
      <c r="V21" s="1166"/>
      <c r="W21" s="1166"/>
      <c r="X21" s="1166"/>
      <c r="Y21" s="1166"/>
      <c r="Z21" s="1166"/>
      <c r="AA21" s="1166"/>
      <c r="AB21" s="1166"/>
      <c r="AC21" s="1166"/>
      <c r="AD21" s="1166"/>
      <c r="AE21" s="1166"/>
      <c r="AF21" s="1166"/>
    </row>
    <row r="22" spans="1:32" ht="15.75" customHeight="1">
      <c r="A22" s="23"/>
      <c r="B22" s="375"/>
      <c r="C22" s="370"/>
      <c r="D22" s="995"/>
      <c r="E22" s="956" t="str">
        <f t="shared" si="0"/>
        <v/>
      </c>
      <c r="F22" s="995"/>
      <c r="G22" s="995"/>
      <c r="H22" s="995"/>
      <c r="I22" s="995"/>
      <c r="J22" s="956"/>
      <c r="K22" s="956"/>
      <c r="L22" s="956"/>
      <c r="M22" s="956"/>
      <c r="N22" s="956" t="str">
        <f t="shared" si="1"/>
        <v/>
      </c>
      <c r="O22" s="370"/>
      <c r="P22" s="370"/>
      <c r="Q22" s="551"/>
      <c r="R22" s="551"/>
      <c r="S22" s="551"/>
      <c r="T22" s="551"/>
      <c r="U22" s="551"/>
      <c r="V22" s="1166"/>
      <c r="W22" s="1166"/>
      <c r="X22" s="1166"/>
      <c r="Y22" s="1166"/>
      <c r="Z22" s="1166"/>
      <c r="AA22" s="1166"/>
      <c r="AB22" s="1166"/>
      <c r="AC22" s="1166"/>
      <c r="AD22" s="1166"/>
      <c r="AE22" s="1166"/>
      <c r="AF22" s="1166"/>
    </row>
    <row r="23" spans="1:32" ht="15.75" customHeight="1">
      <c r="A23" s="23"/>
      <c r="B23" s="375"/>
      <c r="C23" s="370"/>
      <c r="D23" s="995"/>
      <c r="E23" s="956" t="str">
        <f t="shared" si="0"/>
        <v/>
      </c>
      <c r="F23" s="995"/>
      <c r="G23" s="995"/>
      <c r="H23" s="995"/>
      <c r="I23" s="995"/>
      <c r="J23" s="956"/>
      <c r="K23" s="956"/>
      <c r="L23" s="956"/>
      <c r="M23" s="956"/>
      <c r="N23" s="956" t="str">
        <f t="shared" si="1"/>
        <v/>
      </c>
      <c r="O23" s="370"/>
      <c r="P23" s="370"/>
      <c r="Q23" s="551"/>
      <c r="R23" s="551"/>
      <c r="S23" s="551"/>
      <c r="T23" s="551"/>
      <c r="U23" s="551"/>
      <c r="V23" s="1166"/>
      <c r="W23" s="1166"/>
      <c r="X23" s="1166"/>
      <c r="Y23" s="1166"/>
      <c r="Z23" s="1166"/>
      <c r="AA23" s="1166"/>
      <c r="AB23" s="1166"/>
      <c r="AC23" s="1166"/>
      <c r="AD23" s="1166"/>
      <c r="AE23" s="1166"/>
      <c r="AF23" s="1166"/>
    </row>
    <row r="24" spans="1:32" ht="15.75" customHeight="1">
      <c r="A24" s="23"/>
      <c r="B24" s="374"/>
      <c r="C24" s="370"/>
      <c r="D24" s="995"/>
      <c r="E24" s="956" t="str">
        <f t="shared" si="0"/>
        <v/>
      </c>
      <c r="F24" s="995"/>
      <c r="G24" s="995"/>
      <c r="H24" s="995"/>
      <c r="I24" s="995"/>
      <c r="J24" s="956"/>
      <c r="K24" s="956"/>
      <c r="L24" s="956"/>
      <c r="M24" s="956"/>
      <c r="N24" s="956" t="str">
        <f t="shared" si="1"/>
        <v/>
      </c>
      <c r="O24" s="370"/>
      <c r="P24" s="370"/>
      <c r="Q24" s="551"/>
      <c r="R24" s="551"/>
      <c r="S24" s="551"/>
      <c r="T24" s="551"/>
      <c r="U24" s="551"/>
      <c r="V24" s="1166"/>
      <c r="W24" s="1166"/>
      <c r="X24" s="1166"/>
      <c r="Y24" s="1166"/>
      <c r="Z24" s="1166"/>
      <c r="AA24" s="1166"/>
      <c r="AB24" s="1166"/>
      <c r="AC24" s="1166"/>
      <c r="AD24" s="1166"/>
      <c r="AE24" s="1166"/>
      <c r="AF24" s="1166"/>
    </row>
    <row r="25" spans="1:32" ht="15.75" customHeight="1">
      <c r="A25" s="23"/>
      <c r="B25" s="374"/>
      <c r="C25" s="370"/>
      <c r="D25" s="995"/>
      <c r="E25" s="956" t="str">
        <f t="shared" si="0"/>
        <v/>
      </c>
      <c r="F25" s="995"/>
      <c r="G25" s="995"/>
      <c r="H25" s="995"/>
      <c r="I25" s="995"/>
      <c r="J25" s="956"/>
      <c r="K25" s="956"/>
      <c r="L25" s="956"/>
      <c r="M25" s="956"/>
      <c r="N25" s="956" t="str">
        <f t="shared" si="1"/>
        <v/>
      </c>
      <c r="O25" s="370"/>
      <c r="P25" s="370"/>
      <c r="Q25" s="551"/>
      <c r="R25" s="551"/>
      <c r="S25" s="551"/>
      <c r="T25" s="551"/>
      <c r="U25" s="551"/>
      <c r="V25" s="1166"/>
      <c r="W25" s="1166"/>
      <c r="X25" s="1166"/>
      <c r="Y25" s="1166"/>
      <c r="Z25" s="1166"/>
      <c r="AA25" s="1166"/>
      <c r="AB25" s="1166"/>
      <c r="AC25" s="1166"/>
      <c r="AD25" s="1166"/>
      <c r="AE25" s="1166"/>
      <c r="AF25" s="1166"/>
    </row>
    <row r="26" spans="1:32" ht="15.75" customHeight="1">
      <c r="A26" s="23"/>
      <c r="B26" s="374"/>
      <c r="C26" s="370"/>
      <c r="D26" s="995"/>
      <c r="E26" s="995"/>
      <c r="F26" s="995"/>
      <c r="G26" s="995"/>
      <c r="H26" s="995"/>
      <c r="I26" s="995"/>
      <c r="J26" s="956"/>
      <c r="K26" s="956"/>
      <c r="L26" s="956"/>
      <c r="M26" s="956"/>
      <c r="N26" s="956"/>
      <c r="O26" s="370"/>
      <c r="P26" s="370"/>
      <c r="Q26" s="551"/>
      <c r="R26" s="551"/>
      <c r="S26" s="551"/>
      <c r="T26" s="551"/>
      <c r="U26" s="551"/>
      <c r="V26" s="1166"/>
      <c r="W26" s="1166"/>
      <c r="X26" s="1166"/>
      <c r="Y26" s="1166"/>
      <c r="Z26" s="1166"/>
      <c r="AA26" s="1166"/>
      <c r="AB26" s="1166"/>
      <c r="AC26" s="1166"/>
      <c r="AD26" s="1166"/>
      <c r="AE26" s="1166"/>
      <c r="AF26" s="1166"/>
    </row>
    <row r="27" spans="1:32" ht="15.75" customHeight="1">
      <c r="A27" s="2115" t="s">
        <v>433</v>
      </c>
      <c r="B27" s="2116"/>
      <c r="C27" s="370"/>
      <c r="D27" s="956"/>
      <c r="E27" s="956"/>
      <c r="F27" s="956">
        <f>SUM(F7:F26)</f>
        <v>0</v>
      </c>
      <c r="G27" s="956"/>
      <c r="H27" s="956"/>
      <c r="I27" s="956"/>
      <c r="J27" s="956">
        <f>SUM(J7:J26)</f>
        <v>0</v>
      </c>
      <c r="K27" s="956"/>
      <c r="L27" s="956"/>
      <c r="M27" s="956">
        <f>SUM(M7:M26)</f>
        <v>0</v>
      </c>
      <c r="N27" s="956" t="str">
        <f>IF(J27=0,"",(M27-J27)/J27*100)</f>
        <v/>
      </c>
      <c r="O27" s="370"/>
      <c r="P27" s="370"/>
      <c r="Q27" s="551"/>
      <c r="R27" s="551"/>
      <c r="S27" s="551"/>
      <c r="T27" s="551"/>
      <c r="U27" s="1166"/>
      <c r="V27" s="1166"/>
      <c r="W27" s="1166"/>
      <c r="X27" s="1166"/>
      <c r="Y27" s="1166"/>
      <c r="Z27" s="1166"/>
      <c r="AA27" s="1166"/>
      <c r="AB27" s="1166"/>
      <c r="AC27" s="1166"/>
      <c r="AD27" s="1166"/>
      <c r="AE27" s="1166"/>
      <c r="AF27" s="1166"/>
    </row>
    <row r="28" spans="1:32" ht="15.75" customHeight="1">
      <c r="A28" s="2115" t="s">
        <v>478</v>
      </c>
      <c r="B28" s="2116"/>
      <c r="C28" s="353"/>
      <c r="D28" s="968"/>
      <c r="E28" s="968"/>
      <c r="F28" s="956"/>
      <c r="G28" s="956"/>
      <c r="H28" s="956"/>
      <c r="I28" s="956"/>
      <c r="J28" s="956">
        <f>F28+G28</f>
        <v>0</v>
      </c>
      <c r="K28" s="956"/>
      <c r="L28" s="956"/>
      <c r="M28" s="956">
        <f>J28</f>
        <v>0</v>
      </c>
      <c r="N28" s="956"/>
      <c r="O28" s="327"/>
      <c r="P28" s="327"/>
      <c r="Q28" s="552"/>
      <c r="R28" s="551"/>
      <c r="S28" s="551"/>
      <c r="T28" s="551"/>
      <c r="U28" s="1166"/>
      <c r="V28" s="1166"/>
      <c r="W28" s="1166"/>
      <c r="X28" s="1166"/>
      <c r="Y28" s="1166"/>
      <c r="Z28" s="1166"/>
      <c r="AA28" s="1166"/>
      <c r="AB28" s="1166"/>
      <c r="AC28" s="1166"/>
      <c r="AD28" s="1166"/>
      <c r="AE28" s="1166"/>
      <c r="AF28" s="1166"/>
    </row>
    <row r="29" spans="1:32" ht="15.75" customHeight="1">
      <c r="A29" s="2115" t="s">
        <v>488</v>
      </c>
      <c r="B29" s="2116"/>
      <c r="C29" s="370"/>
      <c r="D29" s="968"/>
      <c r="E29" s="970"/>
      <c r="F29" s="956">
        <f>F27-F28</f>
        <v>0</v>
      </c>
      <c r="G29" s="956"/>
      <c r="H29" s="956"/>
      <c r="I29" s="956"/>
      <c r="J29" s="956">
        <f>J27-J28</f>
        <v>0</v>
      </c>
      <c r="K29" s="956"/>
      <c r="L29" s="956"/>
      <c r="M29" s="956">
        <f>M27-M28</f>
        <v>0</v>
      </c>
      <c r="N29" s="956" t="str">
        <f>IF(J29=0,"",(M29-J29)/J29*100)</f>
        <v/>
      </c>
      <c r="O29" s="327"/>
      <c r="P29" s="327"/>
      <c r="Q29" s="552"/>
      <c r="R29" s="551"/>
      <c r="S29" s="551"/>
      <c r="T29" s="551"/>
      <c r="U29" s="1166"/>
      <c r="V29" s="1166"/>
      <c r="W29" s="1166"/>
      <c r="X29" s="1166"/>
      <c r="Y29" s="1166"/>
      <c r="Z29" s="1166"/>
      <c r="AA29" s="1166"/>
      <c r="AB29" s="1166"/>
      <c r="AC29" s="1166"/>
      <c r="AD29" s="1166"/>
      <c r="AE29" s="1166"/>
      <c r="AF29" s="1166"/>
    </row>
    <row r="30" spans="1:32" ht="15.75" customHeight="1">
      <c r="A30" s="12" t="str">
        <f>封面!D11&amp;封面!G11</f>
        <v>被评估企业填表人：</v>
      </c>
      <c r="D30" s="996"/>
      <c r="E30" s="943"/>
      <c r="F30" s="943"/>
      <c r="G30" s="943"/>
      <c r="H30" s="943"/>
      <c r="I30" s="943"/>
      <c r="J30" s="943" t="str">
        <f>"评估人员："&amp;封面!G20</f>
        <v>评估人员：</v>
      </c>
      <c r="K30" s="943"/>
      <c r="L30" s="943"/>
      <c r="M30" s="943"/>
      <c r="N30" s="943"/>
    </row>
    <row r="31" spans="1:32" ht="15.75" customHeight="1">
      <c r="A31" s="12" t="str">
        <f>CONCATENATE(封面!D13,封面!F13,封面!G13,封面!H13,封面!I13,封面!J13,封面!K13)</f>
        <v>填表日期：年月日</v>
      </c>
      <c r="D31" s="996"/>
      <c r="E31" s="996"/>
      <c r="F31" s="996"/>
      <c r="G31" s="996"/>
      <c r="H31" s="996"/>
      <c r="I31" s="996"/>
      <c r="J31" s="943"/>
      <c r="K31" s="943"/>
      <c r="L31" s="943"/>
      <c r="M31" s="943"/>
      <c r="N31" s="943"/>
    </row>
    <row r="32" spans="1:32" ht="15.75" customHeight="1">
      <c r="A32" s="326"/>
      <c r="B32" s="387" t="s">
        <v>489</v>
      </c>
      <c r="C32" s="349" t="s">
        <v>490</v>
      </c>
      <c r="D32" s="996"/>
      <c r="E32" s="996"/>
      <c r="F32" s="996"/>
      <c r="G32" s="996"/>
      <c r="H32" s="996"/>
      <c r="I32" s="996"/>
      <c r="J32" s="943"/>
      <c r="K32" s="943"/>
      <c r="L32" s="943"/>
      <c r="M32" s="943"/>
      <c r="N32" s="943"/>
    </row>
    <row r="33" spans="1:14" ht="15.75" customHeight="1">
      <c r="A33" s="326"/>
      <c r="C33" s="349" t="s">
        <v>491</v>
      </c>
      <c r="D33" s="996"/>
      <c r="E33" s="996"/>
      <c r="F33" s="996"/>
      <c r="G33" s="996"/>
      <c r="H33" s="996"/>
      <c r="I33" s="996"/>
      <c r="J33" s="943"/>
      <c r="K33" s="943"/>
      <c r="L33" s="943"/>
      <c r="M33" s="943"/>
      <c r="N33" s="943"/>
    </row>
  </sheetData>
  <mergeCells count="21">
    <mergeCell ref="V5:V6"/>
    <mergeCell ref="W5:W6"/>
    <mergeCell ref="X5:X6"/>
    <mergeCell ref="Y5:AC5"/>
    <mergeCell ref="AD5:AF5"/>
    <mergeCell ref="A27:B27"/>
    <mergeCell ref="A28:B28"/>
    <mergeCell ref="U5:U6"/>
    <mergeCell ref="A29:B29"/>
    <mergeCell ref="A5:A6"/>
    <mergeCell ref="B5:B6"/>
    <mergeCell ref="P5:P6"/>
    <mergeCell ref="R5:S5"/>
    <mergeCell ref="Q5:Q6"/>
    <mergeCell ref="D5:F5"/>
    <mergeCell ref="H5:J5"/>
    <mergeCell ref="K5:M5"/>
    <mergeCell ref="C5:C6"/>
    <mergeCell ref="G5:G6"/>
    <mergeCell ref="N5:N6"/>
    <mergeCell ref="O5:O6"/>
  </mergeCells>
  <phoneticPr fontId="28" type="noConversion"/>
  <hyperlinks>
    <hyperlink ref="A1" location="索引目录!E22" display="返回索引页" xr:uid="{00000000-0004-0000-2000-000000000000}"/>
    <hyperlink ref="B1" location="存货汇总!B10" display="返回" xr:uid="{00000000-0004-0000-2000-000001000000}"/>
  </hyperlinks>
  <printOptions horizontalCentered="1"/>
  <pageMargins left="0.35433070866141736" right="0.35433070866141736" top="0.98425196850393704" bottom="0.78740157480314965" header="0.39370078740157477" footer="0.51181102362204722"/>
  <pageSetup paperSize="9" scale="76" fitToHeight="0" orientation="landscape" r:id="rId1"/>
  <headerFooter alignWithMargins="0">
    <oddHeader>&amp;R&amp;"宋体,常规"&amp;10共&amp;"Times New Roman,常规"&amp;N&amp;"宋体,常规"页第&amp;"Times New Roman,常规"&amp;P&amp;"宋体,常规"页</oddHeader>
  </headerFooter>
  <legacyDrawing r:id="rId2"/>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147">
    <pageSetUpPr fitToPage="1"/>
  </sheetPr>
  <dimension ref="A1:BC31"/>
  <sheetViews>
    <sheetView zoomScaleNormal="100" workbookViewId="0">
      <selection activeCell="F30" sqref="F30"/>
    </sheetView>
  </sheetViews>
  <sheetFormatPr defaultColWidth="9" defaultRowHeight="12.75" outlineLevelCol="1"/>
  <cols>
    <col min="1" max="1" width="4.125" style="586" customWidth="1"/>
    <col min="2" max="2" width="7.5" style="586" customWidth="1"/>
    <col min="3" max="3" width="6.5" style="586" customWidth="1"/>
    <col min="4" max="4" width="6.125" style="586" customWidth="1" outlineLevel="1"/>
    <col min="5" max="5" width="7.625" style="586" customWidth="1" outlineLevel="1"/>
    <col min="6" max="6" width="11.125" style="586" customWidth="1"/>
    <col min="7" max="7" width="7.5" style="586" customWidth="1"/>
    <col min="8" max="8" width="4.875" style="586" customWidth="1"/>
    <col min="9" max="9" width="5.5" style="586" customWidth="1"/>
    <col min="10" max="10" width="6.125" style="586" customWidth="1"/>
    <col min="11" max="11" width="6.625" style="586" customWidth="1"/>
    <col min="12" max="12" width="7.625" style="586" customWidth="1" outlineLevel="1"/>
    <col min="13" max="13" width="7.375" style="586" customWidth="1" outlineLevel="1"/>
    <col min="14" max="14" width="7.125" style="586" customWidth="1" outlineLevel="1"/>
    <col min="15" max="15" width="6.625" style="586" customWidth="1" outlineLevel="1"/>
    <col min="16" max="16" width="7.375" style="586" customWidth="1" outlineLevel="1"/>
    <col min="17" max="17" width="7.5" style="586" customWidth="1" outlineLevel="1"/>
    <col min="18" max="18" width="5.625" style="586" customWidth="1" outlineLevel="1"/>
    <col min="19" max="19" width="8.625" style="586" customWidth="1" outlineLevel="1"/>
    <col min="20" max="20" width="5.625" style="586" customWidth="1" outlineLevel="1"/>
    <col min="21" max="21" width="8.625" style="586" customWidth="1" outlineLevel="1"/>
    <col min="22" max="22" width="5.625" style="586" customWidth="1" outlineLevel="1"/>
    <col min="23" max="23" width="8.625" style="586" customWidth="1" outlineLevel="1"/>
    <col min="24" max="24" width="9.625" style="586" customWidth="1" outlineLevel="1"/>
    <col min="25" max="25" width="7.375" style="586" customWidth="1"/>
    <col min="26" max="26" width="6.125" style="586" customWidth="1"/>
    <col min="27" max="27" width="12" style="586" customWidth="1" outlineLevel="1"/>
    <col min="28" max="28" width="5.125" style="586" customWidth="1" outlineLevel="1"/>
    <col min="29" max="29" width="7.125" style="586" customWidth="1" outlineLevel="1"/>
    <col min="30" max="34" width="7.375" style="586" customWidth="1" outlineLevel="1"/>
    <col min="35" max="35" width="9.375" style="586" customWidth="1" outlineLevel="1"/>
    <col min="36" max="36" width="7.5" style="586" customWidth="1" outlineLevel="1"/>
    <col min="37" max="37" width="4.875" style="586" customWidth="1" outlineLevel="1"/>
    <col min="38" max="38" width="7" style="586" customWidth="1" outlineLevel="1"/>
    <col min="39" max="39" width="7.375" style="586" customWidth="1" outlineLevel="1"/>
    <col min="40" max="40" width="7.5" style="586" customWidth="1" outlineLevel="1"/>
    <col min="41" max="42" width="4.625" style="586" customWidth="1" outlineLevel="1"/>
    <col min="43" max="44" width="11" style="586" customWidth="1" outlineLevel="1"/>
    <col min="45" max="46" width="4.625" style="586" bestFit="1" customWidth="1"/>
    <col min="47" max="47" width="11" style="589" bestFit="1" customWidth="1"/>
    <col min="48" max="48" width="8" style="586" bestFit="1" customWidth="1"/>
    <col min="49" max="49" width="4.625" style="586" bestFit="1" customWidth="1"/>
    <col min="50" max="50" width="11" style="586" bestFit="1" customWidth="1"/>
    <col min="51" max="51" width="5" style="586" customWidth="1"/>
    <col min="52" max="52" width="7.625" style="586" customWidth="1"/>
    <col min="53" max="53" width="8.125" style="586" customWidth="1"/>
    <col min="54" max="16384" width="9" style="586"/>
  </cols>
  <sheetData>
    <row r="1" spans="1:55" ht="14.25">
      <c r="A1" s="5"/>
      <c r="B1" s="584" t="s">
        <v>1232</v>
      </c>
      <c r="C1" s="6"/>
      <c r="D1" s="6"/>
      <c r="E1" s="6"/>
      <c r="F1" s="6"/>
      <c r="G1" s="6"/>
      <c r="H1" s="6"/>
      <c r="I1" s="6"/>
      <c r="J1" s="6"/>
      <c r="K1" s="6"/>
      <c r="L1" s="6"/>
      <c r="M1" s="6"/>
      <c r="N1" s="6"/>
      <c r="O1" s="6"/>
      <c r="P1" s="6"/>
      <c r="Q1" s="6"/>
      <c r="R1" s="6"/>
      <c r="S1" s="6"/>
      <c r="T1" s="6"/>
      <c r="U1" s="6"/>
      <c r="V1" s="6"/>
      <c r="W1" s="6"/>
      <c r="X1" s="6"/>
      <c r="Y1" s="6"/>
      <c r="Z1" s="6"/>
      <c r="AA1" s="6"/>
      <c r="AB1" s="6"/>
      <c r="AC1" s="6"/>
      <c r="AD1" s="6"/>
      <c r="AE1" s="6"/>
      <c r="AF1" s="6"/>
      <c r="AG1" s="6"/>
      <c r="AH1" s="6"/>
      <c r="AI1" s="6"/>
      <c r="AJ1" s="6"/>
      <c r="AK1" s="6"/>
      <c r="AL1" s="6"/>
      <c r="AM1" s="6"/>
      <c r="AN1" s="585"/>
      <c r="AO1" s="585"/>
      <c r="AP1" s="585"/>
      <c r="AQ1" s="585"/>
      <c r="AR1" s="585"/>
      <c r="AS1" s="585"/>
      <c r="AT1" s="585"/>
      <c r="AU1" s="585"/>
      <c r="AV1" s="585"/>
      <c r="AW1" s="585"/>
      <c r="AX1" s="585"/>
      <c r="AY1" s="585"/>
      <c r="AZ1" s="585"/>
    </row>
    <row r="2" spans="1:55" s="587" customFormat="1" ht="23.25">
      <c r="A2" s="2293" t="s">
        <v>1233</v>
      </c>
      <c r="B2" s="2294"/>
      <c r="C2" s="2294"/>
      <c r="D2" s="2294"/>
      <c r="E2" s="2294"/>
      <c r="F2" s="2294"/>
      <c r="G2" s="2294"/>
      <c r="H2" s="2294"/>
      <c r="I2" s="2294"/>
      <c r="J2" s="2294"/>
      <c r="K2" s="2294"/>
      <c r="L2" s="2294"/>
      <c r="M2" s="2294"/>
      <c r="N2" s="2294"/>
      <c r="O2" s="2294"/>
      <c r="P2" s="2294"/>
      <c r="Q2" s="2294"/>
      <c r="R2" s="2294"/>
      <c r="S2" s="2294"/>
      <c r="T2" s="2294"/>
      <c r="U2" s="2294"/>
      <c r="V2" s="2294"/>
      <c r="W2" s="2294"/>
      <c r="X2" s="2294"/>
      <c r="Y2" s="2294"/>
      <c r="Z2" s="2294"/>
      <c r="AA2" s="2294"/>
      <c r="AB2" s="2294"/>
      <c r="AC2" s="2294"/>
      <c r="AD2" s="2294"/>
      <c r="AE2" s="2294"/>
      <c r="AF2" s="2294"/>
      <c r="AG2" s="2294"/>
      <c r="AH2" s="2294"/>
      <c r="AI2" s="2294"/>
      <c r="AJ2" s="2294"/>
      <c r="AK2" s="2294"/>
      <c r="AL2" s="2294"/>
      <c r="AM2" s="2294"/>
      <c r="AN2" s="2294"/>
      <c r="AO2" s="2294"/>
      <c r="AP2" s="2294"/>
      <c r="AQ2" s="2294"/>
      <c r="AR2" s="2294"/>
      <c r="AS2" s="2294"/>
      <c r="AT2" s="2294"/>
      <c r="AU2" s="2294"/>
      <c r="AV2" s="2294"/>
      <c r="AW2" s="2294"/>
      <c r="AX2" s="2294"/>
      <c r="AY2" s="2294"/>
      <c r="AZ2" s="2294"/>
    </row>
    <row r="3" spans="1:55">
      <c r="A3" s="588" t="s">
        <v>1345</v>
      </c>
      <c r="B3" s="588"/>
      <c r="C3" s="588"/>
      <c r="D3" s="588"/>
      <c r="E3" s="588"/>
      <c r="F3" s="588"/>
      <c r="G3" s="588"/>
      <c r="H3" s="588"/>
      <c r="I3" s="588"/>
      <c r="J3" s="588"/>
      <c r="K3" s="588"/>
      <c r="L3" s="588"/>
      <c r="M3" s="588"/>
      <c r="N3" s="588"/>
      <c r="O3" s="588"/>
      <c r="P3" s="588"/>
      <c r="Q3" s="588"/>
      <c r="R3" s="588"/>
      <c r="S3" s="588"/>
      <c r="T3" s="588"/>
      <c r="U3" s="588"/>
      <c r="V3" s="588"/>
      <c r="W3" s="588"/>
      <c r="X3" s="588"/>
      <c r="Y3" s="588"/>
      <c r="Z3" s="588"/>
      <c r="AA3" s="588"/>
      <c r="AB3" s="588"/>
      <c r="AC3" s="588"/>
      <c r="AD3" s="588"/>
      <c r="AE3" s="588"/>
      <c r="AF3" s="588"/>
      <c r="AG3" s="588"/>
      <c r="AH3" s="588"/>
      <c r="AI3" s="588"/>
      <c r="AJ3" s="588"/>
      <c r="AK3" s="588"/>
      <c r="AL3" s="588"/>
      <c r="AM3" s="588"/>
      <c r="AN3" s="588"/>
      <c r="AO3" s="588"/>
      <c r="AP3" s="588"/>
      <c r="AQ3" s="588"/>
      <c r="AR3" s="588"/>
      <c r="AS3" s="588"/>
      <c r="AT3" s="588"/>
      <c r="AU3" s="1801"/>
      <c r="AV3" s="1801"/>
      <c r="AW3" s="1801"/>
      <c r="AX3" s="1801"/>
      <c r="AY3" s="1801"/>
      <c r="AZ3" s="1801"/>
    </row>
    <row r="4" spans="1:55">
      <c r="A4" s="588" t="str">
        <f>产成品【库存商品】!A4</f>
        <v>被评估企业：</v>
      </c>
      <c r="AZ4" s="590" t="s">
        <v>1234</v>
      </c>
    </row>
    <row r="5" spans="1:55" s="585" customFormat="1">
      <c r="A5" s="2285" t="s">
        <v>1235</v>
      </c>
      <c r="B5" s="2289" t="s">
        <v>1236</v>
      </c>
      <c r="C5" s="2289" t="s">
        <v>1237</v>
      </c>
      <c r="D5" s="2289" t="s">
        <v>1238</v>
      </c>
      <c r="E5" s="2289" t="s">
        <v>1239</v>
      </c>
      <c r="F5" s="2289" t="s">
        <v>1240</v>
      </c>
      <c r="G5" s="2289" t="s">
        <v>1241</v>
      </c>
      <c r="H5" s="2289" t="s">
        <v>1242</v>
      </c>
      <c r="I5" s="2289" t="s">
        <v>1243</v>
      </c>
      <c r="J5" s="2289" t="s">
        <v>1244</v>
      </c>
      <c r="K5" s="2289" t="s">
        <v>1245</v>
      </c>
      <c r="L5" s="2289" t="s">
        <v>1246</v>
      </c>
      <c r="M5" s="2289" t="s">
        <v>1247</v>
      </c>
      <c r="N5" s="2289" t="s">
        <v>1248</v>
      </c>
      <c r="O5" s="2289" t="s">
        <v>1249</v>
      </c>
      <c r="P5" s="2289" t="s">
        <v>1250</v>
      </c>
      <c r="Q5" s="2289" t="s">
        <v>1251</v>
      </c>
      <c r="R5" s="2289" t="s">
        <v>1252</v>
      </c>
      <c r="S5" s="2289" t="s">
        <v>1253</v>
      </c>
      <c r="T5" s="2289" t="s">
        <v>1254</v>
      </c>
      <c r="U5" s="2289" t="s">
        <v>1255</v>
      </c>
      <c r="V5" s="2289" t="s">
        <v>1256</v>
      </c>
      <c r="W5" s="2289" t="s">
        <v>1257</v>
      </c>
      <c r="X5" s="2289" t="s">
        <v>1258</v>
      </c>
      <c r="Y5" s="2289" t="s">
        <v>1259</v>
      </c>
      <c r="Z5" s="2289" t="s">
        <v>1260</v>
      </c>
      <c r="AA5" s="2289" t="s">
        <v>1261</v>
      </c>
      <c r="AB5" s="2289" t="s">
        <v>1262</v>
      </c>
      <c r="AC5" s="2289" t="s">
        <v>1263</v>
      </c>
      <c r="AD5" s="2289" t="s">
        <v>1264</v>
      </c>
      <c r="AE5" s="2289" t="s">
        <v>1265</v>
      </c>
      <c r="AF5" s="2289" t="s">
        <v>1266</v>
      </c>
      <c r="AG5" s="2289" t="s">
        <v>1267</v>
      </c>
      <c r="AH5" s="2289" t="s">
        <v>1268</v>
      </c>
      <c r="AI5" s="2289" t="s">
        <v>1269</v>
      </c>
      <c r="AJ5" s="2289" t="s">
        <v>1270</v>
      </c>
      <c r="AK5" s="2289" t="s">
        <v>1271</v>
      </c>
      <c r="AL5" s="2289" t="s">
        <v>1272</v>
      </c>
      <c r="AM5" s="2289" t="s">
        <v>1273</v>
      </c>
      <c r="AN5" s="2289" t="s">
        <v>1274</v>
      </c>
      <c r="AO5" s="2285" t="s">
        <v>317</v>
      </c>
      <c r="AP5" s="2286"/>
      <c r="AQ5" s="2286"/>
      <c r="AR5" s="2280" t="s">
        <v>1275</v>
      </c>
      <c r="AS5" s="2291" t="s">
        <v>318</v>
      </c>
      <c r="AT5" s="2291"/>
      <c r="AU5" s="2292"/>
      <c r="AV5" s="2285" t="s">
        <v>1276</v>
      </c>
      <c r="AW5" s="2285" t="s">
        <v>1277</v>
      </c>
      <c r="AX5" s="2286"/>
      <c r="AY5" s="2285" t="s">
        <v>1278</v>
      </c>
      <c r="AZ5" s="2285" t="s">
        <v>1279</v>
      </c>
      <c r="BA5" s="2285" t="s">
        <v>1280</v>
      </c>
      <c r="BC5" s="2258" t="s">
        <v>2129</v>
      </c>
    </row>
    <row r="6" spans="1:55" s="585" customFormat="1">
      <c r="A6" s="2286"/>
      <c r="B6" s="2290"/>
      <c r="C6" s="2290"/>
      <c r="D6" s="2290"/>
      <c r="E6" s="2290"/>
      <c r="F6" s="2290"/>
      <c r="G6" s="2290"/>
      <c r="H6" s="2290"/>
      <c r="I6" s="2290"/>
      <c r="J6" s="2290"/>
      <c r="K6" s="2290"/>
      <c r="L6" s="2290"/>
      <c r="M6" s="2290"/>
      <c r="N6" s="2290"/>
      <c r="O6" s="2290"/>
      <c r="P6" s="2290"/>
      <c r="Q6" s="2290"/>
      <c r="R6" s="2290"/>
      <c r="S6" s="2290"/>
      <c r="T6" s="2290"/>
      <c r="U6" s="2290"/>
      <c r="V6" s="2290"/>
      <c r="W6" s="2290"/>
      <c r="X6" s="2290"/>
      <c r="Y6" s="2290"/>
      <c r="Z6" s="2290"/>
      <c r="AA6" s="2290"/>
      <c r="AB6" s="2290"/>
      <c r="AC6" s="2290"/>
      <c r="AD6" s="2290"/>
      <c r="AE6" s="2290"/>
      <c r="AF6" s="2290"/>
      <c r="AG6" s="2290"/>
      <c r="AH6" s="2290"/>
      <c r="AI6" s="2290"/>
      <c r="AJ6" s="2290"/>
      <c r="AK6" s="2290"/>
      <c r="AL6" s="2290"/>
      <c r="AM6" s="2290"/>
      <c r="AN6" s="2290"/>
      <c r="AO6" s="591" t="s">
        <v>1281</v>
      </c>
      <c r="AP6" s="591" t="s">
        <v>1282</v>
      </c>
      <c r="AQ6" s="591" t="s">
        <v>1283</v>
      </c>
      <c r="AR6" s="2280"/>
      <c r="AS6" s="592" t="s">
        <v>1281</v>
      </c>
      <c r="AT6" s="591" t="s">
        <v>1282</v>
      </c>
      <c r="AU6" s="591" t="s">
        <v>1283</v>
      </c>
      <c r="AV6" s="2286"/>
      <c r="AW6" s="591" t="s">
        <v>1282</v>
      </c>
      <c r="AX6" s="591" t="s">
        <v>1283</v>
      </c>
      <c r="AY6" s="2286"/>
      <c r="AZ6" s="2286"/>
      <c r="BA6" s="2286"/>
      <c r="BC6" s="2258"/>
    </row>
    <row r="7" spans="1:55" s="608" customFormat="1">
      <c r="A7" s="1809"/>
      <c r="B7" s="593"/>
      <c r="C7" s="594"/>
      <c r="D7" s="595"/>
      <c r="E7" s="595"/>
      <c r="F7" s="596"/>
      <c r="G7" s="597"/>
      <c r="H7" s="597"/>
      <c r="I7" s="597"/>
      <c r="J7" s="597"/>
      <c r="K7" s="597"/>
      <c r="L7" s="594"/>
      <c r="M7" s="594"/>
      <c r="N7" s="594"/>
      <c r="O7" s="594"/>
      <c r="P7" s="595"/>
      <c r="Q7" s="595"/>
      <c r="R7" s="595"/>
      <c r="S7" s="595"/>
      <c r="T7" s="595"/>
      <c r="U7" s="595"/>
      <c r="V7" s="595"/>
      <c r="W7" s="595"/>
      <c r="X7" s="597"/>
      <c r="Y7" s="597"/>
      <c r="Z7" s="597"/>
      <c r="AA7" s="597"/>
      <c r="AB7" s="597"/>
      <c r="AC7" s="597"/>
      <c r="AD7" s="597"/>
      <c r="AE7" s="597"/>
      <c r="AF7" s="597"/>
      <c r="AG7" s="597"/>
      <c r="AH7" s="597"/>
      <c r="AI7" s="597"/>
      <c r="AJ7" s="597"/>
      <c r="AK7" s="597"/>
      <c r="AL7" s="597"/>
      <c r="AM7" s="594"/>
      <c r="AN7" s="598"/>
      <c r="AO7" s="599"/>
      <c r="AP7" s="600"/>
      <c r="AQ7" s="601"/>
      <c r="AR7" s="602"/>
      <c r="AS7" s="603"/>
      <c r="AT7" s="602"/>
      <c r="AU7" s="604"/>
      <c r="AV7" s="605"/>
      <c r="AW7" s="602"/>
      <c r="AX7" s="602"/>
      <c r="AY7" s="602" t="str">
        <f t="shared" ref="AY7:AY27" si="0">IF(AU7=0,"",(AX7-AU7)/AU7*100)</f>
        <v/>
      </c>
      <c r="AZ7" s="606"/>
      <c r="BA7" s="607"/>
      <c r="BC7" s="894"/>
    </row>
    <row r="8" spans="1:55" s="608" customFormat="1">
      <c r="A8" s="1810"/>
      <c r="B8" s="609"/>
      <c r="C8" s="610"/>
      <c r="D8" s="610"/>
      <c r="E8" s="610"/>
      <c r="F8" s="610"/>
      <c r="G8" s="610"/>
      <c r="H8" s="610"/>
      <c r="I8" s="610"/>
      <c r="J8" s="610"/>
      <c r="K8" s="610"/>
      <c r="L8" s="610"/>
      <c r="M8" s="610"/>
      <c r="N8" s="610"/>
      <c r="O8" s="610"/>
      <c r="P8" s="610"/>
      <c r="Q8" s="610"/>
      <c r="R8" s="610"/>
      <c r="S8" s="610"/>
      <c r="T8" s="610"/>
      <c r="U8" s="610"/>
      <c r="V8" s="610"/>
      <c r="W8" s="610"/>
      <c r="X8" s="610"/>
      <c r="Y8" s="610"/>
      <c r="Z8" s="610"/>
      <c r="AA8" s="610"/>
      <c r="AB8" s="610"/>
      <c r="AC8" s="610"/>
      <c r="AD8" s="610"/>
      <c r="AE8" s="610"/>
      <c r="AF8" s="610"/>
      <c r="AG8" s="610"/>
      <c r="AH8" s="610"/>
      <c r="AI8" s="610"/>
      <c r="AJ8" s="610"/>
      <c r="AK8" s="610"/>
      <c r="AL8" s="610"/>
      <c r="AM8" s="610"/>
      <c r="AN8" s="611"/>
      <c r="AO8" s="605"/>
      <c r="AP8" s="602"/>
      <c r="AQ8" s="612"/>
      <c r="AR8" s="602"/>
      <c r="AS8" s="603"/>
      <c r="AT8" s="602"/>
      <c r="AU8" s="604"/>
      <c r="AV8" s="605"/>
      <c r="AW8" s="602"/>
      <c r="AX8" s="602"/>
      <c r="AY8" s="602" t="str">
        <f t="shared" si="0"/>
        <v/>
      </c>
      <c r="AZ8" s="606"/>
      <c r="BA8" s="607"/>
      <c r="BC8" s="894"/>
    </row>
    <row r="9" spans="1:55" s="608" customFormat="1">
      <c r="A9" s="1810"/>
      <c r="B9" s="613"/>
      <c r="C9" s="595"/>
      <c r="D9" s="595"/>
      <c r="E9" s="595"/>
      <c r="F9" s="595"/>
      <c r="G9" s="595"/>
      <c r="H9" s="595"/>
      <c r="I9" s="595"/>
      <c r="J9" s="595"/>
      <c r="K9" s="595"/>
      <c r="L9" s="595"/>
      <c r="M9" s="595"/>
      <c r="N9" s="595"/>
      <c r="O9" s="595"/>
      <c r="P9" s="595"/>
      <c r="Q9" s="595"/>
      <c r="R9" s="595"/>
      <c r="S9" s="595"/>
      <c r="T9" s="595"/>
      <c r="U9" s="595"/>
      <c r="V9" s="595"/>
      <c r="W9" s="595"/>
      <c r="X9" s="595"/>
      <c r="Y9" s="595"/>
      <c r="Z9" s="595"/>
      <c r="AA9" s="595"/>
      <c r="AB9" s="595"/>
      <c r="AC9" s="595"/>
      <c r="AD9" s="595"/>
      <c r="AE9" s="595"/>
      <c r="AF9" s="595"/>
      <c r="AG9" s="595"/>
      <c r="AH9" s="595"/>
      <c r="AI9" s="595"/>
      <c r="AJ9" s="595"/>
      <c r="AK9" s="595"/>
      <c r="AL9" s="595"/>
      <c r="AM9" s="595"/>
      <c r="AN9" s="614"/>
      <c r="AO9" s="605"/>
      <c r="AP9" s="602"/>
      <c r="AQ9" s="612"/>
      <c r="AR9" s="602"/>
      <c r="AS9" s="603"/>
      <c r="AT9" s="602"/>
      <c r="AU9" s="604"/>
      <c r="AV9" s="605"/>
      <c r="AW9" s="602"/>
      <c r="AX9" s="602"/>
      <c r="AY9" s="602" t="str">
        <f t="shared" si="0"/>
        <v/>
      </c>
      <c r="AZ9" s="606"/>
      <c r="BA9" s="607"/>
      <c r="BC9" s="551"/>
    </row>
    <row r="10" spans="1:55" s="608" customFormat="1">
      <c r="A10" s="1810"/>
      <c r="B10" s="613"/>
      <c r="C10" s="595"/>
      <c r="D10" s="595"/>
      <c r="E10" s="595"/>
      <c r="F10" s="595"/>
      <c r="G10" s="595"/>
      <c r="H10" s="595"/>
      <c r="I10" s="595"/>
      <c r="J10" s="595"/>
      <c r="K10" s="595"/>
      <c r="L10" s="595"/>
      <c r="M10" s="595"/>
      <c r="N10" s="595"/>
      <c r="O10" s="595"/>
      <c r="P10" s="595"/>
      <c r="Q10" s="595"/>
      <c r="R10" s="595"/>
      <c r="S10" s="595"/>
      <c r="T10" s="595"/>
      <c r="U10" s="595"/>
      <c r="V10" s="595"/>
      <c r="W10" s="595"/>
      <c r="X10" s="595"/>
      <c r="Y10" s="595"/>
      <c r="Z10" s="595"/>
      <c r="AA10" s="595"/>
      <c r="AB10" s="595"/>
      <c r="AC10" s="595"/>
      <c r="AD10" s="595"/>
      <c r="AE10" s="595"/>
      <c r="AF10" s="595"/>
      <c r="AG10" s="595"/>
      <c r="AH10" s="595"/>
      <c r="AI10" s="595"/>
      <c r="AJ10" s="595"/>
      <c r="AK10" s="595"/>
      <c r="AL10" s="595"/>
      <c r="AM10" s="595"/>
      <c r="AN10" s="614"/>
      <c r="AO10" s="605"/>
      <c r="AP10" s="602"/>
      <c r="AQ10" s="612"/>
      <c r="AR10" s="602"/>
      <c r="AS10" s="603"/>
      <c r="AT10" s="602"/>
      <c r="AU10" s="604"/>
      <c r="AV10" s="605"/>
      <c r="AW10" s="602"/>
      <c r="AX10" s="602"/>
      <c r="AY10" s="602" t="str">
        <f t="shared" si="0"/>
        <v/>
      </c>
      <c r="AZ10" s="606"/>
      <c r="BA10" s="607"/>
      <c r="BC10" s="551"/>
    </row>
    <row r="11" spans="1:55" s="608" customFormat="1">
      <c r="A11" s="1810"/>
      <c r="B11" s="613"/>
      <c r="C11" s="595"/>
      <c r="D11" s="595"/>
      <c r="E11" s="595"/>
      <c r="F11" s="595"/>
      <c r="G11" s="595"/>
      <c r="H11" s="595"/>
      <c r="I11" s="595"/>
      <c r="J11" s="595"/>
      <c r="K11" s="595"/>
      <c r="L11" s="595"/>
      <c r="M11" s="595"/>
      <c r="N11" s="595"/>
      <c r="O11" s="595"/>
      <c r="P11" s="595"/>
      <c r="Q11" s="595"/>
      <c r="R11" s="595"/>
      <c r="S11" s="595"/>
      <c r="T11" s="595"/>
      <c r="U11" s="595"/>
      <c r="V11" s="595"/>
      <c r="W11" s="595"/>
      <c r="X11" s="595"/>
      <c r="Y11" s="595"/>
      <c r="Z11" s="595"/>
      <c r="AA11" s="595"/>
      <c r="AB11" s="595"/>
      <c r="AC11" s="595"/>
      <c r="AD11" s="595"/>
      <c r="AE11" s="595"/>
      <c r="AF11" s="595"/>
      <c r="AG11" s="595"/>
      <c r="AH11" s="595"/>
      <c r="AI11" s="595"/>
      <c r="AJ11" s="595"/>
      <c r="AK11" s="595"/>
      <c r="AL11" s="595"/>
      <c r="AM11" s="595"/>
      <c r="AN11" s="614"/>
      <c r="AO11" s="605"/>
      <c r="AP11" s="602"/>
      <c r="AQ11" s="612"/>
      <c r="AR11" s="602"/>
      <c r="AS11" s="603"/>
      <c r="AT11" s="602"/>
      <c r="AU11" s="615"/>
      <c r="AV11" s="605"/>
      <c r="AW11" s="602"/>
      <c r="AX11" s="602"/>
      <c r="AY11" s="602" t="str">
        <f t="shared" si="0"/>
        <v/>
      </c>
      <c r="AZ11" s="606"/>
      <c r="BA11" s="607"/>
      <c r="BC11" s="892"/>
    </row>
    <row r="12" spans="1:55" s="608" customFormat="1">
      <c r="A12" s="1810"/>
      <c r="B12" s="613"/>
      <c r="C12" s="595"/>
      <c r="D12" s="595"/>
      <c r="E12" s="595"/>
      <c r="F12" s="595"/>
      <c r="G12" s="595"/>
      <c r="H12" s="595"/>
      <c r="I12" s="595"/>
      <c r="J12" s="595"/>
      <c r="K12" s="595"/>
      <c r="L12" s="595"/>
      <c r="M12" s="595"/>
      <c r="N12" s="595"/>
      <c r="O12" s="595"/>
      <c r="P12" s="595"/>
      <c r="Q12" s="595"/>
      <c r="R12" s="595"/>
      <c r="S12" s="595"/>
      <c r="T12" s="595"/>
      <c r="U12" s="595"/>
      <c r="V12" s="595"/>
      <c r="W12" s="595"/>
      <c r="X12" s="595"/>
      <c r="Y12" s="595"/>
      <c r="Z12" s="595"/>
      <c r="AA12" s="595"/>
      <c r="AB12" s="595"/>
      <c r="AC12" s="595"/>
      <c r="AD12" s="595"/>
      <c r="AE12" s="595"/>
      <c r="AF12" s="595"/>
      <c r="AG12" s="595"/>
      <c r="AH12" s="595"/>
      <c r="AI12" s="595"/>
      <c r="AJ12" s="595"/>
      <c r="AK12" s="595"/>
      <c r="AL12" s="595"/>
      <c r="AM12" s="595"/>
      <c r="AN12" s="614"/>
      <c r="AO12" s="605"/>
      <c r="AP12" s="602"/>
      <c r="AQ12" s="612"/>
      <c r="AR12" s="602"/>
      <c r="AS12" s="603"/>
      <c r="AT12" s="602"/>
      <c r="AU12" s="604"/>
      <c r="AV12" s="605"/>
      <c r="AW12" s="602"/>
      <c r="AX12" s="602"/>
      <c r="AY12" s="602" t="str">
        <f t="shared" si="0"/>
        <v/>
      </c>
      <c r="AZ12" s="606"/>
      <c r="BA12" s="607"/>
      <c r="BC12" s="892"/>
    </row>
    <row r="13" spans="1:55" s="608" customFormat="1">
      <c r="A13" s="1810"/>
      <c r="B13" s="613"/>
      <c r="C13" s="595"/>
      <c r="D13" s="595"/>
      <c r="E13" s="595"/>
      <c r="F13" s="595"/>
      <c r="G13" s="595"/>
      <c r="H13" s="595"/>
      <c r="I13" s="595"/>
      <c r="J13" s="595"/>
      <c r="K13" s="595"/>
      <c r="L13" s="595"/>
      <c r="M13" s="595"/>
      <c r="N13" s="595"/>
      <c r="O13" s="595"/>
      <c r="P13" s="595"/>
      <c r="Q13" s="595"/>
      <c r="R13" s="595"/>
      <c r="S13" s="595"/>
      <c r="T13" s="595"/>
      <c r="U13" s="595"/>
      <c r="V13" s="595"/>
      <c r="W13" s="595"/>
      <c r="X13" s="595"/>
      <c r="Y13" s="595"/>
      <c r="Z13" s="595"/>
      <c r="AA13" s="595"/>
      <c r="AB13" s="595"/>
      <c r="AC13" s="595"/>
      <c r="AD13" s="595"/>
      <c r="AE13" s="595"/>
      <c r="AF13" s="595"/>
      <c r="AG13" s="595"/>
      <c r="AH13" s="595"/>
      <c r="AI13" s="595"/>
      <c r="AJ13" s="595"/>
      <c r="AK13" s="595"/>
      <c r="AL13" s="595"/>
      <c r="AM13" s="595"/>
      <c r="AN13" s="614"/>
      <c r="AO13" s="605"/>
      <c r="AP13" s="602"/>
      <c r="AQ13" s="612"/>
      <c r="AR13" s="602"/>
      <c r="AS13" s="603"/>
      <c r="AT13" s="602"/>
      <c r="AU13" s="604"/>
      <c r="AV13" s="605"/>
      <c r="AW13" s="602"/>
      <c r="AX13" s="602"/>
      <c r="AY13" s="602" t="str">
        <f t="shared" si="0"/>
        <v/>
      </c>
      <c r="AZ13" s="606"/>
      <c r="BA13" s="607"/>
      <c r="BC13" s="892"/>
    </row>
    <row r="14" spans="1:55" s="608" customFormat="1">
      <c r="A14" s="1810"/>
      <c r="B14" s="613"/>
      <c r="C14" s="595"/>
      <c r="D14" s="595"/>
      <c r="E14" s="595"/>
      <c r="F14" s="595"/>
      <c r="G14" s="595"/>
      <c r="H14" s="595"/>
      <c r="I14" s="595"/>
      <c r="J14" s="595"/>
      <c r="K14" s="595"/>
      <c r="L14" s="595"/>
      <c r="M14" s="595"/>
      <c r="N14" s="595"/>
      <c r="O14" s="595"/>
      <c r="P14" s="595"/>
      <c r="Q14" s="595"/>
      <c r="R14" s="595"/>
      <c r="S14" s="595"/>
      <c r="T14" s="595"/>
      <c r="U14" s="595"/>
      <c r="V14" s="595"/>
      <c r="W14" s="595"/>
      <c r="X14" s="595"/>
      <c r="Y14" s="595"/>
      <c r="Z14" s="595"/>
      <c r="AA14" s="595"/>
      <c r="AB14" s="595"/>
      <c r="AC14" s="595"/>
      <c r="AD14" s="595"/>
      <c r="AE14" s="595"/>
      <c r="AF14" s="595"/>
      <c r="AG14" s="595"/>
      <c r="AH14" s="595"/>
      <c r="AI14" s="595"/>
      <c r="AJ14" s="595"/>
      <c r="AK14" s="595"/>
      <c r="AL14" s="595"/>
      <c r="AM14" s="595"/>
      <c r="AN14" s="614"/>
      <c r="AO14" s="605"/>
      <c r="AP14" s="602"/>
      <c r="AQ14" s="612"/>
      <c r="AR14" s="602"/>
      <c r="AS14" s="603"/>
      <c r="AT14" s="602"/>
      <c r="AU14" s="604"/>
      <c r="AV14" s="605"/>
      <c r="AW14" s="602"/>
      <c r="AX14" s="602"/>
      <c r="AY14" s="602" t="str">
        <f t="shared" si="0"/>
        <v/>
      </c>
      <c r="AZ14" s="606"/>
      <c r="BA14" s="607"/>
      <c r="BC14" s="551"/>
    </row>
    <row r="15" spans="1:55" s="608" customFormat="1">
      <c r="A15" s="1810"/>
      <c r="B15" s="613"/>
      <c r="C15" s="595"/>
      <c r="D15" s="595"/>
      <c r="E15" s="595"/>
      <c r="F15" s="595"/>
      <c r="G15" s="595"/>
      <c r="H15" s="595"/>
      <c r="I15" s="595"/>
      <c r="J15" s="595"/>
      <c r="K15" s="595"/>
      <c r="L15" s="595"/>
      <c r="M15" s="595"/>
      <c r="N15" s="595"/>
      <c r="O15" s="595"/>
      <c r="P15" s="595"/>
      <c r="Q15" s="595"/>
      <c r="R15" s="595"/>
      <c r="S15" s="595"/>
      <c r="T15" s="595"/>
      <c r="U15" s="595"/>
      <c r="V15" s="595"/>
      <c r="W15" s="595"/>
      <c r="X15" s="595"/>
      <c r="Y15" s="595"/>
      <c r="Z15" s="595"/>
      <c r="AA15" s="595"/>
      <c r="AB15" s="595"/>
      <c r="AC15" s="595"/>
      <c r="AD15" s="595"/>
      <c r="AE15" s="595"/>
      <c r="AF15" s="595"/>
      <c r="AG15" s="595"/>
      <c r="AH15" s="595"/>
      <c r="AI15" s="595"/>
      <c r="AJ15" s="595"/>
      <c r="AK15" s="595"/>
      <c r="AL15" s="595"/>
      <c r="AM15" s="595"/>
      <c r="AN15" s="614"/>
      <c r="AO15" s="605"/>
      <c r="AP15" s="602"/>
      <c r="AQ15" s="612"/>
      <c r="AR15" s="602"/>
      <c r="AS15" s="603"/>
      <c r="AT15" s="602"/>
      <c r="AU15" s="604"/>
      <c r="AV15" s="605"/>
      <c r="AW15" s="602"/>
      <c r="AX15" s="602"/>
      <c r="AY15" s="602" t="str">
        <f t="shared" si="0"/>
        <v/>
      </c>
      <c r="AZ15" s="606"/>
      <c r="BA15" s="607"/>
      <c r="BC15" s="551"/>
    </row>
    <row r="16" spans="1:55" s="608" customFormat="1">
      <c r="A16" s="1810"/>
      <c r="B16" s="613"/>
      <c r="C16" s="595"/>
      <c r="D16" s="595"/>
      <c r="E16" s="595"/>
      <c r="F16" s="595"/>
      <c r="G16" s="595"/>
      <c r="H16" s="595"/>
      <c r="I16" s="595"/>
      <c r="J16" s="595"/>
      <c r="K16" s="595"/>
      <c r="L16" s="595"/>
      <c r="M16" s="595"/>
      <c r="N16" s="595"/>
      <c r="O16" s="595"/>
      <c r="P16" s="595"/>
      <c r="Q16" s="595"/>
      <c r="R16" s="595"/>
      <c r="S16" s="595"/>
      <c r="T16" s="595"/>
      <c r="U16" s="595"/>
      <c r="V16" s="595"/>
      <c r="W16" s="595"/>
      <c r="X16" s="595"/>
      <c r="Y16" s="595"/>
      <c r="Z16" s="595"/>
      <c r="AA16" s="595"/>
      <c r="AB16" s="595"/>
      <c r="AC16" s="595"/>
      <c r="AD16" s="595"/>
      <c r="AE16" s="595"/>
      <c r="AF16" s="595"/>
      <c r="AG16" s="595"/>
      <c r="AH16" s="595"/>
      <c r="AI16" s="595"/>
      <c r="AJ16" s="595"/>
      <c r="AK16" s="595"/>
      <c r="AL16" s="595"/>
      <c r="AM16" s="595"/>
      <c r="AN16" s="614"/>
      <c r="AO16" s="605"/>
      <c r="AP16" s="602"/>
      <c r="AQ16" s="612"/>
      <c r="AR16" s="602"/>
      <c r="AS16" s="603"/>
      <c r="AT16" s="602"/>
      <c r="AU16" s="604"/>
      <c r="AV16" s="605"/>
      <c r="AW16" s="602"/>
      <c r="AX16" s="602"/>
      <c r="AY16" s="602" t="str">
        <f t="shared" si="0"/>
        <v/>
      </c>
      <c r="AZ16" s="606"/>
      <c r="BA16" s="607"/>
      <c r="BC16" s="551"/>
    </row>
    <row r="17" spans="1:55" s="608" customFormat="1">
      <c r="A17" s="1810"/>
      <c r="B17" s="613"/>
      <c r="C17" s="595"/>
      <c r="D17" s="595"/>
      <c r="E17" s="595"/>
      <c r="F17" s="595"/>
      <c r="G17" s="595"/>
      <c r="H17" s="595"/>
      <c r="I17" s="595"/>
      <c r="J17" s="595"/>
      <c r="K17" s="595"/>
      <c r="L17" s="595"/>
      <c r="M17" s="595"/>
      <c r="N17" s="595"/>
      <c r="O17" s="595"/>
      <c r="P17" s="595"/>
      <c r="Q17" s="595"/>
      <c r="R17" s="595"/>
      <c r="S17" s="595"/>
      <c r="T17" s="595"/>
      <c r="U17" s="595"/>
      <c r="V17" s="595"/>
      <c r="W17" s="595"/>
      <c r="X17" s="595"/>
      <c r="Y17" s="595"/>
      <c r="Z17" s="595"/>
      <c r="AA17" s="595"/>
      <c r="AB17" s="595"/>
      <c r="AC17" s="595"/>
      <c r="AD17" s="595"/>
      <c r="AE17" s="595"/>
      <c r="AF17" s="595"/>
      <c r="AG17" s="595"/>
      <c r="AH17" s="595"/>
      <c r="AI17" s="595"/>
      <c r="AJ17" s="595"/>
      <c r="AK17" s="595"/>
      <c r="AL17" s="595"/>
      <c r="AM17" s="595"/>
      <c r="AN17" s="614"/>
      <c r="AO17" s="605"/>
      <c r="AP17" s="602"/>
      <c r="AQ17" s="612"/>
      <c r="AR17" s="602"/>
      <c r="AS17" s="603"/>
      <c r="AT17" s="602"/>
      <c r="AU17" s="604"/>
      <c r="AV17" s="605"/>
      <c r="AW17" s="602"/>
      <c r="AX17" s="602"/>
      <c r="AY17" s="602" t="str">
        <f t="shared" si="0"/>
        <v/>
      </c>
      <c r="AZ17" s="606"/>
      <c r="BA17" s="607"/>
      <c r="BC17" s="551"/>
    </row>
    <row r="18" spans="1:55" s="608" customFormat="1">
      <c r="A18" s="1810"/>
      <c r="B18" s="613"/>
      <c r="C18" s="595"/>
      <c r="D18" s="595"/>
      <c r="E18" s="595"/>
      <c r="F18" s="595"/>
      <c r="G18" s="595"/>
      <c r="H18" s="595"/>
      <c r="I18" s="595"/>
      <c r="J18" s="595"/>
      <c r="K18" s="595"/>
      <c r="L18" s="595"/>
      <c r="M18" s="595"/>
      <c r="N18" s="595"/>
      <c r="O18" s="595"/>
      <c r="P18" s="595"/>
      <c r="Q18" s="595"/>
      <c r="R18" s="595"/>
      <c r="S18" s="595"/>
      <c r="T18" s="595"/>
      <c r="U18" s="595"/>
      <c r="V18" s="595"/>
      <c r="W18" s="595"/>
      <c r="X18" s="595"/>
      <c r="Y18" s="595"/>
      <c r="Z18" s="595"/>
      <c r="AA18" s="595"/>
      <c r="AB18" s="595"/>
      <c r="AC18" s="595"/>
      <c r="AD18" s="595"/>
      <c r="AE18" s="595"/>
      <c r="AF18" s="595"/>
      <c r="AG18" s="595"/>
      <c r="AH18" s="595"/>
      <c r="AI18" s="595"/>
      <c r="AJ18" s="595"/>
      <c r="AK18" s="595"/>
      <c r="AL18" s="595"/>
      <c r="AM18" s="595"/>
      <c r="AN18" s="614"/>
      <c r="AO18" s="605"/>
      <c r="AP18" s="602"/>
      <c r="AQ18" s="612"/>
      <c r="AR18" s="602"/>
      <c r="AS18" s="603"/>
      <c r="AT18" s="602"/>
      <c r="AU18" s="604"/>
      <c r="AV18" s="605"/>
      <c r="AW18" s="602"/>
      <c r="AX18" s="602"/>
      <c r="AY18" s="602" t="str">
        <f t="shared" si="0"/>
        <v/>
      </c>
      <c r="AZ18" s="606"/>
      <c r="BA18" s="607"/>
      <c r="BC18" s="551"/>
    </row>
    <row r="19" spans="1:55" s="608" customFormat="1">
      <c r="A19" s="1810"/>
      <c r="B19" s="613"/>
      <c r="C19" s="595"/>
      <c r="D19" s="595"/>
      <c r="E19" s="595"/>
      <c r="F19" s="595"/>
      <c r="G19" s="595"/>
      <c r="H19" s="595"/>
      <c r="I19" s="595"/>
      <c r="J19" s="595"/>
      <c r="K19" s="595"/>
      <c r="L19" s="595"/>
      <c r="M19" s="595"/>
      <c r="N19" s="595"/>
      <c r="O19" s="595"/>
      <c r="P19" s="595"/>
      <c r="Q19" s="595"/>
      <c r="R19" s="595"/>
      <c r="S19" s="595"/>
      <c r="T19" s="595"/>
      <c r="U19" s="595"/>
      <c r="V19" s="595"/>
      <c r="W19" s="595"/>
      <c r="X19" s="595"/>
      <c r="Y19" s="595"/>
      <c r="Z19" s="595"/>
      <c r="AA19" s="595"/>
      <c r="AB19" s="595"/>
      <c r="AC19" s="595"/>
      <c r="AD19" s="595"/>
      <c r="AE19" s="595"/>
      <c r="AF19" s="595"/>
      <c r="AG19" s="595"/>
      <c r="AH19" s="595"/>
      <c r="AI19" s="595"/>
      <c r="AJ19" s="595"/>
      <c r="AK19" s="595"/>
      <c r="AL19" s="595"/>
      <c r="AM19" s="595"/>
      <c r="AN19" s="614"/>
      <c r="AO19" s="605"/>
      <c r="AP19" s="602"/>
      <c r="AQ19" s="612"/>
      <c r="AR19" s="602"/>
      <c r="AS19" s="603"/>
      <c r="AT19" s="602"/>
      <c r="AU19" s="604"/>
      <c r="AV19" s="605"/>
      <c r="AW19" s="602"/>
      <c r="AX19" s="602"/>
      <c r="AY19" s="602" t="str">
        <f t="shared" si="0"/>
        <v/>
      </c>
      <c r="AZ19" s="606"/>
      <c r="BA19" s="607"/>
      <c r="BC19" s="551"/>
    </row>
    <row r="20" spans="1:55" s="608" customFormat="1">
      <c r="A20" s="1810"/>
      <c r="B20" s="613"/>
      <c r="C20" s="595"/>
      <c r="D20" s="595"/>
      <c r="E20" s="595"/>
      <c r="F20" s="595"/>
      <c r="G20" s="595"/>
      <c r="H20" s="595"/>
      <c r="I20" s="595"/>
      <c r="J20" s="595"/>
      <c r="K20" s="595"/>
      <c r="L20" s="595"/>
      <c r="M20" s="595"/>
      <c r="N20" s="595"/>
      <c r="O20" s="595"/>
      <c r="P20" s="595"/>
      <c r="Q20" s="595"/>
      <c r="R20" s="595"/>
      <c r="S20" s="595"/>
      <c r="T20" s="595"/>
      <c r="U20" s="595"/>
      <c r="V20" s="595"/>
      <c r="W20" s="595"/>
      <c r="X20" s="595"/>
      <c r="Y20" s="595"/>
      <c r="Z20" s="595"/>
      <c r="AA20" s="595"/>
      <c r="AB20" s="595"/>
      <c r="AC20" s="595"/>
      <c r="AD20" s="595"/>
      <c r="AE20" s="595"/>
      <c r="AF20" s="595"/>
      <c r="AG20" s="595"/>
      <c r="AH20" s="595"/>
      <c r="AI20" s="595"/>
      <c r="AJ20" s="595"/>
      <c r="AK20" s="595"/>
      <c r="AL20" s="595"/>
      <c r="AM20" s="595"/>
      <c r="AN20" s="614"/>
      <c r="AO20" s="605"/>
      <c r="AP20" s="602"/>
      <c r="AQ20" s="612"/>
      <c r="AR20" s="602"/>
      <c r="AS20" s="603"/>
      <c r="AT20" s="602"/>
      <c r="AU20" s="604"/>
      <c r="AV20" s="605"/>
      <c r="AW20" s="602"/>
      <c r="AX20" s="602"/>
      <c r="AY20" s="602" t="str">
        <f t="shared" si="0"/>
        <v/>
      </c>
      <c r="AZ20" s="606"/>
      <c r="BA20" s="607"/>
      <c r="BC20" s="551"/>
    </row>
    <row r="21" spans="1:55" s="608" customFormat="1">
      <c r="A21" s="1810"/>
      <c r="B21" s="613"/>
      <c r="C21" s="595"/>
      <c r="D21" s="595"/>
      <c r="E21" s="595"/>
      <c r="F21" s="595"/>
      <c r="G21" s="595"/>
      <c r="H21" s="595"/>
      <c r="I21" s="595"/>
      <c r="J21" s="595"/>
      <c r="K21" s="595"/>
      <c r="L21" s="595"/>
      <c r="M21" s="595"/>
      <c r="N21" s="595"/>
      <c r="O21" s="595"/>
      <c r="P21" s="595"/>
      <c r="Q21" s="595"/>
      <c r="R21" s="595"/>
      <c r="S21" s="595"/>
      <c r="T21" s="595"/>
      <c r="U21" s="595"/>
      <c r="V21" s="595"/>
      <c r="W21" s="595"/>
      <c r="X21" s="595"/>
      <c r="Y21" s="595"/>
      <c r="Z21" s="595"/>
      <c r="AA21" s="595"/>
      <c r="AB21" s="595"/>
      <c r="AC21" s="595"/>
      <c r="AD21" s="595"/>
      <c r="AE21" s="595"/>
      <c r="AF21" s="595"/>
      <c r="AG21" s="595"/>
      <c r="AH21" s="595"/>
      <c r="AI21" s="595"/>
      <c r="AJ21" s="595"/>
      <c r="AK21" s="595"/>
      <c r="AL21" s="595"/>
      <c r="AM21" s="595"/>
      <c r="AN21" s="614"/>
      <c r="AO21" s="605"/>
      <c r="AP21" s="602"/>
      <c r="AQ21" s="612"/>
      <c r="AR21" s="602"/>
      <c r="AS21" s="603"/>
      <c r="AT21" s="602"/>
      <c r="AU21" s="604"/>
      <c r="AV21" s="605"/>
      <c r="AW21" s="602"/>
      <c r="AX21" s="602"/>
      <c r="AY21" s="602" t="str">
        <f t="shared" si="0"/>
        <v/>
      </c>
      <c r="AZ21" s="606"/>
      <c r="BA21" s="607"/>
      <c r="BC21" s="551"/>
    </row>
    <row r="22" spans="1:55" s="608" customFormat="1">
      <c r="A22" s="1810"/>
      <c r="B22" s="613"/>
      <c r="C22" s="595"/>
      <c r="D22" s="595"/>
      <c r="E22" s="595"/>
      <c r="F22" s="595"/>
      <c r="G22" s="595"/>
      <c r="H22" s="595"/>
      <c r="I22" s="595"/>
      <c r="J22" s="595"/>
      <c r="K22" s="595"/>
      <c r="L22" s="595"/>
      <c r="M22" s="595"/>
      <c r="N22" s="595"/>
      <c r="O22" s="595"/>
      <c r="P22" s="595"/>
      <c r="Q22" s="595"/>
      <c r="R22" s="595"/>
      <c r="S22" s="595"/>
      <c r="T22" s="595"/>
      <c r="U22" s="595"/>
      <c r="V22" s="595"/>
      <c r="W22" s="595"/>
      <c r="X22" s="595"/>
      <c r="Y22" s="595"/>
      <c r="Z22" s="595"/>
      <c r="AA22" s="595"/>
      <c r="AB22" s="595"/>
      <c r="AC22" s="595"/>
      <c r="AD22" s="595"/>
      <c r="AE22" s="595"/>
      <c r="AF22" s="595"/>
      <c r="AG22" s="595"/>
      <c r="AH22" s="595"/>
      <c r="AI22" s="595"/>
      <c r="AJ22" s="595"/>
      <c r="AK22" s="595"/>
      <c r="AL22" s="595"/>
      <c r="AM22" s="595"/>
      <c r="AN22" s="614"/>
      <c r="AO22" s="605"/>
      <c r="AP22" s="602"/>
      <c r="AQ22" s="612"/>
      <c r="AR22" s="602"/>
      <c r="AS22" s="603"/>
      <c r="AT22" s="602"/>
      <c r="AU22" s="604"/>
      <c r="AV22" s="605"/>
      <c r="AW22" s="602"/>
      <c r="AX22" s="602"/>
      <c r="AY22" s="602" t="str">
        <f t="shared" si="0"/>
        <v/>
      </c>
      <c r="AZ22" s="606"/>
      <c r="BA22" s="607"/>
      <c r="BC22" s="551"/>
    </row>
    <row r="23" spans="1:55" s="608" customFormat="1">
      <c r="A23" s="1810"/>
      <c r="B23" s="613"/>
      <c r="C23" s="595"/>
      <c r="D23" s="595"/>
      <c r="E23" s="595"/>
      <c r="F23" s="595"/>
      <c r="G23" s="595"/>
      <c r="H23" s="595"/>
      <c r="I23" s="595"/>
      <c r="J23" s="595"/>
      <c r="K23" s="595"/>
      <c r="L23" s="595"/>
      <c r="M23" s="595"/>
      <c r="N23" s="595"/>
      <c r="O23" s="595"/>
      <c r="P23" s="595"/>
      <c r="Q23" s="595"/>
      <c r="R23" s="595"/>
      <c r="S23" s="595"/>
      <c r="T23" s="595"/>
      <c r="U23" s="595"/>
      <c r="V23" s="595"/>
      <c r="W23" s="595"/>
      <c r="X23" s="595"/>
      <c r="Y23" s="595"/>
      <c r="Z23" s="595"/>
      <c r="AA23" s="595"/>
      <c r="AB23" s="595"/>
      <c r="AC23" s="595"/>
      <c r="AD23" s="595"/>
      <c r="AE23" s="595"/>
      <c r="AF23" s="595"/>
      <c r="AG23" s="595"/>
      <c r="AH23" s="595"/>
      <c r="AI23" s="595"/>
      <c r="AJ23" s="595"/>
      <c r="AK23" s="595"/>
      <c r="AL23" s="595"/>
      <c r="AM23" s="595"/>
      <c r="AN23" s="614"/>
      <c r="AO23" s="605"/>
      <c r="AP23" s="602"/>
      <c r="AQ23" s="612"/>
      <c r="AR23" s="602"/>
      <c r="AS23" s="603"/>
      <c r="AT23" s="602"/>
      <c r="AU23" s="604"/>
      <c r="AV23" s="605"/>
      <c r="AW23" s="602"/>
      <c r="AX23" s="602"/>
      <c r="AY23" s="602" t="str">
        <f t="shared" si="0"/>
        <v/>
      </c>
      <c r="AZ23" s="606"/>
      <c r="BA23" s="607"/>
      <c r="BC23" s="551"/>
    </row>
    <row r="24" spans="1:55" s="608" customFormat="1">
      <c r="A24" s="1810"/>
      <c r="B24" s="613"/>
      <c r="C24" s="595"/>
      <c r="D24" s="595"/>
      <c r="E24" s="595"/>
      <c r="F24" s="595"/>
      <c r="G24" s="595"/>
      <c r="H24" s="595"/>
      <c r="I24" s="595"/>
      <c r="J24" s="595"/>
      <c r="K24" s="595"/>
      <c r="L24" s="595"/>
      <c r="M24" s="595"/>
      <c r="N24" s="595"/>
      <c r="O24" s="595"/>
      <c r="P24" s="595"/>
      <c r="Q24" s="595"/>
      <c r="R24" s="595"/>
      <c r="S24" s="595"/>
      <c r="T24" s="595"/>
      <c r="U24" s="595"/>
      <c r="V24" s="595"/>
      <c r="W24" s="595"/>
      <c r="X24" s="595"/>
      <c r="Y24" s="595"/>
      <c r="Z24" s="595"/>
      <c r="AA24" s="595"/>
      <c r="AB24" s="595"/>
      <c r="AC24" s="595"/>
      <c r="AD24" s="595"/>
      <c r="AE24" s="595"/>
      <c r="AF24" s="595"/>
      <c r="AG24" s="595"/>
      <c r="AH24" s="595"/>
      <c r="AI24" s="595"/>
      <c r="AJ24" s="595"/>
      <c r="AK24" s="595"/>
      <c r="AL24" s="595"/>
      <c r="AM24" s="595"/>
      <c r="AN24" s="614"/>
      <c r="AO24" s="605"/>
      <c r="AP24" s="602"/>
      <c r="AQ24" s="612"/>
      <c r="AR24" s="602"/>
      <c r="AS24" s="603"/>
      <c r="AT24" s="602"/>
      <c r="AU24" s="604"/>
      <c r="AV24" s="605"/>
      <c r="AW24" s="602"/>
      <c r="AX24" s="602"/>
      <c r="AY24" s="602" t="str">
        <f t="shared" si="0"/>
        <v/>
      </c>
      <c r="AZ24" s="606"/>
      <c r="BA24" s="607"/>
      <c r="BC24" s="551"/>
    </row>
    <row r="25" spans="1:55">
      <c r="A25" s="616"/>
      <c r="B25" s="617"/>
      <c r="C25" s="617"/>
      <c r="D25" s="617"/>
      <c r="E25" s="617"/>
      <c r="F25" s="617"/>
      <c r="G25" s="617"/>
      <c r="H25" s="617"/>
      <c r="I25" s="617"/>
      <c r="J25" s="617"/>
      <c r="K25" s="617"/>
      <c r="L25" s="617"/>
      <c r="M25" s="617"/>
      <c r="N25" s="617"/>
      <c r="O25" s="617"/>
      <c r="P25" s="617"/>
      <c r="Q25" s="617"/>
      <c r="R25" s="617"/>
      <c r="S25" s="617"/>
      <c r="T25" s="617"/>
      <c r="U25" s="617"/>
      <c r="V25" s="617"/>
      <c r="W25" s="617"/>
      <c r="X25" s="617"/>
      <c r="Y25" s="617"/>
      <c r="Z25" s="617"/>
      <c r="AA25" s="617"/>
      <c r="AB25" s="617"/>
      <c r="AC25" s="617"/>
      <c r="AD25" s="617"/>
      <c r="AE25" s="617"/>
      <c r="AF25" s="617"/>
      <c r="AG25" s="617"/>
      <c r="AH25" s="617"/>
      <c r="AI25" s="617"/>
      <c r="AJ25" s="617"/>
      <c r="AK25" s="617"/>
      <c r="AL25" s="617"/>
      <c r="AM25" s="617"/>
      <c r="AN25" s="606"/>
      <c r="AO25" s="605"/>
      <c r="AP25" s="602"/>
      <c r="AQ25" s="612"/>
      <c r="AR25" s="602"/>
      <c r="AS25" s="603"/>
      <c r="AT25" s="602"/>
      <c r="AU25" s="604"/>
      <c r="AV25" s="605"/>
      <c r="AW25" s="602"/>
      <c r="AX25" s="602"/>
      <c r="AY25" s="602" t="str">
        <f t="shared" si="0"/>
        <v/>
      </c>
      <c r="AZ25" s="606"/>
      <c r="BA25" s="606"/>
      <c r="BC25" s="551"/>
    </row>
    <row r="26" spans="1:55">
      <c r="A26" s="616"/>
      <c r="B26" s="617"/>
      <c r="C26" s="617"/>
      <c r="D26" s="617"/>
      <c r="E26" s="617"/>
      <c r="F26" s="617"/>
      <c r="G26" s="617"/>
      <c r="H26" s="617"/>
      <c r="I26" s="617"/>
      <c r="J26" s="617"/>
      <c r="K26" s="617"/>
      <c r="L26" s="617"/>
      <c r="M26" s="617"/>
      <c r="N26" s="617"/>
      <c r="O26" s="617"/>
      <c r="P26" s="617"/>
      <c r="Q26" s="617"/>
      <c r="R26" s="617"/>
      <c r="S26" s="617"/>
      <c r="T26" s="617"/>
      <c r="U26" s="617"/>
      <c r="V26" s="617"/>
      <c r="W26" s="617"/>
      <c r="X26" s="617"/>
      <c r="Y26" s="617"/>
      <c r="Z26" s="617"/>
      <c r="AA26" s="617"/>
      <c r="AB26" s="617"/>
      <c r="AC26" s="617"/>
      <c r="AD26" s="617"/>
      <c r="AE26" s="617"/>
      <c r="AF26" s="617"/>
      <c r="AG26" s="617"/>
      <c r="AH26" s="617"/>
      <c r="AI26" s="617"/>
      <c r="AJ26" s="617"/>
      <c r="AK26" s="617"/>
      <c r="AL26" s="617"/>
      <c r="AM26" s="617"/>
      <c r="AN26" s="606"/>
      <c r="AO26" s="605"/>
      <c r="AP26" s="618"/>
      <c r="AQ26" s="612"/>
      <c r="AR26" s="602"/>
      <c r="AS26" s="619"/>
      <c r="AT26" s="618"/>
      <c r="AU26" s="618"/>
      <c r="AV26" s="605"/>
      <c r="AW26" s="602"/>
      <c r="AX26" s="602"/>
      <c r="AY26" s="602" t="str">
        <f t="shared" si="0"/>
        <v/>
      </c>
      <c r="AZ26" s="606"/>
      <c r="BA26" s="606"/>
      <c r="BC26" s="551"/>
    </row>
    <row r="27" spans="1:55">
      <c r="A27" s="2287" t="s">
        <v>1284</v>
      </c>
      <c r="B27" s="2288"/>
      <c r="C27" s="620"/>
      <c r="D27" s="620"/>
      <c r="E27" s="620"/>
      <c r="F27" s="620"/>
      <c r="G27" s="620"/>
      <c r="H27" s="620"/>
      <c r="I27" s="620"/>
      <c r="J27" s="620"/>
      <c r="K27" s="620"/>
      <c r="L27" s="620"/>
      <c r="M27" s="620"/>
      <c r="N27" s="620"/>
      <c r="O27" s="620"/>
      <c r="P27" s="620"/>
      <c r="Q27" s="620"/>
      <c r="R27" s="620"/>
      <c r="S27" s="620"/>
      <c r="T27" s="620"/>
      <c r="U27" s="620"/>
      <c r="V27" s="620"/>
      <c r="W27" s="620"/>
      <c r="X27" s="620"/>
      <c r="Y27" s="620"/>
      <c r="Z27" s="620"/>
      <c r="AA27" s="620"/>
      <c r="AB27" s="620"/>
      <c r="AC27" s="620"/>
      <c r="AD27" s="620"/>
      <c r="AE27" s="620"/>
      <c r="AF27" s="620"/>
      <c r="AG27" s="620"/>
      <c r="AH27" s="620"/>
      <c r="AI27" s="620"/>
      <c r="AJ27" s="620"/>
      <c r="AK27" s="620"/>
      <c r="AL27" s="620"/>
      <c r="AM27" s="620"/>
      <c r="AN27" s="606"/>
      <c r="AO27" s="605"/>
      <c r="AP27" s="602"/>
      <c r="AQ27" s="612">
        <f>SUM(AQ7:AQ26)</f>
        <v>0</v>
      </c>
      <c r="AR27" s="602"/>
      <c r="AS27" s="605"/>
      <c r="AT27" s="602"/>
      <c r="AU27" s="602">
        <f>SUM(AU7:AU26)</f>
        <v>0</v>
      </c>
      <c r="AV27" s="605"/>
      <c r="AW27" s="602"/>
      <c r="AX27" s="602">
        <f>SUM(AX7:AX26)</f>
        <v>0</v>
      </c>
      <c r="AY27" s="602" t="str">
        <f t="shared" si="0"/>
        <v/>
      </c>
      <c r="AZ27" s="606"/>
      <c r="BA27" s="606"/>
    </row>
    <row r="28" spans="1:55">
      <c r="A28" s="621" t="str">
        <f>产成品【库存商品】!A30</f>
        <v>被评估企业填表人：</v>
      </c>
      <c r="AS28" s="589"/>
      <c r="AT28" s="588"/>
      <c r="AU28" s="588" t="str">
        <f>产成品【库存商品】!J30</f>
        <v>评估人员：</v>
      </c>
    </row>
    <row r="29" spans="1:55">
      <c r="A29" s="621" t="str">
        <f>产成品【库存商品】!A31</f>
        <v>填表日期：年月日</v>
      </c>
      <c r="AS29" s="589"/>
      <c r="AT29" s="589"/>
    </row>
    <row r="30" spans="1:55">
      <c r="A30" s="622"/>
      <c r="B30" s="590"/>
      <c r="C30" s="590"/>
      <c r="D30" s="590"/>
      <c r="E30" s="590"/>
      <c r="F30" s="590"/>
      <c r="G30" s="590"/>
      <c r="H30" s="590"/>
      <c r="I30" s="590"/>
      <c r="J30" s="590"/>
      <c r="K30" s="590"/>
      <c r="L30" s="590"/>
      <c r="M30" s="590"/>
      <c r="N30" s="590"/>
      <c r="O30" s="590"/>
      <c r="P30" s="590"/>
      <c r="Q30" s="590"/>
      <c r="R30" s="590"/>
      <c r="S30" s="590"/>
      <c r="T30" s="590"/>
      <c r="U30" s="590"/>
      <c r="V30" s="590"/>
      <c r="W30" s="590"/>
      <c r="X30" s="590"/>
      <c r="Y30" s="590"/>
      <c r="Z30" s="590"/>
      <c r="AA30" s="590"/>
      <c r="AB30" s="590"/>
      <c r="AC30" s="590"/>
      <c r="AD30" s="590"/>
      <c r="AE30" s="590"/>
      <c r="AF30" s="590"/>
      <c r="AG30" s="590"/>
      <c r="AH30" s="590"/>
      <c r="AI30" s="590"/>
      <c r="AJ30" s="590"/>
      <c r="AK30" s="590"/>
      <c r="AL30" s="590"/>
      <c r="AM30" s="590"/>
      <c r="AS30" s="589"/>
      <c r="AT30" s="589"/>
    </row>
    <row r="31" spans="1:55">
      <c r="A31" s="622"/>
      <c r="AS31" s="589"/>
      <c r="AT31" s="589"/>
    </row>
  </sheetData>
  <mergeCells count="51">
    <mergeCell ref="M5:M6"/>
    <mergeCell ref="X5:X6"/>
    <mergeCell ref="Y5:Y6"/>
    <mergeCell ref="N5:N6"/>
    <mergeCell ref="V5:V6"/>
    <mergeCell ref="W5:W6"/>
    <mergeCell ref="A2:AZ2"/>
    <mergeCell ref="A5:A6"/>
    <mergeCell ref="B5:B6"/>
    <mergeCell ref="C5:C6"/>
    <mergeCell ref="D5:D6"/>
    <mergeCell ref="E5:E6"/>
    <mergeCell ref="F5:F6"/>
    <mergeCell ref="G5:G6"/>
    <mergeCell ref="H5:H6"/>
    <mergeCell ref="I5:I6"/>
    <mergeCell ref="J5:J6"/>
    <mergeCell ref="K5:K6"/>
    <mergeCell ref="S5:S6"/>
    <mergeCell ref="T5:T6"/>
    <mergeCell ref="U5:U6"/>
    <mergeCell ref="L5:L6"/>
    <mergeCell ref="AS5:AU5"/>
    <mergeCell ref="AV5:AV6"/>
    <mergeCell ref="AG5:AG6"/>
    <mergeCell ref="AH5:AH6"/>
    <mergeCell ref="AI5:AI6"/>
    <mergeCell ref="AJ5:AJ6"/>
    <mergeCell ref="AK5:AK6"/>
    <mergeCell ref="AL5:AL6"/>
    <mergeCell ref="A27:B27"/>
    <mergeCell ref="AM5:AM6"/>
    <mergeCell ref="AN5:AN6"/>
    <mergeCell ref="AO5:AQ5"/>
    <mergeCell ref="AR5:AR6"/>
    <mergeCell ref="AA5:AA6"/>
    <mergeCell ref="AB5:AB6"/>
    <mergeCell ref="AC5:AC6"/>
    <mergeCell ref="AD5:AD6"/>
    <mergeCell ref="AE5:AE6"/>
    <mergeCell ref="AF5:AF6"/>
    <mergeCell ref="Z5:Z6"/>
    <mergeCell ref="O5:O6"/>
    <mergeCell ref="P5:P6"/>
    <mergeCell ref="Q5:Q6"/>
    <mergeCell ref="R5:R6"/>
    <mergeCell ref="BC5:BC6"/>
    <mergeCell ref="AW5:AX5"/>
    <mergeCell ref="AY5:AY6"/>
    <mergeCell ref="AZ5:AZ6"/>
    <mergeCell ref="BA5:BA6"/>
  </mergeCells>
  <phoneticPr fontId="28" type="noConversion"/>
  <hyperlinks>
    <hyperlink ref="B1" location="存货汇总!B11" display="返回" xr:uid="{00000000-0004-0000-2100-000000000000}"/>
  </hyperlinks>
  <printOptions horizontalCentered="1"/>
  <pageMargins left="0.7" right="0.7" top="0.98425196850393704" bottom="0.75" header="0.39370078740157477" footer="0.3"/>
  <pageSetup paperSize="9" scale="30" orientation="landscape" r:id="rId1"/>
  <headerFooter>
    <oddHeader>&amp;R&amp;"宋体,常规"&amp;10共&amp;"Times New Roman,常规"&amp;N&amp;"宋体,常规"页第&amp;"Times New Roman,常规"&amp;P&amp;"宋体,常规"页</oddHeader>
  </headerFooter>
  <legacy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1">
    <pageSetUpPr fitToPage="1"/>
  </sheetPr>
  <dimension ref="A1:AG88"/>
  <sheetViews>
    <sheetView topLeftCell="O1" zoomScale="85" zoomScaleNormal="85" zoomScaleSheetLayoutView="70" workbookViewId="0">
      <selection activeCell="Z17" sqref="Z17"/>
    </sheetView>
  </sheetViews>
  <sheetFormatPr defaultColWidth="9" defaultRowHeight="15.75" customHeight="1" outlineLevelCol="1"/>
  <cols>
    <col min="1" max="1" width="5.75" style="12" customWidth="1"/>
    <col min="2" max="2" width="20.125" style="372" customWidth="1"/>
    <col min="3" max="3" width="4.25" style="349" customWidth="1"/>
    <col min="4" max="5" width="9.75" style="705" customWidth="1" outlineLevel="1"/>
    <col min="6" max="7" width="13.25" style="705" customWidth="1" outlineLevel="1"/>
    <col min="8" max="9" width="11.25" style="705" customWidth="1"/>
    <col min="10" max="10" width="14.5" style="705" customWidth="1"/>
    <col min="11" max="12" width="11.25" style="705" customWidth="1"/>
    <col min="13" max="13" width="14.25" style="705" customWidth="1"/>
    <col min="14" max="14" width="8.75" style="349" customWidth="1"/>
    <col min="15" max="15" width="9.5" style="349" customWidth="1"/>
    <col min="16" max="17" width="13.625" style="349" customWidth="1"/>
    <col min="18" max="19" width="9" style="349" customWidth="1"/>
    <col min="20" max="23" width="9" style="349"/>
    <col min="24" max="24" width="11.125" style="349" customWidth="1"/>
    <col min="25" max="25" width="11.375" style="349" customWidth="1"/>
    <col min="26" max="26" width="27.875" style="717" bestFit="1" customWidth="1"/>
    <col min="27" max="27" width="14.75" style="349" customWidth="1"/>
    <col min="28" max="28" width="9" style="349"/>
    <col min="29" max="29" width="12.625" style="349" bestFit="1" customWidth="1"/>
    <col min="30" max="30" width="9" style="349"/>
    <col min="31" max="31" width="10.75" style="349" bestFit="1" customWidth="1"/>
    <col min="32" max="16384" width="9" style="349"/>
  </cols>
  <sheetData>
    <row r="1" spans="1:33" ht="15.75" customHeight="1">
      <c r="A1" s="564" t="s">
        <v>108</v>
      </c>
      <c r="B1" s="371" t="s">
        <v>333</v>
      </c>
      <c r="C1" s="348"/>
      <c r="D1" s="941"/>
      <c r="E1" s="941"/>
      <c r="F1" s="941"/>
      <c r="G1" s="941"/>
      <c r="H1" s="941"/>
      <c r="I1" s="941"/>
      <c r="J1" s="941"/>
      <c r="K1" s="941"/>
      <c r="L1" s="941"/>
      <c r="M1" s="941"/>
      <c r="N1" s="348"/>
      <c r="O1" s="348"/>
      <c r="P1" s="348"/>
      <c r="Q1" s="348"/>
    </row>
    <row r="2" spans="1:33" s="369" customFormat="1" ht="30" customHeight="1">
      <c r="A2" s="1866" t="s">
        <v>496</v>
      </c>
      <c r="B2" s="1867"/>
      <c r="C2" s="1867"/>
      <c r="D2" s="1867"/>
      <c r="E2" s="1867"/>
      <c r="F2" s="1867"/>
      <c r="G2" s="1867"/>
      <c r="H2" s="1867"/>
      <c r="I2" s="1867"/>
      <c r="J2" s="1867"/>
      <c r="K2" s="1867"/>
      <c r="L2" s="1867"/>
      <c r="M2" s="1867"/>
      <c r="N2" s="1867"/>
      <c r="O2" s="1867"/>
      <c r="P2" s="1867"/>
      <c r="Q2" s="1867"/>
      <c r="R2" s="1868"/>
      <c r="S2" s="1868"/>
      <c r="T2" s="1868"/>
      <c r="U2" s="1868"/>
      <c r="V2" s="1868"/>
      <c r="W2" s="1868"/>
      <c r="X2" s="1868"/>
      <c r="Y2" s="1868"/>
      <c r="Z2" s="1883"/>
      <c r="AA2" s="1868"/>
      <c r="AB2" s="1868"/>
      <c r="AC2" s="1868"/>
      <c r="AD2" s="1868"/>
      <c r="AE2" s="1868"/>
      <c r="AF2" s="1868"/>
      <c r="AG2" s="1868"/>
    </row>
    <row r="3" spans="1:33" ht="14.25" customHeight="1">
      <c r="A3" s="705" t="str">
        <f>CONCATENATE(封面!D9,封面!F9,封面!G9,封面!H9,封面!I9,封面!J9,封面!K9)</f>
        <v>评估基准日：年月日</v>
      </c>
      <c r="B3" s="705"/>
      <c r="C3" s="705"/>
      <c r="N3" s="705"/>
      <c r="O3" s="705"/>
      <c r="P3" s="365"/>
      <c r="Q3" s="365"/>
    </row>
    <row r="4" spans="1:33" ht="15.75" customHeight="1">
      <c r="A4" s="12" t="str">
        <f>封面!D7&amp;封面!F7</f>
        <v>被评估企业：</v>
      </c>
      <c r="D4" s="943"/>
      <c r="E4" s="943"/>
      <c r="F4" s="943"/>
      <c r="G4" s="943"/>
      <c r="H4" s="943"/>
      <c r="I4" s="943"/>
      <c r="J4" s="943"/>
      <c r="K4" s="943"/>
      <c r="L4" s="943"/>
      <c r="M4" s="943"/>
      <c r="O4" s="355" t="s">
        <v>110</v>
      </c>
      <c r="P4" s="355"/>
      <c r="Q4" s="355"/>
      <c r="Z4" s="1880"/>
    </row>
    <row r="5" spans="1:33" s="365" customFormat="1" ht="15.75" customHeight="1">
      <c r="A5" s="2252" t="s">
        <v>172</v>
      </c>
      <c r="B5" s="2254" t="s">
        <v>481</v>
      </c>
      <c r="C5" s="2256" t="s">
        <v>482</v>
      </c>
      <c r="D5" s="2259" t="s">
        <v>317</v>
      </c>
      <c r="E5" s="2259"/>
      <c r="F5" s="2259"/>
      <c r="G5" s="2109" t="s">
        <v>394</v>
      </c>
      <c r="H5" s="2273" t="s">
        <v>318</v>
      </c>
      <c r="I5" s="2274"/>
      <c r="J5" s="2275"/>
      <c r="K5" s="2260" t="s">
        <v>319</v>
      </c>
      <c r="L5" s="2261"/>
      <c r="M5" s="2262"/>
      <c r="N5" s="2264" t="s">
        <v>336</v>
      </c>
      <c r="O5" s="2264" t="s">
        <v>175</v>
      </c>
      <c r="P5" s="2115" t="s">
        <v>1084</v>
      </c>
      <c r="Q5" s="2116"/>
      <c r="S5" s="2277" t="s">
        <v>2129</v>
      </c>
      <c r="T5" s="2276" t="s">
        <v>2156</v>
      </c>
      <c r="U5" s="2276"/>
      <c r="V5" s="2276"/>
      <c r="W5" s="2276"/>
      <c r="X5" s="2276" t="s">
        <v>2142</v>
      </c>
      <c r="Y5" s="2276"/>
      <c r="Z5" s="2276"/>
      <c r="AA5" s="2276"/>
      <c r="AB5" s="2276" t="s">
        <v>2153</v>
      </c>
      <c r="AC5" s="2276" t="s">
        <v>2160</v>
      </c>
      <c r="AD5" s="2276"/>
      <c r="AE5" s="2276"/>
      <c r="AF5" s="2276"/>
      <c r="AG5" s="2276"/>
    </row>
    <row r="6" spans="1:33" s="365" customFormat="1" ht="15.75" customHeight="1">
      <c r="A6" s="2253"/>
      <c r="B6" s="2255"/>
      <c r="C6" s="2257"/>
      <c r="D6" s="947" t="s">
        <v>483</v>
      </c>
      <c r="E6" s="947" t="s">
        <v>484</v>
      </c>
      <c r="F6" s="947" t="s">
        <v>145</v>
      </c>
      <c r="G6" s="2110"/>
      <c r="H6" s="947" t="s">
        <v>483</v>
      </c>
      <c r="I6" s="947" t="s">
        <v>484</v>
      </c>
      <c r="J6" s="947" t="s">
        <v>145</v>
      </c>
      <c r="K6" s="997" t="s">
        <v>485</v>
      </c>
      <c r="L6" s="947" t="s">
        <v>484</v>
      </c>
      <c r="M6" s="947" t="s">
        <v>145</v>
      </c>
      <c r="N6" s="2265"/>
      <c r="O6" s="2265"/>
      <c r="P6" s="350" t="s">
        <v>977</v>
      </c>
      <c r="Q6" s="350" t="s">
        <v>978</v>
      </c>
      <c r="S6" s="2277"/>
      <c r="T6" s="1859" t="s">
        <v>2157</v>
      </c>
      <c r="U6" s="1859" t="s">
        <v>2158</v>
      </c>
      <c r="V6" s="1859" t="s">
        <v>2159</v>
      </c>
      <c r="W6" s="1859" t="s">
        <v>1953</v>
      </c>
      <c r="X6" s="1859" t="s">
        <v>2143</v>
      </c>
      <c r="Y6" s="1860" t="s">
        <v>2146</v>
      </c>
      <c r="Z6" s="1860" t="s">
        <v>2144</v>
      </c>
      <c r="AA6" s="1860" t="s">
        <v>1761</v>
      </c>
      <c r="AB6" s="2276"/>
      <c r="AC6" s="1871" t="s">
        <v>2161</v>
      </c>
      <c r="AD6" s="1871" t="s">
        <v>2162</v>
      </c>
      <c r="AE6" s="1871" t="s">
        <v>2163</v>
      </c>
      <c r="AF6" s="1887" t="s">
        <v>2164</v>
      </c>
      <c r="AG6" s="1871" t="s">
        <v>2165</v>
      </c>
    </row>
    <row r="7" spans="1:33" s="365" customFormat="1" ht="15.75" customHeight="1">
      <c r="A7" s="23"/>
      <c r="B7" s="374"/>
      <c r="C7" s="396"/>
      <c r="D7" s="994"/>
      <c r="E7" s="956" t="str">
        <f>IF(D7=0,"",F7/D7)</f>
        <v/>
      </c>
      <c r="F7" s="994"/>
      <c r="G7" s="994"/>
      <c r="H7" s="994"/>
      <c r="I7" s="994"/>
      <c r="J7" s="956"/>
      <c r="K7" s="956"/>
      <c r="L7" s="956"/>
      <c r="M7" s="956"/>
      <c r="N7" s="327" t="str">
        <f>IF(J7=0,"",(M7-J7)/J7*100)</f>
        <v/>
      </c>
      <c r="O7" s="370"/>
      <c r="P7" s="390"/>
      <c r="Q7" s="390"/>
      <c r="S7" s="1869"/>
      <c r="T7" s="1856"/>
      <c r="U7" s="1856"/>
      <c r="V7" s="1856"/>
      <c r="W7" s="1856"/>
      <c r="X7" s="1856"/>
      <c r="Y7" s="1856"/>
      <c r="Z7" s="1881"/>
      <c r="AA7" s="1877"/>
      <c r="AB7" s="1856"/>
      <c r="AC7" s="1856"/>
      <c r="AD7" s="1856"/>
      <c r="AE7" s="1856"/>
      <c r="AF7" s="1856"/>
      <c r="AG7" s="1856"/>
    </row>
    <row r="8" spans="1:33" ht="15.75" customHeight="1">
      <c r="A8" s="23"/>
      <c r="B8" s="375"/>
      <c r="C8" s="370"/>
      <c r="D8" s="995"/>
      <c r="E8" s="956" t="str">
        <f t="shared" ref="E8:E25" si="0">IF(D8=0,"",F8/D8)</f>
        <v/>
      </c>
      <c r="F8" s="995"/>
      <c r="G8" s="995"/>
      <c r="H8" s="995"/>
      <c r="I8" s="995"/>
      <c r="J8" s="956"/>
      <c r="K8" s="956"/>
      <c r="L8" s="956"/>
      <c r="M8" s="956"/>
      <c r="N8" s="327" t="str">
        <f t="shared" ref="N8:N25" si="1">IF(J8=0,"",(M8-J8)/J8*100)</f>
        <v/>
      </c>
      <c r="O8" s="370"/>
      <c r="P8" s="390"/>
      <c r="Q8" s="390"/>
      <c r="S8" s="1869"/>
      <c r="T8" s="551"/>
      <c r="U8" s="1856"/>
      <c r="V8" s="1856"/>
      <c r="W8" s="1856"/>
      <c r="X8" s="1856"/>
      <c r="Y8" s="1856"/>
      <c r="Z8" s="1881"/>
      <c r="AA8" s="1878"/>
      <c r="AB8" s="551"/>
      <c r="AC8" s="551"/>
      <c r="AD8" s="551"/>
      <c r="AE8" s="551"/>
      <c r="AF8" s="551"/>
      <c r="AG8" s="551"/>
    </row>
    <row r="9" spans="1:33" ht="15.75" customHeight="1">
      <c r="A9" s="23"/>
      <c r="B9" s="374"/>
      <c r="C9" s="370"/>
      <c r="D9" s="995"/>
      <c r="E9" s="956" t="str">
        <f t="shared" si="0"/>
        <v/>
      </c>
      <c r="F9" s="995"/>
      <c r="G9" s="995"/>
      <c r="H9" s="995"/>
      <c r="I9" s="995"/>
      <c r="J9" s="956"/>
      <c r="K9" s="956"/>
      <c r="L9" s="956"/>
      <c r="M9" s="956"/>
      <c r="N9" s="327" t="str">
        <f t="shared" si="1"/>
        <v/>
      </c>
      <c r="O9" s="370"/>
      <c r="P9" s="390"/>
      <c r="Q9" s="390"/>
      <c r="S9" s="1870"/>
      <c r="T9" s="551"/>
      <c r="U9" s="1856"/>
      <c r="V9" s="1856"/>
      <c r="W9" s="1856"/>
      <c r="X9" s="1856"/>
      <c r="Y9" s="1856"/>
      <c r="Z9" s="1881"/>
      <c r="AA9" s="1878"/>
      <c r="AB9" s="551"/>
      <c r="AC9" s="551"/>
      <c r="AD9" s="551"/>
      <c r="AE9" s="551"/>
      <c r="AF9" s="551"/>
      <c r="AG9" s="551"/>
    </row>
    <row r="10" spans="1:33" ht="15.75" customHeight="1">
      <c r="A10" s="23"/>
      <c r="B10" s="374"/>
      <c r="C10" s="370"/>
      <c r="D10" s="995"/>
      <c r="E10" s="956" t="str">
        <f t="shared" si="0"/>
        <v/>
      </c>
      <c r="F10" s="995"/>
      <c r="G10" s="995"/>
      <c r="H10" s="995"/>
      <c r="I10" s="995"/>
      <c r="J10" s="956"/>
      <c r="K10" s="956"/>
      <c r="L10" s="956"/>
      <c r="M10" s="956"/>
      <c r="N10" s="327" t="str">
        <f t="shared" si="1"/>
        <v/>
      </c>
      <c r="O10" s="370"/>
      <c r="P10" s="390"/>
      <c r="Q10" s="390"/>
      <c r="S10" s="1870"/>
      <c r="T10" s="551"/>
      <c r="U10" s="1856"/>
      <c r="V10" s="1856"/>
      <c r="W10" s="1856"/>
      <c r="X10" s="1856"/>
      <c r="Y10" s="1856"/>
      <c r="Z10" s="1881"/>
      <c r="AA10" s="1878"/>
      <c r="AB10" s="551"/>
      <c r="AC10" s="551"/>
      <c r="AD10" s="551"/>
      <c r="AE10" s="551"/>
      <c r="AF10" s="551"/>
      <c r="AG10" s="551"/>
    </row>
    <row r="11" spans="1:33" ht="15.75" customHeight="1">
      <c r="A11" s="23"/>
      <c r="B11" s="374"/>
      <c r="C11" s="370"/>
      <c r="D11" s="995"/>
      <c r="E11" s="956" t="str">
        <f t="shared" si="0"/>
        <v/>
      </c>
      <c r="F11" s="995"/>
      <c r="G11" s="995"/>
      <c r="H11" s="995"/>
      <c r="I11" s="995"/>
      <c r="J11" s="956"/>
      <c r="K11" s="956"/>
      <c r="L11" s="956"/>
      <c r="M11" s="956"/>
      <c r="N11" s="327" t="str">
        <f t="shared" si="1"/>
        <v/>
      </c>
      <c r="O11" s="370"/>
      <c r="P11" s="390"/>
      <c r="Q11" s="390"/>
      <c r="S11" s="891"/>
      <c r="T11" s="551"/>
      <c r="U11" s="1856"/>
      <c r="V11" s="1856"/>
      <c r="W11" s="1856"/>
      <c r="X11" s="1856"/>
      <c r="Y11" s="1856"/>
      <c r="Z11" s="1881"/>
      <c r="AA11" s="1878"/>
      <c r="AB11" s="551"/>
      <c r="AC11" s="551"/>
      <c r="AD11" s="551"/>
      <c r="AE11" s="551"/>
      <c r="AF11" s="551"/>
      <c r="AG11" s="551"/>
    </row>
    <row r="12" spans="1:33" ht="15.75" customHeight="1">
      <c r="A12" s="23"/>
      <c r="B12" s="374"/>
      <c r="C12" s="370"/>
      <c r="D12" s="995"/>
      <c r="E12" s="956" t="str">
        <f t="shared" si="0"/>
        <v/>
      </c>
      <c r="F12" s="995"/>
      <c r="G12" s="995"/>
      <c r="H12" s="995"/>
      <c r="I12" s="995"/>
      <c r="J12" s="956"/>
      <c r="K12" s="956"/>
      <c r="L12" s="956"/>
      <c r="M12" s="956"/>
      <c r="N12" s="327" t="str">
        <f t="shared" si="1"/>
        <v/>
      </c>
      <c r="O12" s="370"/>
      <c r="P12" s="390"/>
      <c r="Q12" s="390"/>
      <c r="S12" s="891"/>
      <c r="T12" s="551"/>
      <c r="U12" s="1856"/>
      <c r="V12" s="1856"/>
      <c r="W12" s="1856"/>
      <c r="X12" s="1856"/>
      <c r="Y12" s="1856"/>
      <c r="Z12" s="1881"/>
      <c r="AA12" s="1878"/>
      <c r="AB12" s="551"/>
      <c r="AC12" s="551"/>
      <c r="AD12" s="551"/>
      <c r="AE12" s="551"/>
      <c r="AF12" s="551"/>
      <c r="AG12" s="551"/>
    </row>
    <row r="13" spans="1:33" ht="15.75" customHeight="1">
      <c r="A13" s="23"/>
      <c r="B13" s="374"/>
      <c r="C13" s="370"/>
      <c r="D13" s="995"/>
      <c r="E13" s="956" t="str">
        <f t="shared" si="0"/>
        <v/>
      </c>
      <c r="F13" s="995"/>
      <c r="G13" s="995"/>
      <c r="H13" s="995"/>
      <c r="I13" s="995"/>
      <c r="J13" s="956"/>
      <c r="K13" s="956"/>
      <c r="L13" s="956"/>
      <c r="M13" s="956"/>
      <c r="N13" s="327" t="str">
        <f t="shared" si="1"/>
        <v/>
      </c>
      <c r="O13" s="370"/>
      <c r="P13" s="390"/>
      <c r="Q13" s="390"/>
      <c r="S13" s="891"/>
      <c r="T13" s="551"/>
      <c r="U13" s="1856"/>
      <c r="V13" s="1856"/>
      <c r="W13" s="1856"/>
      <c r="X13" s="1856"/>
      <c r="Y13" s="1856"/>
      <c r="Z13" s="1881"/>
      <c r="AA13" s="1878"/>
      <c r="AB13" s="551"/>
      <c r="AC13" s="551"/>
      <c r="AD13" s="551"/>
      <c r="AE13" s="551"/>
      <c r="AF13" s="551"/>
      <c r="AG13" s="551"/>
    </row>
    <row r="14" spans="1:33" ht="15.75" customHeight="1">
      <c r="A14" s="23"/>
      <c r="B14" s="375"/>
      <c r="C14" s="370"/>
      <c r="D14" s="995"/>
      <c r="E14" s="956" t="str">
        <f t="shared" si="0"/>
        <v/>
      </c>
      <c r="F14" s="995"/>
      <c r="G14" s="995"/>
      <c r="H14" s="995"/>
      <c r="I14" s="995"/>
      <c r="J14" s="956"/>
      <c r="K14" s="956"/>
      <c r="L14" s="956"/>
      <c r="M14" s="956"/>
      <c r="N14" s="327" t="str">
        <f t="shared" si="1"/>
        <v/>
      </c>
      <c r="O14" s="370"/>
      <c r="P14" s="390"/>
      <c r="Q14" s="390"/>
      <c r="S14" s="1870"/>
      <c r="T14" s="551"/>
      <c r="U14" s="1856"/>
      <c r="V14" s="1856"/>
      <c r="W14" s="1856"/>
      <c r="X14" s="1856"/>
      <c r="Y14" s="1856"/>
      <c r="Z14" s="1881"/>
      <c r="AA14" s="1877"/>
      <c r="AB14" s="551"/>
      <c r="AC14" s="551"/>
      <c r="AD14" s="551"/>
      <c r="AE14" s="551"/>
      <c r="AF14" s="551"/>
      <c r="AG14" s="551"/>
    </row>
    <row r="15" spans="1:33" ht="15.75" customHeight="1">
      <c r="A15" s="23"/>
      <c r="B15" s="375"/>
      <c r="C15" s="370"/>
      <c r="D15" s="995"/>
      <c r="E15" s="956" t="str">
        <f t="shared" si="0"/>
        <v/>
      </c>
      <c r="F15" s="995"/>
      <c r="G15" s="995"/>
      <c r="H15" s="995"/>
      <c r="I15" s="995"/>
      <c r="J15" s="956"/>
      <c r="K15" s="956"/>
      <c r="L15" s="956"/>
      <c r="M15" s="956"/>
      <c r="N15" s="327" t="str">
        <f t="shared" si="1"/>
        <v/>
      </c>
      <c r="O15" s="370"/>
      <c r="P15" s="390"/>
      <c r="Q15" s="390"/>
      <c r="S15" s="1870"/>
      <c r="T15" s="551"/>
      <c r="U15" s="1856"/>
      <c r="V15" s="1856"/>
      <c r="W15" s="1856"/>
      <c r="X15" s="1856"/>
      <c r="Y15" s="1856"/>
      <c r="Z15" s="1881"/>
      <c r="AA15" s="1878"/>
      <c r="AB15" s="551"/>
      <c r="AC15" s="551"/>
      <c r="AD15" s="551"/>
      <c r="AE15" s="551"/>
      <c r="AF15" s="551"/>
      <c r="AG15" s="551"/>
    </row>
    <row r="16" spans="1:33" ht="15.75" customHeight="1">
      <c r="A16" s="23"/>
      <c r="B16" s="374"/>
      <c r="C16" s="370"/>
      <c r="D16" s="995"/>
      <c r="E16" s="956" t="str">
        <f t="shared" si="0"/>
        <v/>
      </c>
      <c r="F16" s="995"/>
      <c r="G16" s="995"/>
      <c r="H16" s="995"/>
      <c r="I16" s="995"/>
      <c r="J16" s="956"/>
      <c r="K16" s="956"/>
      <c r="L16" s="956"/>
      <c r="M16" s="956"/>
      <c r="N16" s="327" t="str">
        <f t="shared" si="1"/>
        <v/>
      </c>
      <c r="O16" s="370"/>
      <c r="P16" s="390"/>
      <c r="Q16" s="390"/>
      <c r="S16" s="1870"/>
      <c r="T16" s="551"/>
      <c r="U16" s="1856"/>
      <c r="V16" s="1856"/>
      <c r="W16" s="1856"/>
      <c r="X16" s="1856"/>
      <c r="Y16" s="1856"/>
      <c r="Z16" s="1881"/>
      <c r="AA16" s="1878"/>
      <c r="AB16" s="551"/>
      <c r="AC16" s="551"/>
      <c r="AD16" s="551"/>
      <c r="AE16" s="551"/>
      <c r="AF16" s="551"/>
      <c r="AG16" s="551"/>
    </row>
    <row r="17" spans="1:33" ht="15.75" customHeight="1">
      <c r="A17" s="23"/>
      <c r="B17" s="374"/>
      <c r="C17" s="370"/>
      <c r="D17" s="995"/>
      <c r="E17" s="956" t="str">
        <f t="shared" si="0"/>
        <v/>
      </c>
      <c r="F17" s="995"/>
      <c r="G17" s="995"/>
      <c r="H17" s="995"/>
      <c r="I17" s="995"/>
      <c r="J17" s="956"/>
      <c r="K17" s="956"/>
      <c r="L17" s="956"/>
      <c r="M17" s="956"/>
      <c r="N17" s="327" t="str">
        <f t="shared" si="1"/>
        <v/>
      </c>
      <c r="O17" s="370"/>
      <c r="P17" s="390"/>
      <c r="Q17" s="390"/>
      <c r="S17" s="1870"/>
      <c r="T17" s="551"/>
      <c r="U17" s="1856"/>
      <c r="V17" s="1856"/>
      <c r="W17" s="1856"/>
      <c r="X17" s="1856"/>
      <c r="Y17" s="1856"/>
      <c r="Z17" s="1881"/>
      <c r="AA17" s="1878"/>
      <c r="AB17" s="551"/>
      <c r="AC17" s="551"/>
      <c r="AD17" s="551"/>
      <c r="AE17" s="551"/>
      <c r="AF17" s="551"/>
      <c r="AG17" s="551"/>
    </row>
    <row r="18" spans="1:33" ht="15.75" customHeight="1">
      <c r="A18" s="23"/>
      <c r="B18" s="374"/>
      <c r="C18" s="370"/>
      <c r="D18" s="995"/>
      <c r="E18" s="956" t="str">
        <f t="shared" si="0"/>
        <v/>
      </c>
      <c r="F18" s="995"/>
      <c r="G18" s="995"/>
      <c r="H18" s="995"/>
      <c r="I18" s="995"/>
      <c r="J18" s="956"/>
      <c r="K18" s="956"/>
      <c r="L18" s="956"/>
      <c r="M18" s="956"/>
      <c r="N18" s="327" t="str">
        <f t="shared" si="1"/>
        <v/>
      </c>
      <c r="O18" s="370"/>
      <c r="P18" s="390"/>
      <c r="Q18" s="390"/>
      <c r="S18" s="1870"/>
      <c r="T18" s="551"/>
      <c r="U18" s="1856"/>
      <c r="V18" s="1856"/>
      <c r="W18" s="1856"/>
      <c r="X18" s="1856"/>
      <c r="Y18" s="1856"/>
      <c r="Z18" s="1881"/>
      <c r="AA18" s="1878"/>
      <c r="AB18" s="551"/>
      <c r="AC18" s="551"/>
      <c r="AD18" s="551"/>
      <c r="AE18" s="551"/>
      <c r="AF18" s="551"/>
      <c r="AG18" s="551"/>
    </row>
    <row r="19" spans="1:33" ht="15.75" customHeight="1">
      <c r="A19" s="23"/>
      <c r="B19" s="374"/>
      <c r="C19" s="370"/>
      <c r="D19" s="995"/>
      <c r="E19" s="956" t="str">
        <f t="shared" si="0"/>
        <v/>
      </c>
      <c r="F19" s="995"/>
      <c r="G19" s="995"/>
      <c r="H19" s="995"/>
      <c r="I19" s="995"/>
      <c r="J19" s="956"/>
      <c r="K19" s="956"/>
      <c r="L19" s="956"/>
      <c r="M19" s="956"/>
      <c r="N19" s="327" t="str">
        <f t="shared" si="1"/>
        <v/>
      </c>
      <c r="O19" s="370"/>
      <c r="P19" s="390"/>
      <c r="Q19" s="390"/>
      <c r="S19" s="1870"/>
      <c r="T19" s="551"/>
      <c r="U19" s="1856"/>
      <c r="V19" s="1856"/>
      <c r="W19" s="1856"/>
      <c r="X19" s="1856"/>
      <c r="Y19" s="1856"/>
      <c r="Z19" s="1881"/>
      <c r="AA19" s="1878"/>
      <c r="AB19" s="551"/>
      <c r="AC19" s="551"/>
      <c r="AD19" s="551"/>
      <c r="AE19" s="551"/>
      <c r="AF19" s="551"/>
      <c r="AG19" s="551"/>
    </row>
    <row r="20" spans="1:33" ht="15.75" customHeight="1">
      <c r="A20" s="23"/>
      <c r="B20" s="374"/>
      <c r="C20" s="370"/>
      <c r="D20" s="995"/>
      <c r="E20" s="956" t="str">
        <f t="shared" si="0"/>
        <v/>
      </c>
      <c r="F20" s="995"/>
      <c r="G20" s="995"/>
      <c r="H20" s="995"/>
      <c r="I20" s="995"/>
      <c r="J20" s="956"/>
      <c r="K20" s="956"/>
      <c r="L20" s="956"/>
      <c r="M20" s="956"/>
      <c r="N20" s="327" t="str">
        <f t="shared" si="1"/>
        <v/>
      </c>
      <c r="O20" s="370"/>
      <c r="P20" s="390"/>
      <c r="Q20" s="390"/>
      <c r="S20" s="1870"/>
      <c r="T20" s="551"/>
      <c r="U20" s="1856"/>
      <c r="V20" s="1856"/>
      <c r="W20" s="1856"/>
      <c r="X20" s="1856"/>
      <c r="Y20" s="1856"/>
      <c r="Z20" s="1881"/>
      <c r="AA20" s="1878"/>
      <c r="AB20" s="551"/>
      <c r="AC20" s="551"/>
      <c r="AD20" s="551"/>
      <c r="AE20" s="551"/>
      <c r="AF20" s="551"/>
      <c r="AG20" s="551"/>
    </row>
    <row r="21" spans="1:33" ht="15.75" customHeight="1">
      <c r="A21" s="23"/>
      <c r="B21" s="374"/>
      <c r="C21" s="370"/>
      <c r="D21" s="995"/>
      <c r="E21" s="956" t="str">
        <f t="shared" si="0"/>
        <v/>
      </c>
      <c r="F21" s="995"/>
      <c r="G21" s="995"/>
      <c r="H21" s="995"/>
      <c r="I21" s="995"/>
      <c r="J21" s="956"/>
      <c r="K21" s="956"/>
      <c r="L21" s="956"/>
      <c r="M21" s="956"/>
      <c r="N21" s="327" t="str">
        <f t="shared" si="1"/>
        <v/>
      </c>
      <c r="O21" s="370"/>
      <c r="P21" s="390"/>
      <c r="Q21" s="390"/>
      <c r="S21" s="1870"/>
      <c r="T21" s="551"/>
      <c r="U21" s="1856"/>
      <c r="V21" s="1856"/>
      <c r="W21" s="1856"/>
      <c r="X21" s="1856"/>
      <c r="Y21" s="1856"/>
      <c r="Z21" s="1881"/>
      <c r="AA21" s="1878"/>
      <c r="AB21" s="551"/>
      <c r="AC21" s="551"/>
      <c r="AD21" s="551"/>
      <c r="AE21" s="551"/>
      <c r="AF21" s="551"/>
      <c r="AG21" s="551"/>
    </row>
    <row r="22" spans="1:33" ht="15.75" customHeight="1">
      <c r="A22" s="23"/>
      <c r="B22" s="375"/>
      <c r="C22" s="370"/>
      <c r="D22" s="995"/>
      <c r="E22" s="956" t="str">
        <f t="shared" si="0"/>
        <v/>
      </c>
      <c r="F22" s="995"/>
      <c r="G22" s="995"/>
      <c r="H22" s="995"/>
      <c r="I22" s="995"/>
      <c r="J22" s="956"/>
      <c r="K22" s="956"/>
      <c r="L22" s="956"/>
      <c r="M22" s="956"/>
      <c r="N22" s="327" t="str">
        <f t="shared" si="1"/>
        <v/>
      </c>
      <c r="O22" s="370"/>
      <c r="P22" s="390"/>
      <c r="Q22" s="390"/>
      <c r="S22" s="1870"/>
      <c r="T22" s="551"/>
      <c r="U22" s="1855"/>
      <c r="V22" s="1855"/>
      <c r="W22" s="1855"/>
      <c r="X22" s="1855"/>
      <c r="Y22" s="1855"/>
      <c r="Z22" s="1881"/>
      <c r="AA22" s="1879"/>
      <c r="AB22" s="551"/>
      <c r="AC22" s="551"/>
      <c r="AD22" s="551"/>
      <c r="AE22" s="551"/>
      <c r="AF22" s="551"/>
      <c r="AG22" s="551"/>
    </row>
    <row r="23" spans="1:33" ht="15.75" customHeight="1">
      <c r="A23" s="23"/>
      <c r="B23" s="375"/>
      <c r="C23" s="370"/>
      <c r="D23" s="995"/>
      <c r="E23" s="956" t="str">
        <f t="shared" si="0"/>
        <v/>
      </c>
      <c r="F23" s="995"/>
      <c r="G23" s="995"/>
      <c r="H23" s="995"/>
      <c r="I23" s="995"/>
      <c r="J23" s="956"/>
      <c r="K23" s="956"/>
      <c r="L23" s="956"/>
      <c r="M23" s="956"/>
      <c r="N23" s="327" t="str">
        <f t="shared" si="1"/>
        <v/>
      </c>
      <c r="O23" s="370"/>
      <c r="P23" s="390"/>
      <c r="Q23" s="390"/>
      <c r="S23" s="1870"/>
      <c r="T23" s="551"/>
      <c r="U23" s="1856"/>
      <c r="V23" s="1856"/>
      <c r="W23" s="1856"/>
      <c r="X23" s="1856"/>
      <c r="Y23" s="1856"/>
      <c r="Z23" s="1881"/>
      <c r="AA23" s="1878"/>
      <c r="AB23" s="551"/>
      <c r="AC23" s="551"/>
      <c r="AD23" s="551"/>
      <c r="AE23" s="551"/>
      <c r="AF23" s="551"/>
      <c r="AG23" s="551"/>
    </row>
    <row r="24" spans="1:33" ht="15.75" customHeight="1">
      <c r="A24" s="23"/>
      <c r="B24" s="374"/>
      <c r="C24" s="370"/>
      <c r="D24" s="995"/>
      <c r="E24" s="956" t="str">
        <f t="shared" si="0"/>
        <v/>
      </c>
      <c r="F24" s="995"/>
      <c r="G24" s="995"/>
      <c r="H24" s="995"/>
      <c r="I24" s="995"/>
      <c r="J24" s="956"/>
      <c r="K24" s="956"/>
      <c r="L24" s="956"/>
      <c r="M24" s="956"/>
      <c r="N24" s="327" t="str">
        <f t="shared" si="1"/>
        <v/>
      </c>
      <c r="O24" s="370"/>
      <c r="P24" s="390"/>
      <c r="Q24" s="390"/>
      <c r="S24" s="1870"/>
      <c r="T24" s="551"/>
      <c r="U24" s="1856"/>
      <c r="V24" s="1856"/>
      <c r="W24" s="1856"/>
      <c r="X24" s="1856"/>
      <c r="Y24" s="1856"/>
      <c r="Z24" s="1881"/>
      <c r="AA24" s="1878"/>
      <c r="AB24" s="551"/>
      <c r="AC24" s="551"/>
      <c r="AD24" s="551"/>
      <c r="AE24" s="551"/>
      <c r="AF24" s="551"/>
      <c r="AG24" s="551"/>
    </row>
    <row r="25" spans="1:33" ht="15.75" customHeight="1">
      <c r="A25" s="23"/>
      <c r="B25" s="374"/>
      <c r="C25" s="370"/>
      <c r="D25" s="995"/>
      <c r="E25" s="956" t="str">
        <f t="shared" si="0"/>
        <v/>
      </c>
      <c r="F25" s="995"/>
      <c r="G25" s="995"/>
      <c r="H25" s="995"/>
      <c r="I25" s="995"/>
      <c r="J25" s="956"/>
      <c r="K25" s="956"/>
      <c r="L25" s="956"/>
      <c r="M25" s="956"/>
      <c r="N25" s="327" t="str">
        <f t="shared" si="1"/>
        <v/>
      </c>
      <c r="O25" s="370"/>
      <c r="P25" s="390"/>
      <c r="Q25" s="390"/>
      <c r="S25" s="1870"/>
      <c r="T25" s="551"/>
      <c r="U25" s="1856"/>
      <c r="V25" s="1856"/>
      <c r="W25" s="1856"/>
      <c r="X25" s="1856"/>
      <c r="Y25" s="1856"/>
      <c r="Z25" s="1881"/>
      <c r="AA25" s="1878"/>
      <c r="AB25" s="551"/>
      <c r="AC25" s="551"/>
      <c r="AD25" s="551"/>
      <c r="AE25" s="551"/>
      <c r="AF25" s="551"/>
      <c r="AG25" s="551"/>
    </row>
    <row r="26" spans="1:33" ht="15.75" customHeight="1">
      <c r="A26" s="23"/>
      <c r="B26" s="374"/>
      <c r="C26" s="370"/>
      <c r="D26" s="995"/>
      <c r="E26" s="995"/>
      <c r="F26" s="995"/>
      <c r="G26" s="995"/>
      <c r="H26" s="995"/>
      <c r="I26" s="995"/>
      <c r="J26" s="956"/>
      <c r="K26" s="956"/>
      <c r="L26" s="956"/>
      <c r="M26" s="956"/>
      <c r="N26" s="327"/>
      <c r="O26" s="370"/>
      <c r="P26" s="390"/>
      <c r="Q26" s="390"/>
      <c r="S26" s="1870"/>
      <c r="T26" s="551"/>
      <c r="U26" s="1856"/>
      <c r="V26" s="1856"/>
      <c r="W26" s="1856"/>
      <c r="X26" s="1856"/>
      <c r="Y26" s="1856"/>
      <c r="Z26" s="1881"/>
      <c r="AA26" s="1878"/>
      <c r="AB26" s="551"/>
      <c r="AC26" s="551"/>
      <c r="AD26" s="551"/>
      <c r="AE26" s="551"/>
      <c r="AF26" s="551"/>
      <c r="AG26" s="551"/>
    </row>
    <row r="27" spans="1:33" ht="15.75" customHeight="1">
      <c r="A27" s="2115" t="s">
        <v>433</v>
      </c>
      <c r="B27" s="2116"/>
      <c r="C27" s="370"/>
      <c r="D27" s="956"/>
      <c r="E27" s="956"/>
      <c r="F27" s="956">
        <f>SUM(F7:F26)</f>
        <v>0</v>
      </c>
      <c r="G27" s="956"/>
      <c r="H27" s="956"/>
      <c r="I27" s="956"/>
      <c r="J27" s="956">
        <f>SUM(J7:J26)</f>
        <v>0</v>
      </c>
      <c r="K27" s="956"/>
      <c r="L27" s="956"/>
      <c r="M27" s="956">
        <f>SUM(M7:M26)</f>
        <v>0</v>
      </c>
      <c r="N27" s="327" t="str">
        <f>IF(J27=0,"",(M27-J27)/J27*100)</f>
        <v/>
      </c>
      <c r="O27" s="370"/>
      <c r="P27" s="390"/>
      <c r="Q27" s="390"/>
      <c r="T27" s="551"/>
      <c r="U27" s="1856"/>
      <c r="V27" s="1856"/>
      <c r="W27" s="1856"/>
      <c r="X27" s="1856"/>
      <c r="Y27" s="1856"/>
      <c r="Z27" s="1858"/>
      <c r="AA27" s="1856"/>
      <c r="AB27" s="551"/>
      <c r="AC27" s="551"/>
      <c r="AD27" s="551"/>
      <c r="AE27" s="551"/>
      <c r="AF27" s="551"/>
      <c r="AG27" s="551"/>
    </row>
    <row r="28" spans="1:33" ht="15.75" customHeight="1">
      <c r="A28" s="2115" t="s">
        <v>478</v>
      </c>
      <c r="B28" s="2116"/>
      <c r="C28" s="353"/>
      <c r="D28" s="968"/>
      <c r="E28" s="968"/>
      <c r="F28" s="956"/>
      <c r="G28" s="956"/>
      <c r="H28" s="956"/>
      <c r="I28" s="956"/>
      <c r="J28" s="956">
        <f>F28+G28</f>
        <v>0</v>
      </c>
      <c r="K28" s="956"/>
      <c r="L28" s="956"/>
      <c r="M28" s="956">
        <f>J28</f>
        <v>0</v>
      </c>
      <c r="N28" s="327"/>
      <c r="O28" s="327"/>
      <c r="T28" s="551"/>
      <c r="U28" s="1856"/>
      <c r="V28" s="1856"/>
      <c r="W28" s="1856"/>
      <c r="X28" s="1856"/>
      <c r="Y28" s="1856"/>
      <c r="Z28" s="1858"/>
      <c r="AA28" s="1856"/>
      <c r="AB28" s="551"/>
      <c r="AC28" s="551"/>
      <c r="AD28" s="551"/>
      <c r="AE28" s="551"/>
      <c r="AF28" s="551"/>
      <c r="AG28" s="551"/>
    </row>
    <row r="29" spans="1:33" ht="15.75" customHeight="1">
      <c r="A29" s="2115" t="s">
        <v>488</v>
      </c>
      <c r="B29" s="2116"/>
      <c r="C29" s="370"/>
      <c r="D29" s="968"/>
      <c r="E29" s="970"/>
      <c r="F29" s="956">
        <f>F27-F28</f>
        <v>0</v>
      </c>
      <c r="G29" s="956"/>
      <c r="H29" s="956"/>
      <c r="I29" s="956"/>
      <c r="J29" s="956">
        <f>J27-J28</f>
        <v>0</v>
      </c>
      <c r="K29" s="956"/>
      <c r="L29" s="956"/>
      <c r="M29" s="956">
        <f>M27-M28</f>
        <v>0</v>
      </c>
      <c r="N29" s="327" t="str">
        <f>IF(J29=0,"",(M29-J29)/J29*100)</f>
        <v/>
      </c>
      <c r="O29" s="327"/>
      <c r="T29" s="551"/>
      <c r="U29" s="1856"/>
      <c r="V29" s="1856"/>
      <c r="W29" s="1856"/>
      <c r="X29" s="1856"/>
      <c r="Y29" s="1856"/>
      <c r="Z29" s="1858"/>
      <c r="AA29" s="1856"/>
      <c r="AB29" s="551"/>
      <c r="AC29" s="551"/>
      <c r="AD29" s="551"/>
      <c r="AE29" s="551"/>
      <c r="AF29" s="551"/>
      <c r="AG29" s="551"/>
    </row>
    <row r="30" spans="1:33" ht="15.75" customHeight="1">
      <c r="A30" s="12" t="str">
        <f>封面!D11&amp;封面!G11</f>
        <v>被评估企业填表人：</v>
      </c>
      <c r="D30" s="996"/>
      <c r="E30" s="943"/>
      <c r="F30" s="943"/>
      <c r="G30" s="943"/>
      <c r="H30" s="943"/>
      <c r="I30" s="943"/>
      <c r="J30" s="943" t="str">
        <f>"评估人员："&amp;封面!G20</f>
        <v>评估人员：</v>
      </c>
      <c r="K30" s="943"/>
      <c r="L30" s="943"/>
      <c r="M30" s="943"/>
      <c r="U30" s="365"/>
      <c r="V30" s="365"/>
      <c r="W30" s="365"/>
      <c r="X30" s="365"/>
      <c r="Y30" s="365"/>
      <c r="Z30" s="404"/>
      <c r="AA30" s="365"/>
    </row>
    <row r="31" spans="1:33" ht="15.75" customHeight="1">
      <c r="A31" s="12" t="str">
        <f>CONCATENATE(封面!D13,封面!F13,封面!G13,封面!H13,封面!I13,封面!J13,封面!K13)</f>
        <v>填表日期：年月日</v>
      </c>
      <c r="D31" s="996"/>
      <c r="E31" s="996"/>
      <c r="F31" s="996"/>
      <c r="G31" s="996"/>
      <c r="H31" s="996"/>
      <c r="I31" s="996"/>
      <c r="J31" s="943"/>
      <c r="K31" s="943"/>
      <c r="L31" s="943"/>
      <c r="M31" s="943"/>
      <c r="U31" s="365"/>
      <c r="V31" s="365"/>
      <c r="W31" s="365"/>
      <c r="X31" s="365"/>
      <c r="Y31" s="365"/>
      <c r="Z31" s="404"/>
      <c r="AA31" s="365"/>
    </row>
    <row r="32" spans="1:33" ht="15.75" customHeight="1">
      <c r="D32" s="943"/>
      <c r="E32" s="943"/>
      <c r="F32" s="943"/>
      <c r="G32" s="943"/>
      <c r="H32" s="943"/>
      <c r="I32" s="943"/>
      <c r="J32" s="943"/>
      <c r="K32" s="943"/>
      <c r="L32" s="943"/>
      <c r="M32" s="943"/>
      <c r="U32" s="365"/>
      <c r="V32" s="365"/>
      <c r="W32" s="365"/>
      <c r="X32" s="365"/>
      <c r="Y32" s="365"/>
      <c r="Z32" s="404"/>
      <c r="AA32" s="365"/>
    </row>
    <row r="33" spans="4:27" ht="15.75" customHeight="1">
      <c r="D33" s="943"/>
      <c r="E33" s="943"/>
      <c r="F33" s="943"/>
      <c r="G33" s="943"/>
      <c r="H33" s="943"/>
      <c r="I33" s="943"/>
      <c r="J33" s="943"/>
      <c r="K33" s="943"/>
      <c r="L33" s="943"/>
      <c r="M33" s="943"/>
      <c r="U33" s="365"/>
      <c r="V33" s="365"/>
      <c r="W33" s="365"/>
      <c r="X33" s="365"/>
      <c r="Y33" s="365"/>
      <c r="Z33" s="404"/>
      <c r="AA33" s="365"/>
    </row>
    <row r="34" spans="4:27" ht="15.75" customHeight="1">
      <c r="D34" s="943"/>
      <c r="E34" s="943"/>
      <c r="F34" s="943"/>
      <c r="G34" s="943"/>
      <c r="H34" s="943"/>
      <c r="I34" s="943"/>
      <c r="J34" s="943"/>
      <c r="K34" s="943"/>
      <c r="L34" s="943"/>
      <c r="M34" s="943"/>
      <c r="U34" s="365"/>
      <c r="V34" s="365"/>
      <c r="W34" s="365"/>
      <c r="X34" s="365"/>
      <c r="Y34" s="365"/>
      <c r="Z34" s="404"/>
      <c r="AA34" s="365"/>
    </row>
    <row r="35" spans="4:27" ht="15.75" customHeight="1">
      <c r="D35" s="943"/>
      <c r="E35" s="943"/>
      <c r="F35" s="943"/>
      <c r="G35" s="943"/>
      <c r="H35" s="943"/>
      <c r="I35" s="943"/>
      <c r="J35" s="943"/>
      <c r="K35" s="943"/>
      <c r="L35" s="943"/>
      <c r="M35" s="943"/>
      <c r="U35" s="365"/>
      <c r="V35" s="365"/>
      <c r="W35" s="365"/>
      <c r="X35" s="365"/>
      <c r="Y35" s="365"/>
      <c r="Z35" s="404"/>
      <c r="AA35" s="365"/>
    </row>
    <row r="36" spans="4:27" ht="15.75" customHeight="1">
      <c r="D36" s="943"/>
      <c r="E36" s="943"/>
      <c r="F36" s="943"/>
      <c r="G36" s="943"/>
      <c r="H36" s="943"/>
      <c r="I36" s="943"/>
      <c r="J36" s="943"/>
      <c r="K36" s="943"/>
      <c r="L36" s="943"/>
      <c r="M36" s="943"/>
      <c r="U36" s="365"/>
      <c r="V36" s="365"/>
      <c r="W36" s="365"/>
      <c r="X36" s="365"/>
      <c r="Y36" s="365"/>
      <c r="Z36" s="404"/>
      <c r="AA36" s="365"/>
    </row>
    <row r="37" spans="4:27" ht="15.75" customHeight="1">
      <c r="D37" s="943"/>
      <c r="E37" s="943"/>
      <c r="F37" s="943"/>
      <c r="G37" s="943"/>
      <c r="H37" s="943"/>
      <c r="I37" s="943"/>
      <c r="J37" s="943"/>
      <c r="K37" s="943"/>
      <c r="L37" s="943"/>
      <c r="M37" s="943"/>
      <c r="U37" s="365"/>
      <c r="V37" s="365"/>
      <c r="W37" s="365"/>
      <c r="X37" s="365"/>
      <c r="Y37" s="365"/>
      <c r="Z37" s="404"/>
      <c r="AA37" s="365"/>
    </row>
    <row r="38" spans="4:27" ht="15.75" customHeight="1">
      <c r="D38" s="943"/>
      <c r="E38" s="943"/>
      <c r="F38" s="943"/>
      <c r="G38" s="943"/>
      <c r="H38" s="943"/>
      <c r="I38" s="943"/>
      <c r="J38" s="943"/>
      <c r="K38" s="943"/>
      <c r="L38" s="943"/>
      <c r="M38" s="943"/>
      <c r="U38" s="365"/>
      <c r="V38" s="365"/>
      <c r="W38" s="365"/>
      <c r="X38" s="365"/>
      <c r="Y38" s="365"/>
      <c r="Z38" s="404"/>
      <c r="AA38" s="365"/>
    </row>
    <row r="39" spans="4:27" ht="15.75" customHeight="1">
      <c r="D39" s="943"/>
      <c r="E39" s="943"/>
      <c r="F39" s="943"/>
      <c r="G39" s="943"/>
      <c r="H39" s="943"/>
      <c r="I39" s="943"/>
      <c r="J39" s="943"/>
      <c r="K39" s="943"/>
      <c r="L39" s="943"/>
      <c r="M39" s="943"/>
      <c r="U39" s="365"/>
      <c r="V39" s="365"/>
      <c r="W39" s="365"/>
      <c r="X39" s="365"/>
      <c r="Y39" s="365"/>
      <c r="Z39" s="404"/>
      <c r="AA39" s="365"/>
    </row>
    <row r="40" spans="4:27" ht="15.75" customHeight="1">
      <c r="D40" s="943"/>
      <c r="E40" s="943"/>
      <c r="F40" s="943"/>
      <c r="G40" s="943"/>
      <c r="H40" s="943"/>
      <c r="I40" s="943"/>
      <c r="J40" s="943"/>
      <c r="K40" s="943"/>
      <c r="L40" s="943"/>
      <c r="M40" s="943"/>
      <c r="U40" s="365"/>
      <c r="V40" s="365"/>
      <c r="W40" s="365"/>
      <c r="X40" s="365"/>
      <c r="Y40" s="365"/>
      <c r="Z40" s="404"/>
      <c r="AA40" s="365"/>
    </row>
    <row r="41" spans="4:27" ht="15.75" customHeight="1">
      <c r="D41" s="943"/>
      <c r="E41" s="943"/>
      <c r="F41" s="943"/>
      <c r="G41" s="943"/>
      <c r="H41" s="943"/>
      <c r="I41" s="943"/>
      <c r="J41" s="943"/>
      <c r="K41" s="943"/>
      <c r="L41" s="943"/>
      <c r="M41" s="943"/>
      <c r="U41" s="365"/>
      <c r="V41" s="365"/>
      <c r="W41" s="365"/>
      <c r="X41" s="365"/>
      <c r="Y41" s="365"/>
      <c r="Z41" s="404"/>
      <c r="AA41" s="365"/>
    </row>
    <row r="42" spans="4:27" ht="15.75" customHeight="1">
      <c r="D42" s="943"/>
      <c r="E42" s="943"/>
      <c r="F42" s="943"/>
      <c r="G42" s="943"/>
      <c r="H42" s="943"/>
      <c r="I42" s="943"/>
      <c r="J42" s="943"/>
      <c r="K42" s="943"/>
      <c r="L42" s="943"/>
      <c r="M42" s="943"/>
      <c r="U42" s="365"/>
      <c r="V42" s="365"/>
      <c r="W42" s="365"/>
      <c r="X42" s="365"/>
      <c r="Y42" s="365"/>
      <c r="Z42" s="404"/>
      <c r="AA42" s="365"/>
    </row>
    <row r="43" spans="4:27" ht="15.75" customHeight="1">
      <c r="D43" s="943"/>
      <c r="E43" s="943"/>
      <c r="F43" s="943"/>
      <c r="G43" s="943"/>
      <c r="H43" s="943"/>
      <c r="I43" s="943"/>
      <c r="J43" s="943"/>
      <c r="K43" s="943"/>
      <c r="L43" s="943"/>
      <c r="M43" s="943"/>
      <c r="U43" s="365"/>
      <c r="V43" s="365"/>
      <c r="W43" s="365"/>
      <c r="X43" s="365"/>
      <c r="Y43" s="365"/>
      <c r="Z43" s="404"/>
      <c r="AA43" s="365"/>
    </row>
    <row r="44" spans="4:27" ht="15.75" customHeight="1">
      <c r="D44" s="943"/>
      <c r="E44" s="943"/>
      <c r="F44" s="943"/>
      <c r="G44" s="943"/>
      <c r="H44" s="943"/>
      <c r="I44" s="943"/>
      <c r="J44" s="943"/>
      <c r="K44" s="943"/>
      <c r="L44" s="943"/>
      <c r="M44" s="943"/>
      <c r="U44" s="365"/>
      <c r="V44" s="365"/>
      <c r="W44" s="365"/>
      <c r="X44" s="365"/>
      <c r="Y44" s="365"/>
      <c r="Z44" s="404"/>
      <c r="AA44" s="365"/>
    </row>
    <row r="45" spans="4:27" ht="15.75" customHeight="1">
      <c r="D45" s="943"/>
      <c r="E45" s="943"/>
      <c r="F45" s="943"/>
      <c r="G45" s="943"/>
      <c r="H45" s="943"/>
      <c r="I45" s="943"/>
      <c r="J45" s="943"/>
      <c r="K45" s="943"/>
      <c r="L45" s="943"/>
      <c r="M45" s="943"/>
      <c r="U45" s="365"/>
      <c r="V45" s="365"/>
      <c r="W45" s="365"/>
      <c r="X45" s="365"/>
      <c r="Y45" s="365"/>
      <c r="Z45" s="404"/>
      <c r="AA45" s="365"/>
    </row>
    <row r="46" spans="4:27" ht="15.75" customHeight="1">
      <c r="D46" s="943"/>
      <c r="E46" s="943"/>
      <c r="F46" s="943"/>
      <c r="G46" s="943"/>
      <c r="H46" s="943"/>
      <c r="I46" s="943"/>
      <c r="J46" s="943"/>
      <c r="K46" s="943"/>
      <c r="L46" s="943"/>
      <c r="M46" s="943"/>
      <c r="U46" s="365"/>
      <c r="V46" s="365"/>
      <c r="W46" s="365"/>
      <c r="X46" s="365"/>
      <c r="Y46" s="365"/>
      <c r="Z46" s="404"/>
      <c r="AA46" s="365"/>
    </row>
    <row r="47" spans="4:27" ht="15.75" customHeight="1">
      <c r="D47" s="943"/>
      <c r="E47" s="943"/>
      <c r="F47" s="943"/>
      <c r="G47" s="943"/>
      <c r="H47" s="943"/>
      <c r="I47" s="943"/>
      <c r="J47" s="943"/>
      <c r="K47" s="943"/>
      <c r="L47" s="943"/>
      <c r="M47" s="943"/>
      <c r="U47" s="365"/>
      <c r="V47" s="365"/>
      <c r="W47" s="365"/>
      <c r="X47" s="365"/>
      <c r="Y47" s="365"/>
      <c r="Z47" s="404"/>
      <c r="AA47" s="365"/>
    </row>
    <row r="48" spans="4:27" ht="15.75" customHeight="1">
      <c r="D48" s="943"/>
      <c r="E48" s="943"/>
      <c r="F48" s="943"/>
      <c r="G48" s="943"/>
      <c r="H48" s="943"/>
      <c r="I48" s="943"/>
      <c r="J48" s="943"/>
      <c r="K48" s="943"/>
      <c r="L48" s="943"/>
      <c r="M48" s="943"/>
      <c r="U48" s="365"/>
      <c r="V48" s="365"/>
      <c r="W48" s="365"/>
      <c r="X48" s="365"/>
      <c r="Y48" s="365"/>
      <c r="Z48" s="404"/>
      <c r="AA48" s="365"/>
    </row>
    <row r="49" spans="4:27" ht="15.75" customHeight="1">
      <c r="D49" s="943"/>
      <c r="E49" s="943"/>
      <c r="F49" s="943"/>
      <c r="G49" s="943"/>
      <c r="H49" s="943"/>
      <c r="I49" s="943"/>
      <c r="J49" s="943"/>
      <c r="K49" s="943"/>
      <c r="L49" s="943"/>
      <c r="M49" s="943"/>
      <c r="U49" s="365"/>
      <c r="V49" s="365"/>
      <c r="W49" s="365"/>
      <c r="X49" s="365"/>
      <c r="Y49" s="365"/>
      <c r="Z49" s="404"/>
      <c r="AA49" s="365"/>
    </row>
    <row r="50" spans="4:27" ht="15.75" customHeight="1">
      <c r="D50" s="943"/>
      <c r="E50" s="943"/>
      <c r="F50" s="943"/>
      <c r="G50" s="943"/>
      <c r="H50" s="943"/>
      <c r="I50" s="943"/>
      <c r="J50" s="943"/>
      <c r="K50" s="943"/>
      <c r="L50" s="943"/>
      <c r="M50" s="943"/>
      <c r="U50" s="365"/>
      <c r="V50" s="365"/>
      <c r="W50" s="365"/>
      <c r="X50" s="365"/>
      <c r="Y50" s="365"/>
      <c r="Z50" s="404"/>
      <c r="AA50" s="365"/>
    </row>
    <row r="51" spans="4:27" ht="15.75" customHeight="1">
      <c r="D51" s="943"/>
      <c r="E51" s="943"/>
      <c r="F51" s="943"/>
      <c r="G51" s="943"/>
      <c r="H51" s="943"/>
      <c r="I51" s="943"/>
      <c r="J51" s="943"/>
      <c r="K51" s="943"/>
      <c r="L51" s="943"/>
      <c r="M51" s="943"/>
      <c r="U51" s="365"/>
      <c r="V51" s="365"/>
      <c r="W51" s="365"/>
      <c r="X51" s="365"/>
      <c r="Y51" s="365"/>
      <c r="Z51" s="404"/>
      <c r="AA51" s="365"/>
    </row>
    <row r="52" spans="4:27" ht="15.75" customHeight="1">
      <c r="D52" s="943"/>
      <c r="E52" s="943"/>
      <c r="F52" s="943"/>
      <c r="G52" s="943"/>
      <c r="H52" s="943"/>
      <c r="I52" s="943"/>
      <c r="J52" s="943"/>
      <c r="K52" s="943"/>
      <c r="L52" s="943"/>
      <c r="M52" s="943"/>
      <c r="U52" s="365"/>
      <c r="V52" s="365"/>
      <c r="W52" s="365"/>
      <c r="X52" s="365"/>
      <c r="Y52" s="365"/>
      <c r="Z52" s="404"/>
      <c r="AA52" s="365"/>
    </row>
    <row r="53" spans="4:27" ht="15.75" customHeight="1">
      <c r="D53" s="943"/>
      <c r="E53" s="943"/>
      <c r="F53" s="943"/>
      <c r="G53" s="943"/>
      <c r="H53" s="943"/>
      <c r="I53" s="943"/>
      <c r="J53" s="943"/>
      <c r="K53" s="943"/>
      <c r="L53" s="943"/>
      <c r="M53" s="943"/>
      <c r="U53" s="365"/>
      <c r="V53" s="365"/>
      <c r="W53" s="365"/>
      <c r="X53" s="365"/>
      <c r="Y53" s="365"/>
      <c r="Z53" s="404"/>
      <c r="AA53" s="365"/>
    </row>
    <row r="54" spans="4:27" ht="15.75" customHeight="1">
      <c r="D54" s="943"/>
      <c r="E54" s="943"/>
      <c r="F54" s="943"/>
      <c r="G54" s="943"/>
      <c r="H54" s="943"/>
      <c r="I54" s="943"/>
      <c r="J54" s="943"/>
      <c r="K54" s="943"/>
      <c r="L54" s="943"/>
      <c r="M54" s="943"/>
      <c r="U54" s="365"/>
      <c r="V54" s="365"/>
      <c r="W54" s="365"/>
      <c r="X54" s="365"/>
      <c r="Y54" s="365"/>
      <c r="Z54" s="404"/>
      <c r="AA54" s="365"/>
    </row>
    <row r="55" spans="4:27" ht="15.75" customHeight="1">
      <c r="D55" s="943"/>
      <c r="E55" s="943"/>
      <c r="F55" s="943"/>
      <c r="G55" s="943"/>
      <c r="H55" s="943"/>
      <c r="I55" s="943"/>
      <c r="J55" s="943"/>
      <c r="K55" s="943"/>
      <c r="L55" s="943"/>
      <c r="M55" s="943"/>
      <c r="U55" s="365"/>
      <c r="V55" s="365"/>
      <c r="W55" s="365"/>
      <c r="X55" s="365"/>
      <c r="Y55" s="365"/>
      <c r="Z55" s="404"/>
      <c r="AA55" s="365"/>
    </row>
    <row r="56" spans="4:27" ht="15.75" customHeight="1">
      <c r="D56" s="943"/>
      <c r="E56" s="943"/>
      <c r="F56" s="943"/>
      <c r="G56" s="943"/>
      <c r="H56" s="943"/>
      <c r="I56" s="943"/>
      <c r="J56" s="943"/>
      <c r="K56" s="943"/>
      <c r="L56" s="943"/>
      <c r="M56" s="943"/>
      <c r="U56" s="365"/>
      <c r="V56" s="365"/>
      <c r="W56" s="365"/>
      <c r="X56" s="365"/>
      <c r="Y56" s="365"/>
      <c r="Z56" s="404"/>
      <c r="AA56" s="365"/>
    </row>
    <row r="57" spans="4:27" ht="15.75" customHeight="1">
      <c r="D57" s="943"/>
      <c r="E57" s="943"/>
      <c r="F57" s="943"/>
      <c r="G57" s="943"/>
      <c r="H57" s="943"/>
      <c r="I57" s="943"/>
      <c r="J57" s="943"/>
      <c r="K57" s="943"/>
      <c r="L57" s="943"/>
      <c r="M57" s="943"/>
      <c r="U57" s="365"/>
      <c r="V57" s="365"/>
      <c r="W57" s="365"/>
      <c r="X57" s="365"/>
      <c r="Y57" s="365"/>
      <c r="Z57" s="404"/>
      <c r="AA57" s="365"/>
    </row>
    <row r="58" spans="4:27" ht="15.75" customHeight="1">
      <c r="D58" s="943"/>
      <c r="E58" s="943"/>
      <c r="F58" s="943"/>
      <c r="G58" s="943"/>
      <c r="H58" s="943"/>
      <c r="I58" s="943"/>
      <c r="J58" s="943"/>
      <c r="K58" s="943"/>
      <c r="L58" s="943"/>
      <c r="M58" s="943"/>
      <c r="U58" s="409"/>
      <c r="V58" s="409"/>
      <c r="W58" s="409"/>
      <c r="X58" s="409"/>
      <c r="Y58" s="409"/>
      <c r="Z58" s="1882"/>
      <c r="AA58" s="409"/>
    </row>
    <row r="59" spans="4:27" ht="15.75" customHeight="1">
      <c r="D59" s="943"/>
      <c r="E59" s="943"/>
      <c r="F59" s="943"/>
      <c r="G59" s="943"/>
      <c r="H59" s="943"/>
      <c r="I59" s="943"/>
      <c r="J59" s="943"/>
      <c r="K59" s="943"/>
      <c r="L59" s="943"/>
      <c r="M59" s="943"/>
      <c r="U59" s="365"/>
      <c r="V59" s="365"/>
      <c r="W59" s="365"/>
      <c r="X59" s="365"/>
      <c r="Y59" s="365"/>
      <c r="Z59" s="404"/>
      <c r="AA59" s="365"/>
    </row>
    <row r="60" spans="4:27" ht="15.75" customHeight="1">
      <c r="D60" s="943"/>
      <c r="E60" s="943"/>
      <c r="F60" s="943"/>
      <c r="G60" s="943"/>
      <c r="H60" s="943"/>
      <c r="I60" s="943"/>
      <c r="J60" s="943"/>
      <c r="K60" s="943"/>
      <c r="L60" s="943"/>
      <c r="M60" s="943"/>
      <c r="U60" s="365"/>
      <c r="V60" s="365"/>
      <c r="W60" s="365"/>
      <c r="X60" s="365"/>
      <c r="Y60" s="365"/>
      <c r="Z60" s="404"/>
      <c r="AA60" s="365"/>
    </row>
    <row r="61" spans="4:27" ht="15.75" customHeight="1">
      <c r="D61" s="943"/>
      <c r="E61" s="943"/>
      <c r="F61" s="943"/>
      <c r="G61" s="943"/>
      <c r="H61" s="943"/>
      <c r="I61" s="943"/>
      <c r="J61" s="943"/>
      <c r="K61" s="943"/>
      <c r="L61" s="943"/>
      <c r="M61" s="943"/>
      <c r="U61" s="365"/>
      <c r="V61" s="365"/>
      <c r="W61" s="365"/>
      <c r="X61" s="365"/>
      <c r="Y61" s="365"/>
      <c r="Z61" s="404"/>
      <c r="AA61" s="365"/>
    </row>
    <row r="62" spans="4:27" ht="15.75" customHeight="1">
      <c r="D62" s="943"/>
      <c r="E62" s="943"/>
      <c r="F62" s="943"/>
      <c r="G62" s="943"/>
      <c r="H62" s="943"/>
      <c r="I62" s="943"/>
      <c r="J62" s="943"/>
      <c r="K62" s="943"/>
      <c r="L62" s="943"/>
      <c r="M62" s="943"/>
      <c r="U62" s="365"/>
      <c r="V62" s="365"/>
      <c r="W62" s="365"/>
      <c r="X62" s="365"/>
      <c r="Y62" s="365"/>
      <c r="Z62" s="404"/>
      <c r="AA62" s="365"/>
    </row>
    <row r="63" spans="4:27" ht="15.75" customHeight="1">
      <c r="D63" s="943"/>
      <c r="E63" s="943"/>
      <c r="F63" s="943"/>
      <c r="G63" s="943"/>
      <c r="H63" s="943"/>
      <c r="I63" s="943"/>
      <c r="J63" s="943"/>
      <c r="K63" s="943"/>
      <c r="L63" s="943"/>
      <c r="M63" s="943"/>
      <c r="U63" s="365"/>
      <c r="V63" s="365"/>
      <c r="W63" s="365"/>
      <c r="X63" s="365"/>
      <c r="Y63" s="365"/>
      <c r="Z63" s="404"/>
      <c r="AA63" s="365"/>
    </row>
    <row r="64" spans="4:27" ht="15.75" customHeight="1">
      <c r="D64" s="943"/>
      <c r="E64" s="943"/>
      <c r="F64" s="943"/>
      <c r="G64" s="943"/>
      <c r="H64" s="943"/>
      <c r="I64" s="943"/>
      <c r="J64" s="943"/>
      <c r="K64" s="943"/>
      <c r="L64" s="943"/>
      <c r="M64" s="943"/>
      <c r="U64" s="365"/>
      <c r="V64" s="365"/>
      <c r="W64" s="365"/>
      <c r="X64" s="365"/>
      <c r="Y64" s="365"/>
      <c r="Z64" s="404"/>
      <c r="AA64" s="365"/>
    </row>
    <row r="65" spans="4:27" ht="15.75" customHeight="1">
      <c r="D65" s="943"/>
      <c r="E65" s="943"/>
      <c r="F65" s="943"/>
      <c r="G65" s="943"/>
      <c r="H65" s="943"/>
      <c r="I65" s="943"/>
      <c r="J65" s="943"/>
      <c r="K65" s="943"/>
      <c r="L65" s="943"/>
      <c r="M65" s="943"/>
      <c r="U65" s="365"/>
      <c r="V65" s="365"/>
      <c r="W65" s="365"/>
      <c r="X65" s="365"/>
      <c r="Y65" s="365"/>
      <c r="Z65" s="404"/>
      <c r="AA65" s="365"/>
    </row>
    <row r="66" spans="4:27" ht="15.75" customHeight="1">
      <c r="D66" s="943"/>
      <c r="E66" s="943"/>
      <c r="F66" s="943"/>
      <c r="G66" s="943"/>
      <c r="H66" s="943"/>
      <c r="I66" s="943"/>
      <c r="J66" s="943"/>
      <c r="K66" s="943"/>
      <c r="L66" s="943"/>
      <c r="M66" s="943"/>
      <c r="U66" s="365"/>
      <c r="V66" s="365"/>
      <c r="W66" s="365"/>
      <c r="X66" s="365"/>
      <c r="Y66" s="365"/>
      <c r="Z66" s="404"/>
      <c r="AA66" s="365"/>
    </row>
    <row r="67" spans="4:27" ht="15.75" customHeight="1">
      <c r="D67" s="943"/>
      <c r="E67" s="943"/>
      <c r="F67" s="943"/>
      <c r="G67" s="943"/>
      <c r="H67" s="943"/>
      <c r="I67" s="943"/>
      <c r="J67" s="943"/>
      <c r="K67" s="943"/>
      <c r="L67" s="943"/>
      <c r="M67" s="943"/>
      <c r="U67" s="365"/>
      <c r="V67" s="365"/>
      <c r="W67" s="365"/>
      <c r="X67" s="365"/>
      <c r="Y67" s="365"/>
      <c r="Z67" s="404"/>
      <c r="AA67" s="365"/>
    </row>
    <row r="68" spans="4:27" ht="15.75" customHeight="1">
      <c r="D68" s="943"/>
      <c r="E68" s="943"/>
      <c r="F68" s="943"/>
      <c r="G68" s="943"/>
      <c r="H68" s="943"/>
      <c r="I68" s="943"/>
      <c r="J68" s="943"/>
      <c r="K68" s="943"/>
      <c r="L68" s="943"/>
      <c r="M68" s="943"/>
      <c r="U68" s="365"/>
      <c r="V68" s="365"/>
      <c r="W68" s="365"/>
      <c r="X68" s="365"/>
      <c r="Y68" s="365"/>
      <c r="Z68" s="404"/>
      <c r="AA68" s="365"/>
    </row>
    <row r="69" spans="4:27" ht="15.75" customHeight="1">
      <c r="D69" s="943"/>
      <c r="E69" s="943"/>
      <c r="F69" s="943"/>
      <c r="G69" s="943"/>
      <c r="H69" s="943"/>
      <c r="I69" s="943"/>
      <c r="J69" s="943"/>
      <c r="K69" s="943"/>
      <c r="L69" s="943"/>
      <c r="M69" s="943"/>
      <c r="U69" s="365"/>
      <c r="V69" s="365"/>
      <c r="W69" s="365"/>
      <c r="X69" s="365"/>
      <c r="Y69" s="365"/>
      <c r="Z69" s="404"/>
      <c r="AA69" s="365"/>
    </row>
    <row r="70" spans="4:27" ht="15.75" customHeight="1">
      <c r="D70" s="943"/>
      <c r="E70" s="943"/>
      <c r="F70" s="943"/>
      <c r="G70" s="943"/>
      <c r="H70" s="943"/>
      <c r="I70" s="943"/>
      <c r="J70" s="943"/>
      <c r="K70" s="943"/>
      <c r="L70" s="943"/>
      <c r="M70" s="943"/>
      <c r="U70" s="365"/>
      <c r="V70" s="365"/>
      <c r="W70" s="365"/>
      <c r="X70" s="365"/>
      <c r="Y70" s="365"/>
      <c r="Z70" s="404"/>
      <c r="AA70" s="365"/>
    </row>
    <row r="71" spans="4:27" ht="15.75" customHeight="1">
      <c r="D71" s="943"/>
      <c r="E71" s="943"/>
      <c r="F71" s="943"/>
      <c r="G71" s="943"/>
      <c r="H71" s="943"/>
      <c r="I71" s="943"/>
      <c r="J71" s="943"/>
      <c r="K71" s="943"/>
      <c r="L71" s="943"/>
      <c r="M71" s="943"/>
      <c r="U71" s="365"/>
      <c r="V71" s="365"/>
      <c r="W71" s="365"/>
      <c r="X71" s="365"/>
      <c r="Y71" s="365"/>
      <c r="Z71" s="404"/>
      <c r="AA71" s="365"/>
    </row>
    <row r="72" spans="4:27" ht="15.75" customHeight="1">
      <c r="D72" s="943"/>
      <c r="E72" s="943"/>
      <c r="F72" s="943"/>
      <c r="G72" s="943"/>
      <c r="H72" s="943"/>
      <c r="I72" s="943"/>
      <c r="J72" s="943"/>
      <c r="K72" s="943"/>
      <c r="L72" s="943"/>
      <c r="M72" s="943"/>
      <c r="U72" s="365"/>
      <c r="V72" s="365"/>
      <c r="W72" s="365"/>
      <c r="X72" s="365"/>
      <c r="Y72" s="365"/>
      <c r="Z72" s="404"/>
      <c r="AA72" s="365"/>
    </row>
    <row r="73" spans="4:27" ht="15.75" customHeight="1">
      <c r="D73" s="943"/>
      <c r="E73" s="943"/>
      <c r="F73" s="943"/>
      <c r="G73" s="943"/>
      <c r="H73" s="943"/>
      <c r="I73" s="943"/>
      <c r="J73" s="943"/>
      <c r="K73" s="943"/>
      <c r="L73" s="943"/>
      <c r="M73" s="943"/>
      <c r="U73" s="365"/>
      <c r="V73" s="365"/>
      <c r="W73" s="365"/>
      <c r="X73" s="365"/>
      <c r="Y73" s="365"/>
      <c r="Z73" s="404"/>
      <c r="AA73" s="365"/>
    </row>
    <row r="74" spans="4:27" ht="15.75" customHeight="1">
      <c r="D74" s="943"/>
      <c r="E74" s="943"/>
      <c r="F74" s="943"/>
      <c r="G74" s="943"/>
      <c r="H74" s="943"/>
      <c r="I74" s="943"/>
      <c r="J74" s="943"/>
      <c r="K74" s="943"/>
      <c r="L74" s="943"/>
      <c r="M74" s="943"/>
      <c r="U74" s="365"/>
      <c r="V74" s="365"/>
      <c r="W74" s="365"/>
      <c r="X74" s="365"/>
      <c r="Y74" s="365"/>
      <c r="Z74" s="404"/>
      <c r="AA74" s="365"/>
    </row>
    <row r="75" spans="4:27" ht="15.75" customHeight="1">
      <c r="D75" s="943"/>
      <c r="E75" s="943"/>
      <c r="F75" s="943"/>
      <c r="G75" s="943"/>
      <c r="H75" s="943"/>
      <c r="I75" s="943"/>
      <c r="J75" s="943"/>
      <c r="K75" s="943"/>
      <c r="L75" s="943"/>
      <c r="M75" s="943"/>
      <c r="U75" s="365"/>
      <c r="V75" s="365"/>
      <c r="W75" s="365"/>
      <c r="X75" s="365"/>
      <c r="Y75" s="365"/>
      <c r="Z75" s="404"/>
      <c r="AA75" s="365"/>
    </row>
    <row r="76" spans="4:27" ht="15.75" customHeight="1">
      <c r="D76" s="943"/>
      <c r="E76" s="943"/>
      <c r="F76" s="943"/>
      <c r="G76" s="943"/>
      <c r="H76" s="943"/>
      <c r="I76" s="943"/>
      <c r="J76" s="943"/>
      <c r="K76" s="943"/>
      <c r="L76" s="943"/>
      <c r="M76" s="943"/>
      <c r="U76" s="365"/>
      <c r="V76" s="365"/>
      <c r="W76" s="365"/>
      <c r="X76" s="365"/>
      <c r="Y76" s="365"/>
      <c r="Z76" s="404"/>
      <c r="AA76" s="365"/>
    </row>
    <row r="77" spans="4:27" ht="15.75" customHeight="1">
      <c r="D77" s="943"/>
      <c r="E77" s="943"/>
      <c r="F77" s="943"/>
      <c r="G77" s="943"/>
      <c r="H77" s="943"/>
      <c r="I77" s="943"/>
      <c r="J77" s="943"/>
      <c r="K77" s="943"/>
      <c r="L77" s="943"/>
      <c r="M77" s="943"/>
      <c r="U77" s="365"/>
      <c r="V77" s="365"/>
      <c r="W77" s="365"/>
      <c r="X77" s="365"/>
      <c r="Y77" s="365"/>
      <c r="Z77" s="404"/>
      <c r="AA77" s="365"/>
    </row>
    <row r="78" spans="4:27" ht="15.75" customHeight="1">
      <c r="D78" s="943"/>
      <c r="E78" s="943"/>
      <c r="F78" s="943"/>
      <c r="G78" s="943"/>
      <c r="H78" s="943"/>
      <c r="I78" s="943"/>
      <c r="J78" s="943"/>
      <c r="K78" s="943"/>
      <c r="L78" s="943"/>
      <c r="M78" s="943"/>
      <c r="U78" s="365"/>
      <c r="V78" s="365"/>
      <c r="W78" s="365"/>
      <c r="X78" s="365"/>
      <c r="Y78" s="365"/>
      <c r="Z78" s="404"/>
      <c r="AA78" s="365"/>
    </row>
    <row r="79" spans="4:27" ht="15.75" customHeight="1">
      <c r="D79" s="943"/>
      <c r="E79" s="943"/>
      <c r="F79" s="943"/>
      <c r="G79" s="943"/>
      <c r="H79" s="943"/>
      <c r="I79" s="943"/>
      <c r="J79" s="943"/>
      <c r="K79" s="943"/>
      <c r="L79" s="943"/>
      <c r="M79" s="943"/>
      <c r="U79" s="365"/>
      <c r="V79" s="365"/>
      <c r="W79" s="365"/>
      <c r="X79" s="365"/>
      <c r="Y79" s="365"/>
      <c r="Z79" s="404"/>
      <c r="AA79" s="365"/>
    </row>
    <row r="80" spans="4:27" ht="15.75" customHeight="1">
      <c r="D80" s="943"/>
      <c r="E80" s="943"/>
      <c r="F80" s="943"/>
      <c r="G80" s="943"/>
      <c r="H80" s="943"/>
      <c r="I80" s="943"/>
      <c r="J80" s="943"/>
      <c r="K80" s="943"/>
      <c r="L80" s="943"/>
      <c r="M80" s="943"/>
      <c r="U80" s="365"/>
      <c r="V80" s="365"/>
      <c r="W80" s="365"/>
      <c r="X80" s="365"/>
      <c r="Y80" s="365"/>
      <c r="Z80" s="404"/>
      <c r="AA80" s="365"/>
    </row>
    <row r="81" spans="4:27" ht="15.75" customHeight="1">
      <c r="D81" s="943"/>
      <c r="E81" s="943"/>
      <c r="F81" s="943"/>
      <c r="G81" s="943"/>
      <c r="H81" s="943"/>
      <c r="I81" s="943"/>
      <c r="J81" s="943"/>
      <c r="K81" s="943"/>
      <c r="L81" s="943"/>
      <c r="M81" s="943"/>
      <c r="U81" s="365"/>
      <c r="V81" s="365"/>
      <c r="W81" s="365"/>
      <c r="X81" s="365"/>
      <c r="Y81" s="365"/>
      <c r="Z81" s="404"/>
      <c r="AA81" s="365"/>
    </row>
    <row r="82" spans="4:27" ht="15.75" customHeight="1">
      <c r="D82" s="943"/>
      <c r="E82" s="943"/>
      <c r="F82" s="943"/>
      <c r="G82" s="943"/>
      <c r="H82" s="943"/>
      <c r="I82" s="943"/>
      <c r="J82" s="943"/>
      <c r="K82" s="943"/>
      <c r="L82" s="943"/>
      <c r="M82" s="943"/>
      <c r="U82" s="365"/>
      <c r="V82" s="365"/>
      <c r="W82" s="365"/>
      <c r="X82" s="365"/>
      <c r="Y82" s="365"/>
      <c r="Z82" s="404"/>
      <c r="AA82" s="365"/>
    </row>
    <row r="83" spans="4:27" ht="15.75" customHeight="1">
      <c r="D83" s="943"/>
      <c r="E83" s="943"/>
      <c r="F83" s="943"/>
      <c r="G83" s="943"/>
      <c r="H83" s="943"/>
      <c r="I83" s="943"/>
      <c r="J83" s="943"/>
      <c r="K83" s="943"/>
      <c r="L83" s="943"/>
      <c r="M83" s="943"/>
      <c r="U83" s="365"/>
      <c r="V83" s="365"/>
      <c r="W83" s="365"/>
      <c r="X83" s="365"/>
      <c r="Y83" s="365"/>
      <c r="Z83" s="404"/>
      <c r="AA83" s="365"/>
    </row>
    <row r="84" spans="4:27" ht="15.75" customHeight="1">
      <c r="D84" s="943"/>
      <c r="E84" s="943"/>
      <c r="F84" s="943"/>
      <c r="G84" s="943"/>
      <c r="H84" s="943"/>
      <c r="I84" s="943"/>
      <c r="J84" s="943"/>
      <c r="K84" s="943"/>
      <c r="L84" s="943"/>
      <c r="M84" s="943"/>
      <c r="U84" s="365"/>
      <c r="V84" s="365"/>
      <c r="W84" s="365"/>
      <c r="X84" s="365"/>
      <c r="Y84" s="365"/>
      <c r="Z84" s="404"/>
      <c r="AA84" s="365"/>
    </row>
    <row r="85" spans="4:27" ht="15.75" customHeight="1">
      <c r="D85" s="943"/>
      <c r="E85" s="943"/>
      <c r="F85" s="943"/>
      <c r="G85" s="943"/>
      <c r="H85" s="943"/>
      <c r="I85" s="943"/>
      <c r="J85" s="943"/>
      <c r="K85" s="943"/>
      <c r="L85" s="943"/>
      <c r="M85" s="943"/>
      <c r="U85" s="365"/>
      <c r="V85" s="365"/>
      <c r="W85" s="365"/>
      <c r="X85" s="365"/>
      <c r="Y85" s="365"/>
      <c r="Z85" s="404"/>
      <c r="AA85" s="365"/>
    </row>
    <row r="86" spans="4:27" ht="15.75" customHeight="1">
      <c r="D86" s="943"/>
      <c r="E86" s="943"/>
      <c r="F86" s="943"/>
      <c r="G86" s="943"/>
      <c r="H86" s="943"/>
      <c r="I86" s="943"/>
      <c r="J86" s="943"/>
      <c r="K86" s="943"/>
      <c r="L86" s="943"/>
      <c r="M86" s="943"/>
      <c r="U86" s="365"/>
      <c r="V86" s="365"/>
      <c r="W86" s="365"/>
      <c r="X86" s="365"/>
      <c r="Y86" s="365"/>
      <c r="Z86" s="404"/>
      <c r="AA86" s="365"/>
    </row>
    <row r="87" spans="4:27" ht="15.75" customHeight="1">
      <c r="D87" s="943"/>
      <c r="E87" s="943"/>
      <c r="F87" s="943"/>
      <c r="G87" s="943"/>
      <c r="H87" s="943"/>
      <c r="I87" s="943"/>
      <c r="J87" s="943"/>
      <c r="K87" s="943"/>
      <c r="L87" s="943"/>
      <c r="M87" s="943"/>
      <c r="U87" s="365"/>
      <c r="V87" s="365"/>
      <c r="W87" s="365"/>
      <c r="X87" s="365"/>
      <c r="Y87" s="365"/>
      <c r="Z87" s="404"/>
      <c r="AA87" s="365"/>
    </row>
    <row r="88" spans="4:27" ht="15.75" customHeight="1">
      <c r="D88" s="943"/>
      <c r="E88" s="943"/>
      <c r="F88" s="943"/>
      <c r="G88" s="943"/>
      <c r="H88" s="943"/>
      <c r="I88" s="943"/>
      <c r="J88" s="943"/>
      <c r="K88" s="943"/>
      <c r="L88" s="943"/>
      <c r="M88" s="943"/>
      <c r="U88" s="365"/>
      <c r="V88" s="365"/>
      <c r="W88" s="365"/>
      <c r="X88" s="365"/>
      <c r="Y88" s="365"/>
      <c r="Z88" s="404"/>
      <c r="AA88" s="365"/>
    </row>
  </sheetData>
  <mergeCells count="18">
    <mergeCell ref="T5:W5"/>
    <mergeCell ref="X5:AA5"/>
    <mergeCell ref="AB5:AB6"/>
    <mergeCell ref="AC5:AG5"/>
    <mergeCell ref="A27:B27"/>
    <mergeCell ref="A28:B28"/>
    <mergeCell ref="A29:B29"/>
    <mergeCell ref="A5:A6"/>
    <mergeCell ref="B5:B6"/>
    <mergeCell ref="S5:S6"/>
    <mergeCell ref="D5:F5"/>
    <mergeCell ref="H5:J5"/>
    <mergeCell ref="K5:M5"/>
    <mergeCell ref="C5:C6"/>
    <mergeCell ref="G5:G6"/>
    <mergeCell ref="N5:N6"/>
    <mergeCell ref="O5:O6"/>
    <mergeCell ref="P5:Q5"/>
  </mergeCells>
  <phoneticPr fontId="28" type="noConversion"/>
  <hyperlinks>
    <hyperlink ref="A1" location="索引目录!E23" display="返回索引页" xr:uid="{00000000-0004-0000-2200-000000000000}"/>
    <hyperlink ref="B1" location="存货汇总!B11" display="返回" xr:uid="{00000000-0004-0000-2200-000001000000}"/>
  </hyperlinks>
  <printOptions horizontalCentered="1"/>
  <pageMargins left="0.35433070866141736" right="0.35433070866141736" top="0.98425196850393704" bottom="0.78740157480314965" header="0.39370078740157477" footer="0.51181102362204722"/>
  <pageSetup paperSize="9" scale="78" fitToHeight="0" orientation="landscape" r:id="rId1"/>
  <headerFooter alignWithMargins="0">
    <oddHeader>&amp;R&amp;"宋体,常规"&amp;10共&amp;"Times New Roman,常规"&amp;N&amp;"宋体,常规"页第&amp;"Times New Roman,常规"&amp;P&amp;"宋体,常规"页</oddHead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5">
    <pageSetUpPr fitToPage="1"/>
  </sheetPr>
  <dimension ref="A1:L45"/>
  <sheetViews>
    <sheetView zoomScale="90" zoomScaleNormal="90" zoomScaleSheetLayoutView="80" workbookViewId="0">
      <selection activeCell="C42" sqref="C42:D42"/>
    </sheetView>
  </sheetViews>
  <sheetFormatPr defaultColWidth="7" defaultRowHeight="18" customHeight="1"/>
  <cols>
    <col min="1" max="1" width="21.25" style="89" customWidth="1"/>
    <col min="2" max="2" width="4.5" style="90" customWidth="1"/>
    <col min="3" max="4" width="17.125" style="91" customWidth="1"/>
    <col min="5" max="5" width="8.25" style="89" customWidth="1"/>
    <col min="6" max="6" width="23" style="89" customWidth="1"/>
    <col min="7" max="7" width="4.625" style="90" customWidth="1"/>
    <col min="8" max="9" width="20.5" style="91" customWidth="1"/>
    <col min="10" max="10" width="15.625" style="89" customWidth="1"/>
    <col min="11" max="16384" width="7" style="89"/>
  </cols>
  <sheetData>
    <row r="1" spans="1:12" s="86" customFormat="1" ht="18" customHeight="1">
      <c r="A1" s="92" t="s">
        <v>108</v>
      </c>
      <c r="B1" s="93"/>
      <c r="C1" s="93"/>
      <c r="D1" s="93"/>
      <c r="E1" s="93"/>
      <c r="F1" s="93"/>
      <c r="G1" s="93"/>
      <c r="H1" s="93"/>
      <c r="I1" s="93"/>
      <c r="J1" s="93"/>
    </row>
    <row r="2" spans="1:12" s="86" customFormat="1" ht="18" customHeight="1">
      <c r="A2" s="2037" t="s">
        <v>27</v>
      </c>
      <c r="B2" s="2038"/>
      <c r="C2" s="2038"/>
      <c r="D2" s="2038"/>
      <c r="E2" s="2038"/>
      <c r="F2" s="2038"/>
      <c r="G2" s="2038"/>
      <c r="H2" s="2038"/>
      <c r="I2" s="2038"/>
      <c r="J2" s="2038"/>
    </row>
    <row r="3" spans="1:12" s="87" customFormat="1" ht="18" customHeight="1">
      <c r="A3" s="2039" t="str">
        <f>CONCATENATE(封面!D9,封面!F9,封面!G9,封面!H9,封面!I9,封面!J9,封面!K9)</f>
        <v>评估基准日：年月日</v>
      </c>
      <c r="B3" s="2039"/>
      <c r="C3" s="2039"/>
      <c r="D3" s="2039"/>
      <c r="E3" s="2039"/>
      <c r="F3" s="2039"/>
      <c r="G3" s="2039"/>
      <c r="H3" s="2039"/>
      <c r="I3" s="2039"/>
      <c r="J3" s="2039"/>
    </row>
    <row r="4" spans="1:12" ht="18" customHeight="1">
      <c r="A4" s="2040" t="str">
        <f>"编制单位:"&amp;封面!F7</f>
        <v>编制单位:</v>
      </c>
      <c r="B4" s="2041"/>
      <c r="C4" s="2041"/>
      <c r="E4" s="94"/>
      <c r="J4" s="125" t="s">
        <v>110</v>
      </c>
    </row>
    <row r="5" spans="1:12" s="88" customFormat="1" ht="18" customHeight="1">
      <c r="A5" s="95" t="s">
        <v>171</v>
      </c>
      <c r="B5" s="95" t="s">
        <v>172</v>
      </c>
      <c r="C5" s="95" t="s">
        <v>173</v>
      </c>
      <c r="D5" s="95" t="s">
        <v>174</v>
      </c>
      <c r="E5" s="96" t="s">
        <v>175</v>
      </c>
      <c r="F5" s="97" t="s">
        <v>176</v>
      </c>
      <c r="G5" s="95" t="s">
        <v>172</v>
      </c>
      <c r="H5" s="95" t="s">
        <v>173</v>
      </c>
      <c r="I5" s="95" t="s">
        <v>174</v>
      </c>
      <c r="J5" s="95" t="s">
        <v>175</v>
      </c>
    </row>
    <row r="6" spans="1:12" ht="18" customHeight="1">
      <c r="A6" s="98" t="s">
        <v>177</v>
      </c>
      <c r="B6" s="99">
        <f>SUBTOTAL(103,$A$6:A6)</f>
        <v>1</v>
      </c>
      <c r="C6" s="100"/>
      <c r="D6" s="100"/>
      <c r="E6" s="101"/>
      <c r="F6" s="102" t="s">
        <v>178</v>
      </c>
      <c r="G6" s="103">
        <f>$B$43+SUBTOTAL(103,$F$6:F6)</f>
        <v>39</v>
      </c>
      <c r="H6" s="104"/>
      <c r="I6" s="104"/>
      <c r="J6" s="126"/>
    </row>
    <row r="7" spans="1:12" ht="18" customHeight="1">
      <c r="A7" s="105" t="s">
        <v>31</v>
      </c>
      <c r="B7" s="99">
        <f>SUBTOTAL(103,$A$6:A7)</f>
        <v>2</v>
      </c>
      <c r="C7" s="106"/>
      <c r="D7" s="106"/>
      <c r="E7" s="101"/>
      <c r="F7" s="726" t="s">
        <v>1499</v>
      </c>
      <c r="G7" s="103">
        <f>$B$43+SUBTOTAL(103,$F$6:F7)</f>
        <v>40</v>
      </c>
      <c r="H7" s="106"/>
      <c r="I7" s="106"/>
      <c r="J7" s="126"/>
      <c r="L7" s="293"/>
    </row>
    <row r="8" spans="1:12" ht="18" customHeight="1">
      <c r="A8" s="105" t="s">
        <v>39</v>
      </c>
      <c r="B8" s="99">
        <f>SUBTOTAL(103,$A$6:A8)</f>
        <v>3</v>
      </c>
      <c r="C8" s="106"/>
      <c r="D8" s="106"/>
      <c r="E8" s="101"/>
      <c r="F8" s="105" t="s">
        <v>36</v>
      </c>
      <c r="G8" s="103">
        <f>$B$43+SUBTOTAL(103,$F$6:F8)</f>
        <v>41</v>
      </c>
      <c r="H8" s="106"/>
      <c r="I8" s="106"/>
      <c r="J8" s="126"/>
      <c r="L8" s="293"/>
    </row>
    <row r="9" spans="1:12" ht="18" customHeight="1">
      <c r="A9" s="725" t="s">
        <v>1360</v>
      </c>
      <c r="B9" s="99">
        <f>SUBTOTAL(103,$A$6:A9)</f>
        <v>4</v>
      </c>
      <c r="C9" s="106"/>
      <c r="D9" s="106"/>
      <c r="E9" s="101"/>
      <c r="F9" s="725" t="s">
        <v>1369</v>
      </c>
      <c r="G9" s="103">
        <f>$B$43+SUBTOTAL(103,$F$6:F9)</f>
        <v>42</v>
      </c>
      <c r="H9" s="106"/>
      <c r="I9" s="106"/>
      <c r="J9" s="723"/>
      <c r="L9" s="744"/>
    </row>
    <row r="10" spans="1:12" ht="18" customHeight="1">
      <c r="A10" s="105" t="s">
        <v>46</v>
      </c>
      <c r="B10" s="99">
        <f>SUBTOTAL(103,$A$6:A10)</f>
        <v>5</v>
      </c>
      <c r="C10" s="106"/>
      <c r="D10" s="106"/>
      <c r="E10" s="101"/>
      <c r="F10" s="105" t="s">
        <v>38</v>
      </c>
      <c r="G10" s="103">
        <f>$B$43+SUBTOTAL(103,$F$6:F10)</f>
        <v>43</v>
      </c>
      <c r="H10" s="106"/>
      <c r="I10" s="106"/>
      <c r="J10" s="126"/>
      <c r="L10" s="293"/>
    </row>
    <row r="11" spans="1:12" ht="18" customHeight="1">
      <c r="A11" s="105" t="s">
        <v>48</v>
      </c>
      <c r="B11" s="99">
        <f>SUBTOTAL(103,$A$6:A11)</f>
        <v>6</v>
      </c>
      <c r="C11" s="106"/>
      <c r="D11" s="106"/>
      <c r="E11" s="101"/>
      <c r="F11" s="105" t="s">
        <v>41</v>
      </c>
      <c r="G11" s="103">
        <f>$B$43+SUBTOTAL(103,$F$6:F11)</f>
        <v>44</v>
      </c>
      <c r="H11" s="106"/>
      <c r="I11" s="106"/>
      <c r="J11" s="126"/>
      <c r="L11" s="293"/>
    </row>
    <row r="12" spans="1:12" ht="18" customHeight="1">
      <c r="A12" s="725" t="s">
        <v>1361</v>
      </c>
      <c r="B12" s="99">
        <f>SUBTOTAL(103,$A$6:A12)</f>
        <v>7</v>
      </c>
      <c r="C12" s="106"/>
      <c r="D12" s="106"/>
      <c r="E12" s="101"/>
      <c r="F12" s="105" t="s">
        <v>43</v>
      </c>
      <c r="G12" s="103">
        <f>$B$43+SUBTOTAL(103,$F$6:F12)</f>
        <v>45</v>
      </c>
      <c r="H12" s="106"/>
      <c r="I12" s="106"/>
      <c r="J12" s="723"/>
      <c r="L12" s="293"/>
    </row>
    <row r="13" spans="1:12" ht="18" customHeight="1">
      <c r="A13" s="105" t="s">
        <v>179</v>
      </c>
      <c r="B13" s="99">
        <f>SUBTOTAL(103,$A$6:A13)</f>
        <v>8</v>
      </c>
      <c r="C13" s="106"/>
      <c r="D13" s="106"/>
      <c r="E13" s="101"/>
      <c r="F13" s="105" t="s">
        <v>1370</v>
      </c>
      <c r="G13" s="103">
        <f>$B$43+SUBTOTAL(103,$F$6:F13)</f>
        <v>46</v>
      </c>
      <c r="H13" s="106"/>
      <c r="I13" s="106"/>
      <c r="J13" s="126"/>
      <c r="L13" s="744"/>
    </row>
    <row r="14" spans="1:12" ht="18" customHeight="1">
      <c r="A14" s="105" t="s">
        <v>56</v>
      </c>
      <c r="B14" s="99">
        <f>SUBTOTAL(103,$A$6:A14)</f>
        <v>9</v>
      </c>
      <c r="C14" s="106"/>
      <c r="D14" s="106"/>
      <c r="E14" s="101"/>
      <c r="F14" s="105" t="s">
        <v>45</v>
      </c>
      <c r="G14" s="103">
        <f>$B$43+SUBTOTAL(103,$F$6:F14)</f>
        <v>47</v>
      </c>
      <c r="H14" s="722"/>
      <c r="I14" s="722"/>
      <c r="J14" s="723"/>
      <c r="L14" s="293"/>
    </row>
    <row r="15" spans="1:12" ht="18" customHeight="1">
      <c r="A15" s="105" t="s">
        <v>58</v>
      </c>
      <c r="B15" s="99">
        <f>SUBTOTAL(103,$A$6:A15)</f>
        <v>10</v>
      </c>
      <c r="C15" s="104"/>
      <c r="D15" s="104"/>
      <c r="E15" s="101"/>
      <c r="F15" s="105" t="s">
        <v>47</v>
      </c>
      <c r="G15" s="103">
        <f>$B$43+SUBTOTAL(103,$F$6:F15)</f>
        <v>48</v>
      </c>
      <c r="H15" s="106"/>
      <c r="I15" s="106"/>
      <c r="J15" s="126"/>
      <c r="L15" s="293"/>
    </row>
    <row r="16" spans="1:12" ht="18" customHeight="1">
      <c r="A16" s="105" t="s">
        <v>1362</v>
      </c>
      <c r="B16" s="99">
        <f>SUBTOTAL(103,$A$6:A16)</f>
        <v>11</v>
      </c>
      <c r="C16" s="104"/>
      <c r="D16" s="104"/>
      <c r="E16" s="101"/>
      <c r="F16" s="105" t="s">
        <v>53</v>
      </c>
      <c r="G16" s="103">
        <f>$B$43+SUBTOTAL(103,$F$6:F16)</f>
        <v>49</v>
      </c>
      <c r="H16" s="106"/>
      <c r="I16" s="106"/>
      <c r="J16" s="126"/>
      <c r="L16" s="293"/>
    </row>
    <row r="17" spans="1:12" ht="18" customHeight="1">
      <c r="A17" s="725" t="s">
        <v>1363</v>
      </c>
      <c r="B17" s="99">
        <f>SUBTOTAL(103,$A$6:A17)</f>
        <v>12</v>
      </c>
      <c r="C17" s="104"/>
      <c r="D17" s="104"/>
      <c r="E17" s="101"/>
      <c r="F17" s="725" t="s">
        <v>1371</v>
      </c>
      <c r="G17" s="103">
        <f>$B$43+SUBTOTAL(103,$F$6:F17)</f>
        <v>50</v>
      </c>
      <c r="H17" s="722"/>
      <c r="I17" s="722"/>
      <c r="J17" s="723"/>
      <c r="L17" s="744"/>
    </row>
    <row r="18" spans="1:12" ht="18" customHeight="1">
      <c r="A18" s="105" t="s">
        <v>180</v>
      </c>
      <c r="B18" s="99">
        <f>SUBTOTAL(103,$A$6:A18)</f>
        <v>13</v>
      </c>
      <c r="C18" s="104"/>
      <c r="D18" s="104"/>
      <c r="E18" s="101"/>
      <c r="F18" s="105" t="s">
        <v>55</v>
      </c>
      <c r="G18" s="103">
        <f>$B$43+SUBTOTAL(103,$F$6:F18)</f>
        <v>51</v>
      </c>
      <c r="H18" s="106"/>
      <c r="I18" s="106"/>
      <c r="J18" s="126"/>
      <c r="L18" s="293"/>
    </row>
    <row r="19" spans="1:12" ht="18" customHeight="1">
      <c r="A19" s="105" t="s">
        <v>76</v>
      </c>
      <c r="B19" s="99">
        <f>SUBTOTAL(103,$A$6:A19)</f>
        <v>14</v>
      </c>
      <c r="C19" s="104"/>
      <c r="D19" s="104"/>
      <c r="E19" s="101"/>
      <c r="F19" s="105" t="s">
        <v>57</v>
      </c>
      <c r="G19" s="103">
        <f>$B$43+SUBTOTAL(103,$F$6:F19)</f>
        <v>52</v>
      </c>
      <c r="H19" s="106"/>
      <c r="I19" s="106"/>
      <c r="J19" s="126"/>
      <c r="L19" s="293"/>
    </row>
    <row r="20" spans="1:12" ht="18" customHeight="1">
      <c r="A20" s="107" t="s">
        <v>181</v>
      </c>
      <c r="B20" s="99">
        <f>SUBTOTAL(103,$A$6:A20)</f>
        <v>15</v>
      </c>
      <c r="C20" s="104">
        <f>SUM(C7:C19)</f>
        <v>0</v>
      </c>
      <c r="D20" s="104">
        <f>SUM(D7:D19)</f>
        <v>0</v>
      </c>
      <c r="E20" s="101"/>
      <c r="F20" s="109" t="s">
        <v>183</v>
      </c>
      <c r="G20" s="103">
        <f>$B$43+SUBTOTAL(103,$F$6:F20)</f>
        <v>53</v>
      </c>
      <c r="H20" s="106">
        <f>SUM(H7:H19)</f>
        <v>0</v>
      </c>
      <c r="I20" s="106">
        <f>SUM(I7:I19)</f>
        <v>0</v>
      </c>
      <c r="J20" s="126"/>
    </row>
    <row r="21" spans="1:12" ht="18" customHeight="1">
      <c r="A21" s="108" t="s">
        <v>182</v>
      </c>
      <c r="B21" s="99">
        <f>SUBTOTAL(103,$A$6:A21)</f>
        <v>16</v>
      </c>
      <c r="C21" s="106"/>
      <c r="D21" s="106"/>
      <c r="E21" s="101"/>
      <c r="F21" s="110" t="s">
        <v>184</v>
      </c>
      <c r="G21" s="103">
        <f>$B$43+SUBTOTAL(103,$F$6:F21)</f>
        <v>54</v>
      </c>
      <c r="H21" s="106"/>
      <c r="I21" s="106"/>
      <c r="J21" s="126"/>
    </row>
    <row r="22" spans="1:12" ht="18" customHeight="1">
      <c r="A22" s="293" t="s">
        <v>78</v>
      </c>
      <c r="B22" s="99">
        <f>SUBTOTAL(103,$A$6:A22)</f>
        <v>17</v>
      </c>
      <c r="C22" s="729"/>
      <c r="D22" s="729"/>
      <c r="E22" s="101"/>
      <c r="F22" s="105" t="s">
        <v>63</v>
      </c>
      <c r="G22" s="103">
        <f>$B$43+SUBTOTAL(103,$F$6:F22)</f>
        <v>55</v>
      </c>
      <c r="H22" s="106"/>
      <c r="I22" s="106"/>
      <c r="J22" s="126"/>
    </row>
    <row r="23" spans="1:12" ht="18" customHeight="1">
      <c r="A23" s="293" t="s">
        <v>80</v>
      </c>
      <c r="B23" s="99">
        <f>SUBTOTAL(103,$A$6:A23)</f>
        <v>18</v>
      </c>
      <c r="C23" s="729"/>
      <c r="D23" s="729"/>
      <c r="E23" s="101"/>
      <c r="F23" s="105" t="s">
        <v>65</v>
      </c>
      <c r="G23" s="103">
        <f>$B$43+SUBTOTAL(103,$F$6:F23)</f>
        <v>56</v>
      </c>
      <c r="H23" s="106"/>
      <c r="I23" s="106"/>
      <c r="J23" s="126"/>
    </row>
    <row r="24" spans="1:12" ht="18" customHeight="1">
      <c r="A24" s="726" t="s">
        <v>1364</v>
      </c>
      <c r="B24" s="99">
        <f>SUBTOTAL(103,$A$6:A24)</f>
        <v>19</v>
      </c>
      <c r="C24" s="104"/>
      <c r="D24" s="104"/>
      <c r="E24" s="101"/>
      <c r="F24" s="105" t="s">
        <v>1372</v>
      </c>
      <c r="G24" s="103">
        <f>$B$43+SUBTOTAL(103,$F$6:F24)</f>
        <v>57</v>
      </c>
      <c r="H24" s="106"/>
      <c r="I24" s="106"/>
      <c r="J24" s="126"/>
    </row>
    <row r="25" spans="1:12" ht="18" customHeight="1">
      <c r="A25" s="726" t="s">
        <v>1365</v>
      </c>
      <c r="B25" s="99">
        <f>SUBTOTAL(103,$A$6:A25)</f>
        <v>20</v>
      </c>
      <c r="C25" s="104"/>
      <c r="D25" s="104"/>
      <c r="E25" s="101"/>
      <c r="F25" s="105" t="s">
        <v>67</v>
      </c>
      <c r="G25" s="103">
        <f>$B$43+SUBTOTAL(103,$F$6:F25)</f>
        <v>58</v>
      </c>
      <c r="H25" s="722"/>
      <c r="I25" s="722"/>
      <c r="J25" s="723"/>
    </row>
    <row r="26" spans="1:12" ht="18" customHeight="1">
      <c r="A26" s="105" t="s">
        <v>81</v>
      </c>
      <c r="B26" s="99">
        <f>SUBTOTAL(103,$A$6:A26)</f>
        <v>21</v>
      </c>
      <c r="C26" s="104"/>
      <c r="D26" s="104"/>
      <c r="E26" s="101"/>
      <c r="F26" s="725" t="s">
        <v>1373</v>
      </c>
      <c r="G26" s="103">
        <f>$B$43+SUBTOTAL(103,$F$6:F26)</f>
        <v>59</v>
      </c>
      <c r="H26" s="722"/>
      <c r="I26" s="722"/>
      <c r="J26" s="723"/>
    </row>
    <row r="27" spans="1:12" ht="18" customHeight="1">
      <c r="A27" s="105" t="s">
        <v>82</v>
      </c>
      <c r="B27" s="99">
        <f>SUBTOTAL(103,$A$6:A27)</f>
        <v>22</v>
      </c>
      <c r="C27" s="104"/>
      <c r="D27" s="104"/>
      <c r="E27" s="101"/>
      <c r="F27" s="725" t="s">
        <v>1374</v>
      </c>
      <c r="G27" s="103">
        <f>$B$43+SUBTOTAL(103,$F$6:F27)</f>
        <v>60</v>
      </c>
      <c r="H27" s="106"/>
      <c r="I27" s="106"/>
      <c r="J27" s="126"/>
    </row>
    <row r="28" spans="1:12" ht="18" customHeight="1">
      <c r="A28" s="727" t="s">
        <v>1366</v>
      </c>
      <c r="B28" s="99">
        <f>SUBTOTAL(103,$A$6:A28)</f>
        <v>23</v>
      </c>
      <c r="C28" s="724"/>
      <c r="D28" s="724"/>
      <c r="E28" s="101"/>
      <c r="F28" s="105" t="s">
        <v>73</v>
      </c>
      <c r="G28" s="103">
        <f>$B$43+SUBTOTAL(103,$F$6:F28)</f>
        <v>61</v>
      </c>
      <c r="H28" s="106"/>
      <c r="I28" s="106"/>
      <c r="J28" s="126"/>
    </row>
    <row r="29" spans="1:12" ht="18" customHeight="1">
      <c r="A29" s="727" t="s">
        <v>1367</v>
      </c>
      <c r="B29" s="99">
        <f>SUBTOTAL(103,$A$6:A29)</f>
        <v>24</v>
      </c>
      <c r="C29" s="724"/>
      <c r="D29" s="724"/>
      <c r="E29" s="101"/>
      <c r="F29" s="105" t="s">
        <v>75</v>
      </c>
      <c r="G29" s="103">
        <f>$B$43+SUBTOTAL(103,$F$6:F29)</f>
        <v>62</v>
      </c>
      <c r="H29" s="104"/>
      <c r="I29" s="104"/>
      <c r="J29" s="126"/>
    </row>
    <row r="30" spans="1:12" ht="18" customHeight="1">
      <c r="A30" s="888" t="s">
        <v>83</v>
      </c>
      <c r="B30" s="889">
        <f>SUBTOTAL(103,$A$6:A30)</f>
        <v>25</v>
      </c>
      <c r="C30" s="104"/>
      <c r="D30" s="104"/>
      <c r="E30" s="101"/>
      <c r="F30" s="109" t="s">
        <v>186</v>
      </c>
      <c r="G30" s="103">
        <f>$B$43+SUBTOTAL(103,$F$6:F30)</f>
        <v>63</v>
      </c>
      <c r="H30" s="106">
        <f>SUM(H22:H29)</f>
        <v>0</v>
      </c>
      <c r="I30" s="106">
        <f>SUM(I22:I29)</f>
        <v>0</v>
      </c>
      <c r="J30" s="126"/>
    </row>
    <row r="31" spans="1:12" ht="18" customHeight="1">
      <c r="A31" s="888" t="s">
        <v>84</v>
      </c>
      <c r="B31" s="889">
        <f>SUBTOTAL(103,$A$6:A31)</f>
        <v>26</v>
      </c>
      <c r="C31" s="104"/>
      <c r="D31" s="104"/>
      <c r="E31" s="101"/>
      <c r="F31" s="111" t="s">
        <v>187</v>
      </c>
      <c r="G31" s="103">
        <f>$B$43+SUBTOTAL(103,$F$6:F31)</f>
        <v>64</v>
      </c>
      <c r="H31" s="112">
        <f>H20+H30</f>
        <v>0</v>
      </c>
      <c r="I31" s="112">
        <f>I20+I30</f>
        <v>0</v>
      </c>
      <c r="J31" s="126"/>
    </row>
    <row r="32" spans="1:12" ht="18" customHeight="1">
      <c r="A32" s="890" t="s">
        <v>92</v>
      </c>
      <c r="B32" s="889">
        <f>SUBTOTAL(103,$A$6:A32)</f>
        <v>27</v>
      </c>
      <c r="C32" s="104"/>
      <c r="D32" s="104"/>
      <c r="E32" s="101"/>
      <c r="F32" s="102" t="s">
        <v>188</v>
      </c>
      <c r="G32" s="103">
        <f>$B$43+SUBTOTAL(103,$F$6:F32)</f>
        <v>65</v>
      </c>
      <c r="H32" s="104"/>
      <c r="I32" s="104"/>
      <c r="J32" s="127"/>
    </row>
    <row r="33" spans="1:10" ht="18" customHeight="1">
      <c r="A33" s="890" t="s">
        <v>97</v>
      </c>
      <c r="B33" s="889">
        <f>SUBTOTAL(103,$A$6:A33)</f>
        <v>28</v>
      </c>
      <c r="C33" s="104"/>
      <c r="D33" s="104"/>
      <c r="E33" s="101"/>
      <c r="F33" s="105" t="s">
        <v>144</v>
      </c>
      <c r="G33" s="103">
        <f>$B$43+SUBTOTAL(103,$F$6:F33)</f>
        <v>66</v>
      </c>
      <c r="H33" s="722"/>
      <c r="I33" s="722"/>
      <c r="J33" s="126"/>
    </row>
    <row r="34" spans="1:10" ht="18" customHeight="1">
      <c r="A34" s="890" t="s">
        <v>98</v>
      </c>
      <c r="B34" s="889">
        <f>SUBTOTAL(103,$A$6:A34)</f>
        <v>29</v>
      </c>
      <c r="C34" s="104"/>
      <c r="D34" s="104"/>
      <c r="E34" s="101"/>
      <c r="F34" s="105" t="s">
        <v>1366</v>
      </c>
      <c r="G34" s="103">
        <f>$B$43+SUBTOTAL(103,$F$6:F34)</f>
        <v>67</v>
      </c>
      <c r="H34" s="729"/>
      <c r="I34" s="729"/>
      <c r="J34" s="126"/>
    </row>
    <row r="35" spans="1:10" ht="18" customHeight="1">
      <c r="A35" s="728" t="s">
        <v>1368</v>
      </c>
      <c r="B35" s="99">
        <f>SUBTOTAL(103,$A$6:A35)</f>
        <v>30</v>
      </c>
      <c r="C35" s="104"/>
      <c r="D35" s="104"/>
      <c r="E35" s="101"/>
      <c r="F35" s="105" t="s">
        <v>189</v>
      </c>
      <c r="G35" s="103">
        <f>$B$43+SUBTOTAL(103,$F$6:F35)</f>
        <v>68</v>
      </c>
      <c r="H35" s="722"/>
      <c r="I35" s="722"/>
      <c r="J35" s="128"/>
    </row>
    <row r="36" spans="1:10" ht="18" customHeight="1">
      <c r="A36" s="113" t="s">
        <v>99</v>
      </c>
      <c r="B36" s="99">
        <f>SUBTOTAL(103,$A$6:A36)</f>
        <v>31</v>
      </c>
      <c r="C36" s="104"/>
      <c r="D36" s="104"/>
      <c r="E36" s="101"/>
      <c r="F36" s="105" t="s">
        <v>190</v>
      </c>
      <c r="G36" s="103">
        <f>$B$43+SUBTOTAL(103,$F$6:F36)</f>
        <v>69</v>
      </c>
      <c r="H36" s="730"/>
      <c r="I36" s="730"/>
      <c r="J36" s="126"/>
    </row>
    <row r="37" spans="1:10" ht="18" customHeight="1">
      <c r="A37" s="113" t="s">
        <v>102</v>
      </c>
      <c r="B37" s="99">
        <f>SUBTOTAL(103,$A$6:A37)</f>
        <v>32</v>
      </c>
      <c r="C37" s="724"/>
      <c r="D37" s="724"/>
      <c r="E37" s="101"/>
      <c r="F37" s="105" t="s">
        <v>1375</v>
      </c>
      <c r="G37" s="103">
        <f>$B$43+SUBTOTAL(103,$F$6:F37)</f>
        <v>70</v>
      </c>
      <c r="H37" s="724"/>
      <c r="I37" s="724"/>
      <c r="J37" s="723"/>
    </row>
    <row r="38" spans="1:10" ht="18" customHeight="1">
      <c r="A38" s="113" t="s">
        <v>103</v>
      </c>
      <c r="B38" s="99">
        <f>SUBTOTAL(103,$A$6:A38)</f>
        <v>33</v>
      </c>
      <c r="C38" s="104"/>
      <c r="D38" s="104"/>
      <c r="E38" s="116"/>
      <c r="F38" s="105" t="s">
        <v>1376</v>
      </c>
      <c r="G38" s="103">
        <f>$B$43+SUBTOTAL(103,$F$6:F38)</f>
        <v>71</v>
      </c>
      <c r="H38" s="722"/>
      <c r="I38" s="722"/>
      <c r="J38" s="126"/>
    </row>
    <row r="39" spans="1:10" ht="18" customHeight="1">
      <c r="A39" s="113" t="s">
        <v>105</v>
      </c>
      <c r="B39" s="99">
        <f>SUBTOTAL(103,$A$6:A39)</f>
        <v>34</v>
      </c>
      <c r="C39" s="104"/>
      <c r="D39" s="104"/>
      <c r="E39" s="116"/>
      <c r="F39" s="105" t="s">
        <v>191</v>
      </c>
      <c r="G39" s="103">
        <f>$B$43+SUBTOTAL(103,$F$6:F39)</f>
        <v>72</v>
      </c>
      <c r="H39" s="729"/>
      <c r="I39" s="729"/>
      <c r="J39" s="126"/>
    </row>
    <row r="40" spans="1:10" ht="18" customHeight="1">
      <c r="A40" s="113" t="s">
        <v>106</v>
      </c>
      <c r="B40" s="99">
        <f>SUBTOTAL(103,$A$6:A40)</f>
        <v>35</v>
      </c>
      <c r="C40" s="104"/>
      <c r="D40" s="104"/>
      <c r="E40" s="116"/>
      <c r="F40" s="105" t="s">
        <v>192</v>
      </c>
      <c r="G40" s="103">
        <f>$B$43+SUBTOTAL(103,$F$6:F40)</f>
        <v>73</v>
      </c>
      <c r="H40" s="729"/>
      <c r="I40" s="729"/>
      <c r="J40" s="126"/>
    </row>
    <row r="41" spans="1:10" ht="18" customHeight="1">
      <c r="A41" s="113" t="s">
        <v>107</v>
      </c>
      <c r="B41" s="99">
        <f>SUBTOTAL(103,$A$6:A41)</f>
        <v>36</v>
      </c>
      <c r="C41" s="104"/>
      <c r="D41" s="104"/>
      <c r="E41" s="116"/>
      <c r="F41" s="114" t="s">
        <v>193</v>
      </c>
      <c r="G41" s="103">
        <f>$B$43+SUBTOTAL(103,$F$6:F41)</f>
        <v>74</v>
      </c>
      <c r="H41" s="115">
        <f>SUM(H33:H35,H37:H40)-H36</f>
        <v>0</v>
      </c>
      <c r="I41" s="115">
        <f>SUM(I33:I35,I37:I40)-I36</f>
        <v>0</v>
      </c>
      <c r="J41" s="126"/>
    </row>
    <row r="42" spans="1:10" ht="18" customHeight="1">
      <c r="A42" s="117" t="s">
        <v>194</v>
      </c>
      <c r="B42" s="99">
        <f>SUBTOTAL(103,$A$6:A42)</f>
        <v>37</v>
      </c>
      <c r="C42" s="104">
        <f>SUM(C22:C41)</f>
        <v>0</v>
      </c>
      <c r="D42" s="104">
        <f>SUM(D22:D41)</f>
        <v>0</v>
      </c>
      <c r="E42" s="116"/>
      <c r="F42" s="105"/>
      <c r="G42" s="103"/>
      <c r="H42" s="118"/>
      <c r="I42" s="118"/>
      <c r="J42" s="129"/>
    </row>
    <row r="43" spans="1:10" ht="18" customHeight="1">
      <c r="A43" s="114" t="s">
        <v>195</v>
      </c>
      <c r="B43" s="99">
        <f>SUBTOTAL(103,$A$6:A43)</f>
        <v>38</v>
      </c>
      <c r="C43" s="119">
        <f>SUM(C42,C20)</f>
        <v>0</v>
      </c>
      <c r="D43" s="119">
        <f>SUM(D42,D20)</f>
        <v>0</v>
      </c>
      <c r="E43" s="120"/>
      <c r="F43" s="114" t="s">
        <v>196</v>
      </c>
      <c r="G43" s="103">
        <f>$B$43+SUBTOTAL(103,$F$6:F43)</f>
        <v>75</v>
      </c>
      <c r="H43" s="115">
        <f>H31+H41</f>
        <v>0</v>
      </c>
      <c r="I43" s="115">
        <f>I31+I41</f>
        <v>0</v>
      </c>
      <c r="J43" s="129"/>
    </row>
    <row r="44" spans="1:10" ht="18" customHeight="1">
      <c r="A44" s="121"/>
      <c r="B44" s="99"/>
      <c r="C44" s="104"/>
      <c r="D44" s="104"/>
      <c r="E44" s="101"/>
      <c r="F44" s="102" t="s">
        <v>197</v>
      </c>
      <c r="G44" s="103">
        <f>$B$43+SUBTOTAL(103,$F$6:F44)</f>
        <v>76</v>
      </c>
      <c r="H44" s="104">
        <f>H43-C43</f>
        <v>0</v>
      </c>
      <c r="I44" s="104">
        <f>I43-D43</f>
        <v>0</v>
      </c>
      <c r="J44" s="126"/>
    </row>
    <row r="45" spans="1:10" ht="18" customHeight="1">
      <c r="C45" s="122" t="s">
        <v>198</v>
      </c>
      <c r="D45" s="89"/>
      <c r="E45" s="123" t="s">
        <v>199</v>
      </c>
      <c r="F45" s="89" t="str">
        <f>IF(基本情况!I8="","",基本情况!I8)</f>
        <v/>
      </c>
      <c r="H45" s="124" t="s">
        <v>200</v>
      </c>
      <c r="I45" s="89" t="str">
        <f>IF(基本情况!I5="","",基本情况!I5)</f>
        <v/>
      </c>
    </row>
  </sheetData>
  <sheetProtection formatCells="0" formatRows="0" insertRows="0" deleteRows="0" sort="0" autoFilter="0" pivotTables="0"/>
  <mergeCells count="3">
    <mergeCell ref="A2:J2"/>
    <mergeCell ref="A3:J3"/>
    <mergeCell ref="A4:C4"/>
  </mergeCells>
  <phoneticPr fontId="28" type="noConversion"/>
  <hyperlinks>
    <hyperlink ref="A1" location="索引目录!C4" display="返回索引页" xr:uid="{00000000-0004-0000-0700-000000000000}"/>
    <hyperlink ref="A22" location="非流动资产汇总!B6" display="可供出售金融资产" xr:uid="{01FBC9C1-3ABA-4B44-AC21-7D71BE171A9A}"/>
    <hyperlink ref="A23" location="非流动资产汇总!B6" display="可供出售金融资产" xr:uid="{45F4D6AA-3080-4B86-AF4B-BB7E5EF30F99}"/>
  </hyperlinks>
  <printOptions horizontalCentered="1"/>
  <pageMargins left="1.1000000000000001" right="0.42916666666666697" top="0.98425196850393704" bottom="0.2" header="0.39370078740157477" footer="0.50902777777777797"/>
  <pageSetup paperSize="9" orientation="landscape" r:id="rId1"/>
  <headerFooter alignWithMargins="0">
    <oddHeader>&amp;R&amp;"宋体,常规"&amp;10共&amp;"Times New Roman,常规"&amp;N&amp;"宋体,常规"页第&amp;"Times New Roman,常规"&amp;P&amp;"宋体,常规"页</oddHeader>
  </headerFooter>
  <drawing r:id="rId2"/>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148">
    <pageSetUpPr fitToPage="1"/>
  </sheetPr>
  <dimension ref="A1:BD29"/>
  <sheetViews>
    <sheetView zoomScaleNormal="100" workbookViewId="0">
      <selection activeCell="F30" sqref="F30"/>
    </sheetView>
  </sheetViews>
  <sheetFormatPr defaultRowHeight="12.75" outlineLevelCol="1"/>
  <cols>
    <col min="1" max="1" width="4" style="322" customWidth="1"/>
    <col min="2" max="2" width="10" style="322" customWidth="1"/>
    <col min="3" max="4" width="7.125" style="322" customWidth="1"/>
    <col min="5" max="5" width="11.125" style="322" customWidth="1"/>
    <col min="6" max="7" width="7.125" style="322" customWidth="1"/>
    <col min="8" max="8" width="9.375" style="322" customWidth="1"/>
    <col min="9" max="10" width="7.125" style="322" customWidth="1"/>
    <col min="11" max="11" width="7.625" style="629" customWidth="1"/>
    <col min="12" max="12" width="10" style="322" customWidth="1" outlineLevel="1"/>
    <col min="13" max="13" width="4.875" style="322" customWidth="1" outlineLevel="1"/>
    <col min="14" max="14" width="5.5" style="322" customWidth="1" outlineLevel="1"/>
    <col min="15" max="15" width="8.375" style="322" customWidth="1" outlineLevel="1"/>
    <col min="16" max="16" width="5.625" style="322" customWidth="1" outlineLevel="1"/>
    <col min="17" max="17" width="7.375" style="322" customWidth="1" outlineLevel="1"/>
    <col min="18" max="18" width="5.125" style="322" customWidth="1"/>
    <col min="19" max="19" width="12.625" style="322" customWidth="1"/>
    <col min="20" max="20" width="5.125" style="322" customWidth="1"/>
    <col min="21" max="21" width="9.125" style="322" customWidth="1"/>
    <col min="22" max="22" width="7.125" style="322" customWidth="1"/>
    <col min="23" max="27" width="8.125" style="322" customWidth="1" outlineLevel="1"/>
    <col min="28" max="29" width="9.125" style="322" customWidth="1" outlineLevel="1"/>
    <col min="30" max="30" width="4.875" style="322" customWidth="1" outlineLevel="1"/>
    <col min="31" max="31" width="7" style="322" customWidth="1" outlineLevel="1"/>
    <col min="32" max="32" width="5.375" style="322" customWidth="1" outlineLevel="1"/>
    <col min="33" max="33" width="5" style="322" customWidth="1" outlineLevel="1"/>
    <col min="34" max="34" width="5.5" style="322" customWidth="1" outlineLevel="1"/>
    <col min="35" max="35" width="8.5" style="322" customWidth="1" outlineLevel="1"/>
    <col min="36" max="36" width="5.5" style="322" customWidth="1" outlineLevel="1"/>
    <col min="37" max="37" width="8.5" style="322" customWidth="1" outlineLevel="1"/>
    <col min="38" max="38" width="5.5" style="322" customWidth="1" outlineLevel="1"/>
    <col min="39" max="39" width="8.5" style="322" customWidth="1" outlineLevel="1"/>
    <col min="40" max="40" width="3.625" style="322" customWidth="1" outlineLevel="1"/>
    <col min="41" max="41" width="8.625" style="322" customWidth="1" outlineLevel="1"/>
    <col min="42" max="42" width="8.125" style="322" customWidth="1" outlineLevel="1"/>
    <col min="43" max="43" width="4.625" style="322" customWidth="1" outlineLevel="1"/>
    <col min="44" max="44" width="4.625" style="630" customWidth="1" outlineLevel="1"/>
    <col min="45" max="46" width="8.625" style="630" customWidth="1" outlineLevel="1"/>
    <col min="47" max="48" width="4.625" style="630" bestFit="1" customWidth="1"/>
    <col min="49" max="49" width="8.625" style="630" customWidth="1"/>
    <col min="50" max="50" width="8" style="322" bestFit="1" customWidth="1"/>
    <col min="51" max="51" width="4.625" style="630" bestFit="1" customWidth="1"/>
    <col min="52" max="52" width="8.625" style="630" customWidth="1"/>
    <col min="53" max="53" width="5.375" style="630" customWidth="1"/>
    <col min="54" max="54" width="8.125" style="322" customWidth="1"/>
    <col min="55" max="256" width="9" style="322"/>
    <col min="257" max="257" width="4" style="322" customWidth="1"/>
    <col min="258" max="258" width="10" style="322" customWidth="1"/>
    <col min="259" max="260" width="7.125" style="322" customWidth="1"/>
    <col min="261" max="261" width="11.125" style="322" customWidth="1"/>
    <col min="262" max="263" width="7.125" style="322" customWidth="1"/>
    <col min="264" max="264" width="9.375" style="322" customWidth="1"/>
    <col min="265" max="266" width="7.125" style="322" customWidth="1"/>
    <col min="267" max="267" width="7.625" style="322" customWidth="1"/>
    <col min="268" max="268" width="10" style="322" customWidth="1"/>
    <col min="269" max="269" width="4.875" style="322" customWidth="1"/>
    <col min="270" max="270" width="5.5" style="322" customWidth="1"/>
    <col min="271" max="271" width="8.375" style="322" customWidth="1"/>
    <col min="272" max="272" width="5.625" style="322" customWidth="1"/>
    <col min="273" max="273" width="7.375" style="322" customWidth="1"/>
    <col min="274" max="274" width="5.125" style="322" customWidth="1"/>
    <col min="275" max="275" width="12.625" style="322" customWidth="1"/>
    <col min="276" max="276" width="5.125" style="322" customWidth="1"/>
    <col min="277" max="277" width="9.125" style="322" customWidth="1"/>
    <col min="278" max="278" width="7.125" style="322" customWidth="1"/>
    <col min="279" max="283" width="8.125" style="322" customWidth="1"/>
    <col min="284" max="285" width="9.125" style="322" customWidth="1"/>
    <col min="286" max="286" width="4.875" style="322" customWidth="1"/>
    <col min="287" max="287" width="7" style="322" customWidth="1"/>
    <col min="288" max="288" width="5.375" style="322" customWidth="1"/>
    <col min="289" max="289" width="5" style="322" customWidth="1"/>
    <col min="290" max="290" width="5.5" style="322" customWidth="1"/>
    <col min="291" max="291" width="8.5" style="322" customWidth="1"/>
    <col min="292" max="292" width="5.5" style="322" customWidth="1"/>
    <col min="293" max="293" width="8.5" style="322" customWidth="1"/>
    <col min="294" max="294" width="5.5" style="322" customWidth="1"/>
    <col min="295" max="295" width="8.5" style="322" customWidth="1"/>
    <col min="296" max="296" width="3.625" style="322" customWidth="1"/>
    <col min="297" max="297" width="8.625" style="322" customWidth="1"/>
    <col min="298" max="298" width="8.125" style="322" customWidth="1"/>
    <col min="299" max="300" width="4.625" style="322" customWidth="1"/>
    <col min="301" max="302" width="8.625" style="322" customWidth="1"/>
    <col min="303" max="304" width="4.625" style="322" bestFit="1" customWidth="1"/>
    <col min="305" max="305" width="8.625" style="322" customWidth="1"/>
    <col min="306" max="306" width="8" style="322" bestFit="1" customWidth="1"/>
    <col min="307" max="307" width="4.625" style="322" bestFit="1" customWidth="1"/>
    <col min="308" max="308" width="8.625" style="322" customWidth="1"/>
    <col min="309" max="309" width="5.375" style="322" customWidth="1"/>
    <col min="310" max="310" width="8.125" style="322" customWidth="1"/>
    <col min="311" max="512" width="9" style="322"/>
    <col min="513" max="513" width="4" style="322" customWidth="1"/>
    <col min="514" max="514" width="10" style="322" customWidth="1"/>
    <col min="515" max="516" width="7.125" style="322" customWidth="1"/>
    <col min="517" max="517" width="11.125" style="322" customWidth="1"/>
    <col min="518" max="519" width="7.125" style="322" customWidth="1"/>
    <col min="520" max="520" width="9.375" style="322" customWidth="1"/>
    <col min="521" max="522" width="7.125" style="322" customWidth="1"/>
    <col min="523" max="523" width="7.625" style="322" customWidth="1"/>
    <col min="524" max="524" width="10" style="322" customWidth="1"/>
    <col min="525" max="525" width="4.875" style="322" customWidth="1"/>
    <col min="526" max="526" width="5.5" style="322" customWidth="1"/>
    <col min="527" max="527" width="8.375" style="322" customWidth="1"/>
    <col min="528" max="528" width="5.625" style="322" customWidth="1"/>
    <col min="529" max="529" width="7.375" style="322" customWidth="1"/>
    <col min="530" max="530" width="5.125" style="322" customWidth="1"/>
    <col min="531" max="531" width="12.625" style="322" customWidth="1"/>
    <col min="532" max="532" width="5.125" style="322" customWidth="1"/>
    <col min="533" max="533" width="9.125" style="322" customWidth="1"/>
    <col min="534" max="534" width="7.125" style="322" customWidth="1"/>
    <col min="535" max="539" width="8.125" style="322" customWidth="1"/>
    <col min="540" max="541" width="9.125" style="322" customWidth="1"/>
    <col min="542" max="542" width="4.875" style="322" customWidth="1"/>
    <col min="543" max="543" width="7" style="322" customWidth="1"/>
    <col min="544" max="544" width="5.375" style="322" customWidth="1"/>
    <col min="545" max="545" width="5" style="322" customWidth="1"/>
    <col min="546" max="546" width="5.5" style="322" customWidth="1"/>
    <col min="547" max="547" width="8.5" style="322" customWidth="1"/>
    <col min="548" max="548" width="5.5" style="322" customWidth="1"/>
    <col min="549" max="549" width="8.5" style="322" customWidth="1"/>
    <col min="550" max="550" width="5.5" style="322" customWidth="1"/>
    <col min="551" max="551" width="8.5" style="322" customWidth="1"/>
    <col min="552" max="552" width="3.625" style="322" customWidth="1"/>
    <col min="553" max="553" width="8.625" style="322" customWidth="1"/>
    <col min="554" max="554" width="8.125" style="322" customWidth="1"/>
    <col min="555" max="556" width="4.625" style="322" customWidth="1"/>
    <col min="557" max="558" width="8.625" style="322" customWidth="1"/>
    <col min="559" max="560" width="4.625" style="322" bestFit="1" customWidth="1"/>
    <col min="561" max="561" width="8.625" style="322" customWidth="1"/>
    <col min="562" max="562" width="8" style="322" bestFit="1" customWidth="1"/>
    <col min="563" max="563" width="4.625" style="322" bestFit="1" customWidth="1"/>
    <col min="564" max="564" width="8.625" style="322" customWidth="1"/>
    <col min="565" max="565" width="5.375" style="322" customWidth="1"/>
    <col min="566" max="566" width="8.125" style="322" customWidth="1"/>
    <col min="567" max="768" width="9" style="322"/>
    <col min="769" max="769" width="4" style="322" customWidth="1"/>
    <col min="770" max="770" width="10" style="322" customWidth="1"/>
    <col min="771" max="772" width="7.125" style="322" customWidth="1"/>
    <col min="773" max="773" width="11.125" style="322" customWidth="1"/>
    <col min="774" max="775" width="7.125" style="322" customWidth="1"/>
    <col min="776" max="776" width="9.375" style="322" customWidth="1"/>
    <col min="777" max="778" width="7.125" style="322" customWidth="1"/>
    <col min="779" max="779" width="7.625" style="322" customWidth="1"/>
    <col min="780" max="780" width="10" style="322" customWidth="1"/>
    <col min="781" max="781" width="4.875" style="322" customWidth="1"/>
    <col min="782" max="782" width="5.5" style="322" customWidth="1"/>
    <col min="783" max="783" width="8.375" style="322" customWidth="1"/>
    <col min="784" max="784" width="5.625" style="322" customWidth="1"/>
    <col min="785" max="785" width="7.375" style="322" customWidth="1"/>
    <col min="786" max="786" width="5.125" style="322" customWidth="1"/>
    <col min="787" max="787" width="12.625" style="322" customWidth="1"/>
    <col min="788" max="788" width="5.125" style="322" customWidth="1"/>
    <col min="789" max="789" width="9.125" style="322" customWidth="1"/>
    <col min="790" max="790" width="7.125" style="322" customWidth="1"/>
    <col min="791" max="795" width="8.125" style="322" customWidth="1"/>
    <col min="796" max="797" width="9.125" style="322" customWidth="1"/>
    <col min="798" max="798" width="4.875" style="322" customWidth="1"/>
    <col min="799" max="799" width="7" style="322" customWidth="1"/>
    <col min="800" max="800" width="5.375" style="322" customWidth="1"/>
    <col min="801" max="801" width="5" style="322" customWidth="1"/>
    <col min="802" max="802" width="5.5" style="322" customWidth="1"/>
    <col min="803" max="803" width="8.5" style="322" customWidth="1"/>
    <col min="804" max="804" width="5.5" style="322" customWidth="1"/>
    <col min="805" max="805" width="8.5" style="322" customWidth="1"/>
    <col min="806" max="806" width="5.5" style="322" customWidth="1"/>
    <col min="807" max="807" width="8.5" style="322" customWidth="1"/>
    <col min="808" max="808" width="3.625" style="322" customWidth="1"/>
    <col min="809" max="809" width="8.625" style="322" customWidth="1"/>
    <col min="810" max="810" width="8.125" style="322" customWidth="1"/>
    <col min="811" max="812" width="4.625" style="322" customWidth="1"/>
    <col min="813" max="814" width="8.625" style="322" customWidth="1"/>
    <col min="815" max="816" width="4.625" style="322" bestFit="1" customWidth="1"/>
    <col min="817" max="817" width="8.625" style="322" customWidth="1"/>
    <col min="818" max="818" width="8" style="322" bestFit="1" customWidth="1"/>
    <col min="819" max="819" width="4.625" style="322" bestFit="1" customWidth="1"/>
    <col min="820" max="820" width="8.625" style="322" customWidth="1"/>
    <col min="821" max="821" width="5.375" style="322" customWidth="1"/>
    <col min="822" max="822" width="8.125" style="322" customWidth="1"/>
    <col min="823" max="1024" width="9" style="322"/>
    <col min="1025" max="1025" width="4" style="322" customWidth="1"/>
    <col min="1026" max="1026" width="10" style="322" customWidth="1"/>
    <col min="1027" max="1028" width="7.125" style="322" customWidth="1"/>
    <col min="1029" max="1029" width="11.125" style="322" customWidth="1"/>
    <col min="1030" max="1031" width="7.125" style="322" customWidth="1"/>
    <col min="1032" max="1032" width="9.375" style="322" customWidth="1"/>
    <col min="1033" max="1034" width="7.125" style="322" customWidth="1"/>
    <col min="1035" max="1035" width="7.625" style="322" customWidth="1"/>
    <col min="1036" max="1036" width="10" style="322" customWidth="1"/>
    <col min="1037" max="1037" width="4.875" style="322" customWidth="1"/>
    <col min="1038" max="1038" width="5.5" style="322" customWidth="1"/>
    <col min="1039" max="1039" width="8.375" style="322" customWidth="1"/>
    <col min="1040" max="1040" width="5.625" style="322" customWidth="1"/>
    <col min="1041" max="1041" width="7.375" style="322" customWidth="1"/>
    <col min="1042" max="1042" width="5.125" style="322" customWidth="1"/>
    <col min="1043" max="1043" width="12.625" style="322" customWidth="1"/>
    <col min="1044" max="1044" width="5.125" style="322" customWidth="1"/>
    <col min="1045" max="1045" width="9.125" style="322" customWidth="1"/>
    <col min="1046" max="1046" width="7.125" style="322" customWidth="1"/>
    <col min="1047" max="1051" width="8.125" style="322" customWidth="1"/>
    <col min="1052" max="1053" width="9.125" style="322" customWidth="1"/>
    <col min="1054" max="1054" width="4.875" style="322" customWidth="1"/>
    <col min="1055" max="1055" width="7" style="322" customWidth="1"/>
    <col min="1056" max="1056" width="5.375" style="322" customWidth="1"/>
    <col min="1057" max="1057" width="5" style="322" customWidth="1"/>
    <col min="1058" max="1058" width="5.5" style="322" customWidth="1"/>
    <col min="1059" max="1059" width="8.5" style="322" customWidth="1"/>
    <col min="1060" max="1060" width="5.5" style="322" customWidth="1"/>
    <col min="1061" max="1061" width="8.5" style="322" customWidth="1"/>
    <col min="1062" max="1062" width="5.5" style="322" customWidth="1"/>
    <col min="1063" max="1063" width="8.5" style="322" customWidth="1"/>
    <col min="1064" max="1064" width="3.625" style="322" customWidth="1"/>
    <col min="1065" max="1065" width="8.625" style="322" customWidth="1"/>
    <col min="1066" max="1066" width="8.125" style="322" customWidth="1"/>
    <col min="1067" max="1068" width="4.625" style="322" customWidth="1"/>
    <col min="1069" max="1070" width="8.625" style="322" customWidth="1"/>
    <col min="1071" max="1072" width="4.625" style="322" bestFit="1" customWidth="1"/>
    <col min="1073" max="1073" width="8.625" style="322" customWidth="1"/>
    <col min="1074" max="1074" width="8" style="322" bestFit="1" customWidth="1"/>
    <col min="1075" max="1075" width="4.625" style="322" bestFit="1" customWidth="1"/>
    <col min="1076" max="1076" width="8.625" style="322" customWidth="1"/>
    <col min="1077" max="1077" width="5.375" style="322" customWidth="1"/>
    <col min="1078" max="1078" width="8.125" style="322" customWidth="1"/>
    <col min="1079" max="1280" width="9" style="322"/>
    <col min="1281" max="1281" width="4" style="322" customWidth="1"/>
    <col min="1282" max="1282" width="10" style="322" customWidth="1"/>
    <col min="1283" max="1284" width="7.125" style="322" customWidth="1"/>
    <col min="1285" max="1285" width="11.125" style="322" customWidth="1"/>
    <col min="1286" max="1287" width="7.125" style="322" customWidth="1"/>
    <col min="1288" max="1288" width="9.375" style="322" customWidth="1"/>
    <col min="1289" max="1290" width="7.125" style="322" customWidth="1"/>
    <col min="1291" max="1291" width="7.625" style="322" customWidth="1"/>
    <col min="1292" max="1292" width="10" style="322" customWidth="1"/>
    <col min="1293" max="1293" width="4.875" style="322" customWidth="1"/>
    <col min="1294" max="1294" width="5.5" style="322" customWidth="1"/>
    <col min="1295" max="1295" width="8.375" style="322" customWidth="1"/>
    <col min="1296" max="1296" width="5.625" style="322" customWidth="1"/>
    <col min="1297" max="1297" width="7.375" style="322" customWidth="1"/>
    <col min="1298" max="1298" width="5.125" style="322" customWidth="1"/>
    <col min="1299" max="1299" width="12.625" style="322" customWidth="1"/>
    <col min="1300" max="1300" width="5.125" style="322" customWidth="1"/>
    <col min="1301" max="1301" width="9.125" style="322" customWidth="1"/>
    <col min="1302" max="1302" width="7.125" style="322" customWidth="1"/>
    <col min="1303" max="1307" width="8.125" style="322" customWidth="1"/>
    <col min="1308" max="1309" width="9.125" style="322" customWidth="1"/>
    <col min="1310" max="1310" width="4.875" style="322" customWidth="1"/>
    <col min="1311" max="1311" width="7" style="322" customWidth="1"/>
    <col min="1312" max="1312" width="5.375" style="322" customWidth="1"/>
    <col min="1313" max="1313" width="5" style="322" customWidth="1"/>
    <col min="1314" max="1314" width="5.5" style="322" customWidth="1"/>
    <col min="1315" max="1315" width="8.5" style="322" customWidth="1"/>
    <col min="1316" max="1316" width="5.5" style="322" customWidth="1"/>
    <col min="1317" max="1317" width="8.5" style="322" customWidth="1"/>
    <col min="1318" max="1318" width="5.5" style="322" customWidth="1"/>
    <col min="1319" max="1319" width="8.5" style="322" customWidth="1"/>
    <col min="1320" max="1320" width="3.625" style="322" customWidth="1"/>
    <col min="1321" max="1321" width="8.625" style="322" customWidth="1"/>
    <col min="1322" max="1322" width="8.125" style="322" customWidth="1"/>
    <col min="1323" max="1324" width="4.625" style="322" customWidth="1"/>
    <col min="1325" max="1326" width="8.625" style="322" customWidth="1"/>
    <col min="1327" max="1328" width="4.625" style="322" bestFit="1" customWidth="1"/>
    <col min="1329" max="1329" width="8.625" style="322" customWidth="1"/>
    <col min="1330" max="1330" width="8" style="322" bestFit="1" customWidth="1"/>
    <col min="1331" max="1331" width="4.625" style="322" bestFit="1" customWidth="1"/>
    <col min="1332" max="1332" width="8.625" style="322" customWidth="1"/>
    <col min="1333" max="1333" width="5.375" style="322" customWidth="1"/>
    <col min="1334" max="1334" width="8.125" style="322" customWidth="1"/>
    <col min="1335" max="1536" width="9" style="322"/>
    <col min="1537" max="1537" width="4" style="322" customWidth="1"/>
    <col min="1538" max="1538" width="10" style="322" customWidth="1"/>
    <col min="1539" max="1540" width="7.125" style="322" customWidth="1"/>
    <col min="1541" max="1541" width="11.125" style="322" customWidth="1"/>
    <col min="1542" max="1543" width="7.125" style="322" customWidth="1"/>
    <col min="1544" max="1544" width="9.375" style="322" customWidth="1"/>
    <col min="1545" max="1546" width="7.125" style="322" customWidth="1"/>
    <col min="1547" max="1547" width="7.625" style="322" customWidth="1"/>
    <col min="1548" max="1548" width="10" style="322" customWidth="1"/>
    <col min="1549" max="1549" width="4.875" style="322" customWidth="1"/>
    <col min="1550" max="1550" width="5.5" style="322" customWidth="1"/>
    <col min="1551" max="1551" width="8.375" style="322" customWidth="1"/>
    <col min="1552" max="1552" width="5.625" style="322" customWidth="1"/>
    <col min="1553" max="1553" width="7.375" style="322" customWidth="1"/>
    <col min="1554" max="1554" width="5.125" style="322" customWidth="1"/>
    <col min="1555" max="1555" width="12.625" style="322" customWidth="1"/>
    <col min="1556" max="1556" width="5.125" style="322" customWidth="1"/>
    <col min="1557" max="1557" width="9.125" style="322" customWidth="1"/>
    <col min="1558" max="1558" width="7.125" style="322" customWidth="1"/>
    <col min="1559" max="1563" width="8.125" style="322" customWidth="1"/>
    <col min="1564" max="1565" width="9.125" style="322" customWidth="1"/>
    <col min="1566" max="1566" width="4.875" style="322" customWidth="1"/>
    <col min="1567" max="1567" width="7" style="322" customWidth="1"/>
    <col min="1568" max="1568" width="5.375" style="322" customWidth="1"/>
    <col min="1569" max="1569" width="5" style="322" customWidth="1"/>
    <col min="1570" max="1570" width="5.5" style="322" customWidth="1"/>
    <col min="1571" max="1571" width="8.5" style="322" customWidth="1"/>
    <col min="1572" max="1572" width="5.5" style="322" customWidth="1"/>
    <col min="1573" max="1573" width="8.5" style="322" customWidth="1"/>
    <col min="1574" max="1574" width="5.5" style="322" customWidth="1"/>
    <col min="1575" max="1575" width="8.5" style="322" customWidth="1"/>
    <col min="1576" max="1576" width="3.625" style="322" customWidth="1"/>
    <col min="1577" max="1577" width="8.625" style="322" customWidth="1"/>
    <col min="1578" max="1578" width="8.125" style="322" customWidth="1"/>
    <col min="1579" max="1580" width="4.625" style="322" customWidth="1"/>
    <col min="1581" max="1582" width="8.625" style="322" customWidth="1"/>
    <col min="1583" max="1584" width="4.625" style="322" bestFit="1" customWidth="1"/>
    <col min="1585" max="1585" width="8.625" style="322" customWidth="1"/>
    <col min="1586" max="1586" width="8" style="322" bestFit="1" customWidth="1"/>
    <col min="1587" max="1587" width="4.625" style="322" bestFit="1" customWidth="1"/>
    <col min="1588" max="1588" width="8.625" style="322" customWidth="1"/>
    <col min="1589" max="1589" width="5.375" style="322" customWidth="1"/>
    <col min="1590" max="1590" width="8.125" style="322" customWidth="1"/>
    <col min="1591" max="1792" width="9" style="322"/>
    <col min="1793" max="1793" width="4" style="322" customWidth="1"/>
    <col min="1794" max="1794" width="10" style="322" customWidth="1"/>
    <col min="1795" max="1796" width="7.125" style="322" customWidth="1"/>
    <col min="1797" max="1797" width="11.125" style="322" customWidth="1"/>
    <col min="1798" max="1799" width="7.125" style="322" customWidth="1"/>
    <col min="1800" max="1800" width="9.375" style="322" customWidth="1"/>
    <col min="1801" max="1802" width="7.125" style="322" customWidth="1"/>
    <col min="1803" max="1803" width="7.625" style="322" customWidth="1"/>
    <col min="1804" max="1804" width="10" style="322" customWidth="1"/>
    <col min="1805" max="1805" width="4.875" style="322" customWidth="1"/>
    <col min="1806" max="1806" width="5.5" style="322" customWidth="1"/>
    <col min="1807" max="1807" width="8.375" style="322" customWidth="1"/>
    <col min="1808" max="1808" width="5.625" style="322" customWidth="1"/>
    <col min="1809" max="1809" width="7.375" style="322" customWidth="1"/>
    <col min="1810" max="1810" width="5.125" style="322" customWidth="1"/>
    <col min="1811" max="1811" width="12.625" style="322" customWidth="1"/>
    <col min="1812" max="1812" width="5.125" style="322" customWidth="1"/>
    <col min="1813" max="1813" width="9.125" style="322" customWidth="1"/>
    <col min="1814" max="1814" width="7.125" style="322" customWidth="1"/>
    <col min="1815" max="1819" width="8.125" style="322" customWidth="1"/>
    <col min="1820" max="1821" width="9.125" style="322" customWidth="1"/>
    <col min="1822" max="1822" width="4.875" style="322" customWidth="1"/>
    <col min="1823" max="1823" width="7" style="322" customWidth="1"/>
    <col min="1824" max="1824" width="5.375" style="322" customWidth="1"/>
    <col min="1825" max="1825" width="5" style="322" customWidth="1"/>
    <col min="1826" max="1826" width="5.5" style="322" customWidth="1"/>
    <col min="1827" max="1827" width="8.5" style="322" customWidth="1"/>
    <col min="1828" max="1828" width="5.5" style="322" customWidth="1"/>
    <col min="1829" max="1829" width="8.5" style="322" customWidth="1"/>
    <col min="1830" max="1830" width="5.5" style="322" customWidth="1"/>
    <col min="1831" max="1831" width="8.5" style="322" customWidth="1"/>
    <col min="1832" max="1832" width="3.625" style="322" customWidth="1"/>
    <col min="1833" max="1833" width="8.625" style="322" customWidth="1"/>
    <col min="1834" max="1834" width="8.125" style="322" customWidth="1"/>
    <col min="1835" max="1836" width="4.625" style="322" customWidth="1"/>
    <col min="1837" max="1838" width="8.625" style="322" customWidth="1"/>
    <col min="1839" max="1840" width="4.625" style="322" bestFit="1" customWidth="1"/>
    <col min="1841" max="1841" width="8.625" style="322" customWidth="1"/>
    <col min="1842" max="1842" width="8" style="322" bestFit="1" customWidth="1"/>
    <col min="1843" max="1843" width="4.625" style="322" bestFit="1" customWidth="1"/>
    <col min="1844" max="1844" width="8.625" style="322" customWidth="1"/>
    <col min="1845" max="1845" width="5.375" style="322" customWidth="1"/>
    <col min="1846" max="1846" width="8.125" style="322" customWidth="1"/>
    <col min="1847" max="2048" width="9" style="322"/>
    <col min="2049" max="2049" width="4" style="322" customWidth="1"/>
    <col min="2050" max="2050" width="10" style="322" customWidth="1"/>
    <col min="2051" max="2052" width="7.125" style="322" customWidth="1"/>
    <col min="2053" max="2053" width="11.125" style="322" customWidth="1"/>
    <col min="2054" max="2055" width="7.125" style="322" customWidth="1"/>
    <col min="2056" max="2056" width="9.375" style="322" customWidth="1"/>
    <col min="2057" max="2058" width="7.125" style="322" customWidth="1"/>
    <col min="2059" max="2059" width="7.625" style="322" customWidth="1"/>
    <col min="2060" max="2060" width="10" style="322" customWidth="1"/>
    <col min="2061" max="2061" width="4.875" style="322" customWidth="1"/>
    <col min="2062" max="2062" width="5.5" style="322" customWidth="1"/>
    <col min="2063" max="2063" width="8.375" style="322" customWidth="1"/>
    <col min="2064" max="2064" width="5.625" style="322" customWidth="1"/>
    <col min="2065" max="2065" width="7.375" style="322" customWidth="1"/>
    <col min="2066" max="2066" width="5.125" style="322" customWidth="1"/>
    <col min="2067" max="2067" width="12.625" style="322" customWidth="1"/>
    <col min="2068" max="2068" width="5.125" style="322" customWidth="1"/>
    <col min="2069" max="2069" width="9.125" style="322" customWidth="1"/>
    <col min="2070" max="2070" width="7.125" style="322" customWidth="1"/>
    <col min="2071" max="2075" width="8.125" style="322" customWidth="1"/>
    <col min="2076" max="2077" width="9.125" style="322" customWidth="1"/>
    <col min="2078" max="2078" width="4.875" style="322" customWidth="1"/>
    <col min="2079" max="2079" width="7" style="322" customWidth="1"/>
    <col min="2080" max="2080" width="5.375" style="322" customWidth="1"/>
    <col min="2081" max="2081" width="5" style="322" customWidth="1"/>
    <col min="2082" max="2082" width="5.5" style="322" customWidth="1"/>
    <col min="2083" max="2083" width="8.5" style="322" customWidth="1"/>
    <col min="2084" max="2084" width="5.5" style="322" customWidth="1"/>
    <col min="2085" max="2085" width="8.5" style="322" customWidth="1"/>
    <col min="2086" max="2086" width="5.5" style="322" customWidth="1"/>
    <col min="2087" max="2087" width="8.5" style="322" customWidth="1"/>
    <col min="2088" max="2088" width="3.625" style="322" customWidth="1"/>
    <col min="2089" max="2089" width="8.625" style="322" customWidth="1"/>
    <col min="2090" max="2090" width="8.125" style="322" customWidth="1"/>
    <col min="2091" max="2092" width="4.625" style="322" customWidth="1"/>
    <col min="2093" max="2094" width="8.625" style="322" customWidth="1"/>
    <col min="2095" max="2096" width="4.625" style="322" bestFit="1" customWidth="1"/>
    <col min="2097" max="2097" width="8.625" style="322" customWidth="1"/>
    <col min="2098" max="2098" width="8" style="322" bestFit="1" customWidth="1"/>
    <col min="2099" max="2099" width="4.625" style="322" bestFit="1" customWidth="1"/>
    <col min="2100" max="2100" width="8.625" style="322" customWidth="1"/>
    <col min="2101" max="2101" width="5.375" style="322" customWidth="1"/>
    <col min="2102" max="2102" width="8.125" style="322" customWidth="1"/>
    <col min="2103" max="2304" width="9" style="322"/>
    <col min="2305" max="2305" width="4" style="322" customWidth="1"/>
    <col min="2306" max="2306" width="10" style="322" customWidth="1"/>
    <col min="2307" max="2308" width="7.125" style="322" customWidth="1"/>
    <col min="2309" max="2309" width="11.125" style="322" customWidth="1"/>
    <col min="2310" max="2311" width="7.125" style="322" customWidth="1"/>
    <col min="2312" max="2312" width="9.375" style="322" customWidth="1"/>
    <col min="2313" max="2314" width="7.125" style="322" customWidth="1"/>
    <col min="2315" max="2315" width="7.625" style="322" customWidth="1"/>
    <col min="2316" max="2316" width="10" style="322" customWidth="1"/>
    <col min="2317" max="2317" width="4.875" style="322" customWidth="1"/>
    <col min="2318" max="2318" width="5.5" style="322" customWidth="1"/>
    <col min="2319" max="2319" width="8.375" style="322" customWidth="1"/>
    <col min="2320" max="2320" width="5.625" style="322" customWidth="1"/>
    <col min="2321" max="2321" width="7.375" style="322" customWidth="1"/>
    <col min="2322" max="2322" width="5.125" style="322" customWidth="1"/>
    <col min="2323" max="2323" width="12.625" style="322" customWidth="1"/>
    <col min="2324" max="2324" width="5.125" style="322" customWidth="1"/>
    <col min="2325" max="2325" width="9.125" style="322" customWidth="1"/>
    <col min="2326" max="2326" width="7.125" style="322" customWidth="1"/>
    <col min="2327" max="2331" width="8.125" style="322" customWidth="1"/>
    <col min="2332" max="2333" width="9.125" style="322" customWidth="1"/>
    <col min="2334" max="2334" width="4.875" style="322" customWidth="1"/>
    <col min="2335" max="2335" width="7" style="322" customWidth="1"/>
    <col min="2336" max="2336" width="5.375" style="322" customWidth="1"/>
    <col min="2337" max="2337" width="5" style="322" customWidth="1"/>
    <col min="2338" max="2338" width="5.5" style="322" customWidth="1"/>
    <col min="2339" max="2339" width="8.5" style="322" customWidth="1"/>
    <col min="2340" max="2340" width="5.5" style="322" customWidth="1"/>
    <col min="2341" max="2341" width="8.5" style="322" customWidth="1"/>
    <col min="2342" max="2342" width="5.5" style="322" customWidth="1"/>
    <col min="2343" max="2343" width="8.5" style="322" customWidth="1"/>
    <col min="2344" max="2344" width="3.625" style="322" customWidth="1"/>
    <col min="2345" max="2345" width="8.625" style="322" customWidth="1"/>
    <col min="2346" max="2346" width="8.125" style="322" customWidth="1"/>
    <col min="2347" max="2348" width="4.625" style="322" customWidth="1"/>
    <col min="2349" max="2350" width="8.625" style="322" customWidth="1"/>
    <col min="2351" max="2352" width="4.625" style="322" bestFit="1" customWidth="1"/>
    <col min="2353" max="2353" width="8.625" style="322" customWidth="1"/>
    <col min="2354" max="2354" width="8" style="322" bestFit="1" customWidth="1"/>
    <col min="2355" max="2355" width="4.625" style="322" bestFit="1" customWidth="1"/>
    <col min="2356" max="2356" width="8.625" style="322" customWidth="1"/>
    <col min="2357" max="2357" width="5.375" style="322" customWidth="1"/>
    <col min="2358" max="2358" width="8.125" style="322" customWidth="1"/>
    <col min="2359" max="2560" width="9" style="322"/>
    <col min="2561" max="2561" width="4" style="322" customWidth="1"/>
    <col min="2562" max="2562" width="10" style="322" customWidth="1"/>
    <col min="2563" max="2564" width="7.125" style="322" customWidth="1"/>
    <col min="2565" max="2565" width="11.125" style="322" customWidth="1"/>
    <col min="2566" max="2567" width="7.125" style="322" customWidth="1"/>
    <col min="2568" max="2568" width="9.375" style="322" customWidth="1"/>
    <col min="2569" max="2570" width="7.125" style="322" customWidth="1"/>
    <col min="2571" max="2571" width="7.625" style="322" customWidth="1"/>
    <col min="2572" max="2572" width="10" style="322" customWidth="1"/>
    <col min="2573" max="2573" width="4.875" style="322" customWidth="1"/>
    <col min="2574" max="2574" width="5.5" style="322" customWidth="1"/>
    <col min="2575" max="2575" width="8.375" style="322" customWidth="1"/>
    <col min="2576" max="2576" width="5.625" style="322" customWidth="1"/>
    <col min="2577" max="2577" width="7.375" style="322" customWidth="1"/>
    <col min="2578" max="2578" width="5.125" style="322" customWidth="1"/>
    <col min="2579" max="2579" width="12.625" style="322" customWidth="1"/>
    <col min="2580" max="2580" width="5.125" style="322" customWidth="1"/>
    <col min="2581" max="2581" width="9.125" style="322" customWidth="1"/>
    <col min="2582" max="2582" width="7.125" style="322" customWidth="1"/>
    <col min="2583" max="2587" width="8.125" style="322" customWidth="1"/>
    <col min="2588" max="2589" width="9.125" style="322" customWidth="1"/>
    <col min="2590" max="2590" width="4.875" style="322" customWidth="1"/>
    <col min="2591" max="2591" width="7" style="322" customWidth="1"/>
    <col min="2592" max="2592" width="5.375" style="322" customWidth="1"/>
    <col min="2593" max="2593" width="5" style="322" customWidth="1"/>
    <col min="2594" max="2594" width="5.5" style="322" customWidth="1"/>
    <col min="2595" max="2595" width="8.5" style="322" customWidth="1"/>
    <col min="2596" max="2596" width="5.5" style="322" customWidth="1"/>
    <col min="2597" max="2597" width="8.5" style="322" customWidth="1"/>
    <col min="2598" max="2598" width="5.5" style="322" customWidth="1"/>
    <col min="2599" max="2599" width="8.5" style="322" customWidth="1"/>
    <col min="2600" max="2600" width="3.625" style="322" customWidth="1"/>
    <col min="2601" max="2601" width="8.625" style="322" customWidth="1"/>
    <col min="2602" max="2602" width="8.125" style="322" customWidth="1"/>
    <col min="2603" max="2604" width="4.625" style="322" customWidth="1"/>
    <col min="2605" max="2606" width="8.625" style="322" customWidth="1"/>
    <col min="2607" max="2608" width="4.625" style="322" bestFit="1" customWidth="1"/>
    <col min="2609" max="2609" width="8.625" style="322" customWidth="1"/>
    <col min="2610" max="2610" width="8" style="322" bestFit="1" customWidth="1"/>
    <col min="2611" max="2611" width="4.625" style="322" bestFit="1" customWidth="1"/>
    <col min="2612" max="2612" width="8.625" style="322" customWidth="1"/>
    <col min="2613" max="2613" width="5.375" style="322" customWidth="1"/>
    <col min="2614" max="2614" width="8.125" style="322" customWidth="1"/>
    <col min="2615" max="2816" width="9" style="322"/>
    <col min="2817" max="2817" width="4" style="322" customWidth="1"/>
    <col min="2818" max="2818" width="10" style="322" customWidth="1"/>
    <col min="2819" max="2820" width="7.125" style="322" customWidth="1"/>
    <col min="2821" max="2821" width="11.125" style="322" customWidth="1"/>
    <col min="2822" max="2823" width="7.125" style="322" customWidth="1"/>
    <col min="2824" max="2824" width="9.375" style="322" customWidth="1"/>
    <col min="2825" max="2826" width="7.125" style="322" customWidth="1"/>
    <col min="2827" max="2827" width="7.625" style="322" customWidth="1"/>
    <col min="2828" max="2828" width="10" style="322" customWidth="1"/>
    <col min="2829" max="2829" width="4.875" style="322" customWidth="1"/>
    <col min="2830" max="2830" width="5.5" style="322" customWidth="1"/>
    <col min="2831" max="2831" width="8.375" style="322" customWidth="1"/>
    <col min="2832" max="2832" width="5.625" style="322" customWidth="1"/>
    <col min="2833" max="2833" width="7.375" style="322" customWidth="1"/>
    <col min="2834" max="2834" width="5.125" style="322" customWidth="1"/>
    <col min="2835" max="2835" width="12.625" style="322" customWidth="1"/>
    <col min="2836" max="2836" width="5.125" style="322" customWidth="1"/>
    <col min="2837" max="2837" width="9.125" style="322" customWidth="1"/>
    <col min="2838" max="2838" width="7.125" style="322" customWidth="1"/>
    <col min="2839" max="2843" width="8.125" style="322" customWidth="1"/>
    <col min="2844" max="2845" width="9.125" style="322" customWidth="1"/>
    <col min="2846" max="2846" width="4.875" style="322" customWidth="1"/>
    <col min="2847" max="2847" width="7" style="322" customWidth="1"/>
    <col min="2848" max="2848" width="5.375" style="322" customWidth="1"/>
    <col min="2849" max="2849" width="5" style="322" customWidth="1"/>
    <col min="2850" max="2850" width="5.5" style="322" customWidth="1"/>
    <col min="2851" max="2851" width="8.5" style="322" customWidth="1"/>
    <col min="2852" max="2852" width="5.5" style="322" customWidth="1"/>
    <col min="2853" max="2853" width="8.5" style="322" customWidth="1"/>
    <col min="2854" max="2854" width="5.5" style="322" customWidth="1"/>
    <col min="2855" max="2855" width="8.5" style="322" customWidth="1"/>
    <col min="2856" max="2856" width="3.625" style="322" customWidth="1"/>
    <col min="2857" max="2857" width="8.625" style="322" customWidth="1"/>
    <col min="2858" max="2858" width="8.125" style="322" customWidth="1"/>
    <col min="2859" max="2860" width="4.625" style="322" customWidth="1"/>
    <col min="2861" max="2862" width="8.625" style="322" customWidth="1"/>
    <col min="2863" max="2864" width="4.625" style="322" bestFit="1" customWidth="1"/>
    <col min="2865" max="2865" width="8.625" style="322" customWidth="1"/>
    <col min="2866" max="2866" width="8" style="322" bestFit="1" customWidth="1"/>
    <col min="2867" max="2867" width="4.625" style="322" bestFit="1" customWidth="1"/>
    <col min="2868" max="2868" width="8.625" style="322" customWidth="1"/>
    <col min="2869" max="2869" width="5.375" style="322" customWidth="1"/>
    <col min="2870" max="2870" width="8.125" style="322" customWidth="1"/>
    <col min="2871" max="3072" width="9" style="322"/>
    <col min="3073" max="3073" width="4" style="322" customWidth="1"/>
    <col min="3074" max="3074" width="10" style="322" customWidth="1"/>
    <col min="3075" max="3076" width="7.125" style="322" customWidth="1"/>
    <col min="3077" max="3077" width="11.125" style="322" customWidth="1"/>
    <col min="3078" max="3079" width="7.125" style="322" customWidth="1"/>
    <col min="3080" max="3080" width="9.375" style="322" customWidth="1"/>
    <col min="3081" max="3082" width="7.125" style="322" customWidth="1"/>
    <col min="3083" max="3083" width="7.625" style="322" customWidth="1"/>
    <col min="3084" max="3084" width="10" style="322" customWidth="1"/>
    <col min="3085" max="3085" width="4.875" style="322" customWidth="1"/>
    <col min="3086" max="3086" width="5.5" style="322" customWidth="1"/>
    <col min="3087" max="3087" width="8.375" style="322" customWidth="1"/>
    <col min="3088" max="3088" width="5.625" style="322" customWidth="1"/>
    <col min="3089" max="3089" width="7.375" style="322" customWidth="1"/>
    <col min="3090" max="3090" width="5.125" style="322" customWidth="1"/>
    <col min="3091" max="3091" width="12.625" style="322" customWidth="1"/>
    <col min="3092" max="3092" width="5.125" style="322" customWidth="1"/>
    <col min="3093" max="3093" width="9.125" style="322" customWidth="1"/>
    <col min="3094" max="3094" width="7.125" style="322" customWidth="1"/>
    <col min="3095" max="3099" width="8.125" style="322" customWidth="1"/>
    <col min="3100" max="3101" width="9.125" style="322" customWidth="1"/>
    <col min="3102" max="3102" width="4.875" style="322" customWidth="1"/>
    <col min="3103" max="3103" width="7" style="322" customWidth="1"/>
    <col min="3104" max="3104" width="5.375" style="322" customWidth="1"/>
    <col min="3105" max="3105" width="5" style="322" customWidth="1"/>
    <col min="3106" max="3106" width="5.5" style="322" customWidth="1"/>
    <col min="3107" max="3107" width="8.5" style="322" customWidth="1"/>
    <col min="3108" max="3108" width="5.5" style="322" customWidth="1"/>
    <col min="3109" max="3109" width="8.5" style="322" customWidth="1"/>
    <col min="3110" max="3110" width="5.5" style="322" customWidth="1"/>
    <col min="3111" max="3111" width="8.5" style="322" customWidth="1"/>
    <col min="3112" max="3112" width="3.625" style="322" customWidth="1"/>
    <col min="3113" max="3113" width="8.625" style="322" customWidth="1"/>
    <col min="3114" max="3114" width="8.125" style="322" customWidth="1"/>
    <col min="3115" max="3116" width="4.625" style="322" customWidth="1"/>
    <col min="3117" max="3118" width="8.625" style="322" customWidth="1"/>
    <col min="3119" max="3120" width="4.625" style="322" bestFit="1" customWidth="1"/>
    <col min="3121" max="3121" width="8.625" style="322" customWidth="1"/>
    <col min="3122" max="3122" width="8" style="322" bestFit="1" customWidth="1"/>
    <col min="3123" max="3123" width="4.625" style="322" bestFit="1" customWidth="1"/>
    <col min="3124" max="3124" width="8.625" style="322" customWidth="1"/>
    <col min="3125" max="3125" width="5.375" style="322" customWidth="1"/>
    <col min="3126" max="3126" width="8.125" style="322" customWidth="1"/>
    <col min="3127" max="3328" width="9" style="322"/>
    <col min="3329" max="3329" width="4" style="322" customWidth="1"/>
    <col min="3330" max="3330" width="10" style="322" customWidth="1"/>
    <col min="3331" max="3332" width="7.125" style="322" customWidth="1"/>
    <col min="3333" max="3333" width="11.125" style="322" customWidth="1"/>
    <col min="3334" max="3335" width="7.125" style="322" customWidth="1"/>
    <col min="3336" max="3336" width="9.375" style="322" customWidth="1"/>
    <col min="3337" max="3338" width="7.125" style="322" customWidth="1"/>
    <col min="3339" max="3339" width="7.625" style="322" customWidth="1"/>
    <col min="3340" max="3340" width="10" style="322" customWidth="1"/>
    <col min="3341" max="3341" width="4.875" style="322" customWidth="1"/>
    <col min="3342" max="3342" width="5.5" style="322" customWidth="1"/>
    <col min="3343" max="3343" width="8.375" style="322" customWidth="1"/>
    <col min="3344" max="3344" width="5.625" style="322" customWidth="1"/>
    <col min="3345" max="3345" width="7.375" style="322" customWidth="1"/>
    <col min="3346" max="3346" width="5.125" style="322" customWidth="1"/>
    <col min="3347" max="3347" width="12.625" style="322" customWidth="1"/>
    <col min="3348" max="3348" width="5.125" style="322" customWidth="1"/>
    <col min="3349" max="3349" width="9.125" style="322" customWidth="1"/>
    <col min="3350" max="3350" width="7.125" style="322" customWidth="1"/>
    <col min="3351" max="3355" width="8.125" style="322" customWidth="1"/>
    <col min="3356" max="3357" width="9.125" style="322" customWidth="1"/>
    <col min="3358" max="3358" width="4.875" style="322" customWidth="1"/>
    <col min="3359" max="3359" width="7" style="322" customWidth="1"/>
    <col min="3360" max="3360" width="5.375" style="322" customWidth="1"/>
    <col min="3361" max="3361" width="5" style="322" customWidth="1"/>
    <col min="3362" max="3362" width="5.5" style="322" customWidth="1"/>
    <col min="3363" max="3363" width="8.5" style="322" customWidth="1"/>
    <col min="3364" max="3364" width="5.5" style="322" customWidth="1"/>
    <col min="3365" max="3365" width="8.5" style="322" customWidth="1"/>
    <col min="3366" max="3366" width="5.5" style="322" customWidth="1"/>
    <col min="3367" max="3367" width="8.5" style="322" customWidth="1"/>
    <col min="3368" max="3368" width="3.625" style="322" customWidth="1"/>
    <col min="3369" max="3369" width="8.625" style="322" customWidth="1"/>
    <col min="3370" max="3370" width="8.125" style="322" customWidth="1"/>
    <col min="3371" max="3372" width="4.625" style="322" customWidth="1"/>
    <col min="3373" max="3374" width="8.625" style="322" customWidth="1"/>
    <col min="3375" max="3376" width="4.625" style="322" bestFit="1" customWidth="1"/>
    <col min="3377" max="3377" width="8.625" style="322" customWidth="1"/>
    <col min="3378" max="3378" width="8" style="322" bestFit="1" customWidth="1"/>
    <col min="3379" max="3379" width="4.625" style="322" bestFit="1" customWidth="1"/>
    <col min="3380" max="3380" width="8.625" style="322" customWidth="1"/>
    <col min="3381" max="3381" width="5.375" style="322" customWidth="1"/>
    <col min="3382" max="3382" width="8.125" style="322" customWidth="1"/>
    <col min="3383" max="3584" width="9" style="322"/>
    <col min="3585" max="3585" width="4" style="322" customWidth="1"/>
    <col min="3586" max="3586" width="10" style="322" customWidth="1"/>
    <col min="3587" max="3588" width="7.125" style="322" customWidth="1"/>
    <col min="3589" max="3589" width="11.125" style="322" customWidth="1"/>
    <col min="3590" max="3591" width="7.125" style="322" customWidth="1"/>
    <col min="3592" max="3592" width="9.375" style="322" customWidth="1"/>
    <col min="3593" max="3594" width="7.125" style="322" customWidth="1"/>
    <col min="3595" max="3595" width="7.625" style="322" customWidth="1"/>
    <col min="3596" max="3596" width="10" style="322" customWidth="1"/>
    <col min="3597" max="3597" width="4.875" style="322" customWidth="1"/>
    <col min="3598" max="3598" width="5.5" style="322" customWidth="1"/>
    <col min="3599" max="3599" width="8.375" style="322" customWidth="1"/>
    <col min="3600" max="3600" width="5.625" style="322" customWidth="1"/>
    <col min="3601" max="3601" width="7.375" style="322" customWidth="1"/>
    <col min="3602" max="3602" width="5.125" style="322" customWidth="1"/>
    <col min="3603" max="3603" width="12.625" style="322" customWidth="1"/>
    <col min="3604" max="3604" width="5.125" style="322" customWidth="1"/>
    <col min="3605" max="3605" width="9.125" style="322" customWidth="1"/>
    <col min="3606" max="3606" width="7.125" style="322" customWidth="1"/>
    <col min="3607" max="3611" width="8.125" style="322" customWidth="1"/>
    <col min="3612" max="3613" width="9.125" style="322" customWidth="1"/>
    <col min="3614" max="3614" width="4.875" style="322" customWidth="1"/>
    <col min="3615" max="3615" width="7" style="322" customWidth="1"/>
    <col min="3616" max="3616" width="5.375" style="322" customWidth="1"/>
    <col min="3617" max="3617" width="5" style="322" customWidth="1"/>
    <col min="3618" max="3618" width="5.5" style="322" customWidth="1"/>
    <col min="3619" max="3619" width="8.5" style="322" customWidth="1"/>
    <col min="3620" max="3620" width="5.5" style="322" customWidth="1"/>
    <col min="3621" max="3621" width="8.5" style="322" customWidth="1"/>
    <col min="3622" max="3622" width="5.5" style="322" customWidth="1"/>
    <col min="3623" max="3623" width="8.5" style="322" customWidth="1"/>
    <col min="3624" max="3624" width="3.625" style="322" customWidth="1"/>
    <col min="3625" max="3625" width="8.625" style="322" customWidth="1"/>
    <col min="3626" max="3626" width="8.125" style="322" customWidth="1"/>
    <col min="3627" max="3628" width="4.625" style="322" customWidth="1"/>
    <col min="3629" max="3630" width="8.625" style="322" customWidth="1"/>
    <col min="3631" max="3632" width="4.625" style="322" bestFit="1" customWidth="1"/>
    <col min="3633" max="3633" width="8.625" style="322" customWidth="1"/>
    <col min="3634" max="3634" width="8" style="322" bestFit="1" customWidth="1"/>
    <col min="3635" max="3635" width="4.625" style="322" bestFit="1" customWidth="1"/>
    <col min="3636" max="3636" width="8.625" style="322" customWidth="1"/>
    <col min="3637" max="3637" width="5.375" style="322" customWidth="1"/>
    <col min="3638" max="3638" width="8.125" style="322" customWidth="1"/>
    <col min="3639" max="3840" width="9" style="322"/>
    <col min="3841" max="3841" width="4" style="322" customWidth="1"/>
    <col min="3842" max="3842" width="10" style="322" customWidth="1"/>
    <col min="3843" max="3844" width="7.125" style="322" customWidth="1"/>
    <col min="3845" max="3845" width="11.125" style="322" customWidth="1"/>
    <col min="3846" max="3847" width="7.125" style="322" customWidth="1"/>
    <col min="3848" max="3848" width="9.375" style="322" customWidth="1"/>
    <col min="3849" max="3850" width="7.125" style="322" customWidth="1"/>
    <col min="3851" max="3851" width="7.625" style="322" customWidth="1"/>
    <col min="3852" max="3852" width="10" style="322" customWidth="1"/>
    <col min="3853" max="3853" width="4.875" style="322" customWidth="1"/>
    <col min="3854" max="3854" width="5.5" style="322" customWidth="1"/>
    <col min="3855" max="3855" width="8.375" style="322" customWidth="1"/>
    <col min="3856" max="3856" width="5.625" style="322" customWidth="1"/>
    <col min="3857" max="3857" width="7.375" style="322" customWidth="1"/>
    <col min="3858" max="3858" width="5.125" style="322" customWidth="1"/>
    <col min="3859" max="3859" width="12.625" style="322" customWidth="1"/>
    <col min="3860" max="3860" width="5.125" style="322" customWidth="1"/>
    <col min="3861" max="3861" width="9.125" style="322" customWidth="1"/>
    <col min="3862" max="3862" width="7.125" style="322" customWidth="1"/>
    <col min="3863" max="3867" width="8.125" style="322" customWidth="1"/>
    <col min="3868" max="3869" width="9.125" style="322" customWidth="1"/>
    <col min="3870" max="3870" width="4.875" style="322" customWidth="1"/>
    <col min="3871" max="3871" width="7" style="322" customWidth="1"/>
    <col min="3872" max="3872" width="5.375" style="322" customWidth="1"/>
    <col min="3873" max="3873" width="5" style="322" customWidth="1"/>
    <col min="3874" max="3874" width="5.5" style="322" customWidth="1"/>
    <col min="3875" max="3875" width="8.5" style="322" customWidth="1"/>
    <col min="3876" max="3876" width="5.5" style="322" customWidth="1"/>
    <col min="3877" max="3877" width="8.5" style="322" customWidth="1"/>
    <col min="3878" max="3878" width="5.5" style="322" customWidth="1"/>
    <col min="3879" max="3879" width="8.5" style="322" customWidth="1"/>
    <col min="3880" max="3880" width="3.625" style="322" customWidth="1"/>
    <col min="3881" max="3881" width="8.625" style="322" customWidth="1"/>
    <col min="3882" max="3882" width="8.125" style="322" customWidth="1"/>
    <col min="3883" max="3884" width="4.625" style="322" customWidth="1"/>
    <col min="3885" max="3886" width="8.625" style="322" customWidth="1"/>
    <col min="3887" max="3888" width="4.625" style="322" bestFit="1" customWidth="1"/>
    <col min="3889" max="3889" width="8.625" style="322" customWidth="1"/>
    <col min="3890" max="3890" width="8" style="322" bestFit="1" customWidth="1"/>
    <col min="3891" max="3891" width="4.625" style="322" bestFit="1" customWidth="1"/>
    <col min="3892" max="3892" width="8.625" style="322" customWidth="1"/>
    <col min="3893" max="3893" width="5.375" style="322" customWidth="1"/>
    <col min="3894" max="3894" width="8.125" style="322" customWidth="1"/>
    <col min="3895" max="4096" width="9" style="322"/>
    <col min="4097" max="4097" width="4" style="322" customWidth="1"/>
    <col min="4098" max="4098" width="10" style="322" customWidth="1"/>
    <col min="4099" max="4100" width="7.125" style="322" customWidth="1"/>
    <col min="4101" max="4101" width="11.125" style="322" customWidth="1"/>
    <col min="4102" max="4103" width="7.125" style="322" customWidth="1"/>
    <col min="4104" max="4104" width="9.375" style="322" customWidth="1"/>
    <col min="4105" max="4106" width="7.125" style="322" customWidth="1"/>
    <col min="4107" max="4107" width="7.625" style="322" customWidth="1"/>
    <col min="4108" max="4108" width="10" style="322" customWidth="1"/>
    <col min="4109" max="4109" width="4.875" style="322" customWidth="1"/>
    <col min="4110" max="4110" width="5.5" style="322" customWidth="1"/>
    <col min="4111" max="4111" width="8.375" style="322" customWidth="1"/>
    <col min="4112" max="4112" width="5.625" style="322" customWidth="1"/>
    <col min="4113" max="4113" width="7.375" style="322" customWidth="1"/>
    <col min="4114" max="4114" width="5.125" style="322" customWidth="1"/>
    <col min="4115" max="4115" width="12.625" style="322" customWidth="1"/>
    <col min="4116" max="4116" width="5.125" style="322" customWidth="1"/>
    <col min="4117" max="4117" width="9.125" style="322" customWidth="1"/>
    <col min="4118" max="4118" width="7.125" style="322" customWidth="1"/>
    <col min="4119" max="4123" width="8.125" style="322" customWidth="1"/>
    <col min="4124" max="4125" width="9.125" style="322" customWidth="1"/>
    <col min="4126" max="4126" width="4.875" style="322" customWidth="1"/>
    <col min="4127" max="4127" width="7" style="322" customWidth="1"/>
    <col min="4128" max="4128" width="5.375" style="322" customWidth="1"/>
    <col min="4129" max="4129" width="5" style="322" customWidth="1"/>
    <col min="4130" max="4130" width="5.5" style="322" customWidth="1"/>
    <col min="4131" max="4131" width="8.5" style="322" customWidth="1"/>
    <col min="4132" max="4132" width="5.5" style="322" customWidth="1"/>
    <col min="4133" max="4133" width="8.5" style="322" customWidth="1"/>
    <col min="4134" max="4134" width="5.5" style="322" customWidth="1"/>
    <col min="4135" max="4135" width="8.5" style="322" customWidth="1"/>
    <col min="4136" max="4136" width="3.625" style="322" customWidth="1"/>
    <col min="4137" max="4137" width="8.625" style="322" customWidth="1"/>
    <col min="4138" max="4138" width="8.125" style="322" customWidth="1"/>
    <col min="4139" max="4140" width="4.625" style="322" customWidth="1"/>
    <col min="4141" max="4142" width="8.625" style="322" customWidth="1"/>
    <col min="4143" max="4144" width="4.625" style="322" bestFit="1" customWidth="1"/>
    <col min="4145" max="4145" width="8.625" style="322" customWidth="1"/>
    <col min="4146" max="4146" width="8" style="322" bestFit="1" customWidth="1"/>
    <col min="4147" max="4147" width="4.625" style="322" bestFit="1" customWidth="1"/>
    <col min="4148" max="4148" width="8.625" style="322" customWidth="1"/>
    <col min="4149" max="4149" width="5.375" style="322" customWidth="1"/>
    <col min="4150" max="4150" width="8.125" style="322" customWidth="1"/>
    <col min="4151" max="4352" width="9" style="322"/>
    <col min="4353" max="4353" width="4" style="322" customWidth="1"/>
    <col min="4354" max="4354" width="10" style="322" customWidth="1"/>
    <col min="4355" max="4356" width="7.125" style="322" customWidth="1"/>
    <col min="4357" max="4357" width="11.125" style="322" customWidth="1"/>
    <col min="4358" max="4359" width="7.125" style="322" customWidth="1"/>
    <col min="4360" max="4360" width="9.375" style="322" customWidth="1"/>
    <col min="4361" max="4362" width="7.125" style="322" customWidth="1"/>
    <col min="4363" max="4363" width="7.625" style="322" customWidth="1"/>
    <col min="4364" max="4364" width="10" style="322" customWidth="1"/>
    <col min="4365" max="4365" width="4.875" style="322" customWidth="1"/>
    <col min="4366" max="4366" width="5.5" style="322" customWidth="1"/>
    <col min="4367" max="4367" width="8.375" style="322" customWidth="1"/>
    <col min="4368" max="4368" width="5.625" style="322" customWidth="1"/>
    <col min="4369" max="4369" width="7.375" style="322" customWidth="1"/>
    <col min="4370" max="4370" width="5.125" style="322" customWidth="1"/>
    <col min="4371" max="4371" width="12.625" style="322" customWidth="1"/>
    <col min="4372" max="4372" width="5.125" style="322" customWidth="1"/>
    <col min="4373" max="4373" width="9.125" style="322" customWidth="1"/>
    <col min="4374" max="4374" width="7.125" style="322" customWidth="1"/>
    <col min="4375" max="4379" width="8.125" style="322" customWidth="1"/>
    <col min="4380" max="4381" width="9.125" style="322" customWidth="1"/>
    <col min="4382" max="4382" width="4.875" style="322" customWidth="1"/>
    <col min="4383" max="4383" width="7" style="322" customWidth="1"/>
    <col min="4384" max="4384" width="5.375" style="322" customWidth="1"/>
    <col min="4385" max="4385" width="5" style="322" customWidth="1"/>
    <col min="4386" max="4386" width="5.5" style="322" customWidth="1"/>
    <col min="4387" max="4387" width="8.5" style="322" customWidth="1"/>
    <col min="4388" max="4388" width="5.5" style="322" customWidth="1"/>
    <col min="4389" max="4389" width="8.5" style="322" customWidth="1"/>
    <col min="4390" max="4390" width="5.5" style="322" customWidth="1"/>
    <col min="4391" max="4391" width="8.5" style="322" customWidth="1"/>
    <col min="4392" max="4392" width="3.625" style="322" customWidth="1"/>
    <col min="4393" max="4393" width="8.625" style="322" customWidth="1"/>
    <col min="4394" max="4394" width="8.125" style="322" customWidth="1"/>
    <col min="4395" max="4396" width="4.625" style="322" customWidth="1"/>
    <col min="4397" max="4398" width="8.625" style="322" customWidth="1"/>
    <col min="4399" max="4400" width="4.625" style="322" bestFit="1" customWidth="1"/>
    <col min="4401" max="4401" width="8.625" style="322" customWidth="1"/>
    <col min="4402" max="4402" width="8" style="322" bestFit="1" customWidth="1"/>
    <col min="4403" max="4403" width="4.625" style="322" bestFit="1" customWidth="1"/>
    <col min="4404" max="4404" width="8.625" style="322" customWidth="1"/>
    <col min="4405" max="4405" width="5.375" style="322" customWidth="1"/>
    <col min="4406" max="4406" width="8.125" style="322" customWidth="1"/>
    <col min="4407" max="4608" width="9" style="322"/>
    <col min="4609" max="4609" width="4" style="322" customWidth="1"/>
    <col min="4610" max="4610" width="10" style="322" customWidth="1"/>
    <col min="4611" max="4612" width="7.125" style="322" customWidth="1"/>
    <col min="4613" max="4613" width="11.125" style="322" customWidth="1"/>
    <col min="4614" max="4615" width="7.125" style="322" customWidth="1"/>
    <col min="4616" max="4616" width="9.375" style="322" customWidth="1"/>
    <col min="4617" max="4618" width="7.125" style="322" customWidth="1"/>
    <col min="4619" max="4619" width="7.625" style="322" customWidth="1"/>
    <col min="4620" max="4620" width="10" style="322" customWidth="1"/>
    <col min="4621" max="4621" width="4.875" style="322" customWidth="1"/>
    <col min="4622" max="4622" width="5.5" style="322" customWidth="1"/>
    <col min="4623" max="4623" width="8.375" style="322" customWidth="1"/>
    <col min="4624" max="4624" width="5.625" style="322" customWidth="1"/>
    <col min="4625" max="4625" width="7.375" style="322" customWidth="1"/>
    <col min="4626" max="4626" width="5.125" style="322" customWidth="1"/>
    <col min="4627" max="4627" width="12.625" style="322" customWidth="1"/>
    <col min="4628" max="4628" width="5.125" style="322" customWidth="1"/>
    <col min="4629" max="4629" width="9.125" style="322" customWidth="1"/>
    <col min="4630" max="4630" width="7.125" style="322" customWidth="1"/>
    <col min="4631" max="4635" width="8.125" style="322" customWidth="1"/>
    <col min="4636" max="4637" width="9.125" style="322" customWidth="1"/>
    <col min="4638" max="4638" width="4.875" style="322" customWidth="1"/>
    <col min="4639" max="4639" width="7" style="322" customWidth="1"/>
    <col min="4640" max="4640" width="5.375" style="322" customWidth="1"/>
    <col min="4641" max="4641" width="5" style="322" customWidth="1"/>
    <col min="4642" max="4642" width="5.5" style="322" customWidth="1"/>
    <col min="4643" max="4643" width="8.5" style="322" customWidth="1"/>
    <col min="4644" max="4644" width="5.5" style="322" customWidth="1"/>
    <col min="4645" max="4645" width="8.5" style="322" customWidth="1"/>
    <col min="4646" max="4646" width="5.5" style="322" customWidth="1"/>
    <col min="4647" max="4647" width="8.5" style="322" customWidth="1"/>
    <col min="4648" max="4648" width="3.625" style="322" customWidth="1"/>
    <col min="4649" max="4649" width="8.625" style="322" customWidth="1"/>
    <col min="4650" max="4650" width="8.125" style="322" customWidth="1"/>
    <col min="4651" max="4652" width="4.625" style="322" customWidth="1"/>
    <col min="4653" max="4654" width="8.625" style="322" customWidth="1"/>
    <col min="4655" max="4656" width="4.625" style="322" bestFit="1" customWidth="1"/>
    <col min="4657" max="4657" width="8.625" style="322" customWidth="1"/>
    <col min="4658" max="4658" width="8" style="322" bestFit="1" customWidth="1"/>
    <col min="4659" max="4659" width="4.625" style="322" bestFit="1" customWidth="1"/>
    <col min="4660" max="4660" width="8.625" style="322" customWidth="1"/>
    <col min="4661" max="4661" width="5.375" style="322" customWidth="1"/>
    <col min="4662" max="4662" width="8.125" style="322" customWidth="1"/>
    <col min="4663" max="4864" width="9" style="322"/>
    <col min="4865" max="4865" width="4" style="322" customWidth="1"/>
    <col min="4866" max="4866" width="10" style="322" customWidth="1"/>
    <col min="4867" max="4868" width="7.125" style="322" customWidth="1"/>
    <col min="4869" max="4869" width="11.125" style="322" customWidth="1"/>
    <col min="4870" max="4871" width="7.125" style="322" customWidth="1"/>
    <col min="4872" max="4872" width="9.375" style="322" customWidth="1"/>
    <col min="4873" max="4874" width="7.125" style="322" customWidth="1"/>
    <col min="4875" max="4875" width="7.625" style="322" customWidth="1"/>
    <col min="4876" max="4876" width="10" style="322" customWidth="1"/>
    <col min="4877" max="4877" width="4.875" style="322" customWidth="1"/>
    <col min="4878" max="4878" width="5.5" style="322" customWidth="1"/>
    <col min="4879" max="4879" width="8.375" style="322" customWidth="1"/>
    <col min="4880" max="4880" width="5.625" style="322" customWidth="1"/>
    <col min="4881" max="4881" width="7.375" style="322" customWidth="1"/>
    <col min="4882" max="4882" width="5.125" style="322" customWidth="1"/>
    <col min="4883" max="4883" width="12.625" style="322" customWidth="1"/>
    <col min="4884" max="4884" width="5.125" style="322" customWidth="1"/>
    <col min="4885" max="4885" width="9.125" style="322" customWidth="1"/>
    <col min="4886" max="4886" width="7.125" style="322" customWidth="1"/>
    <col min="4887" max="4891" width="8.125" style="322" customWidth="1"/>
    <col min="4892" max="4893" width="9.125" style="322" customWidth="1"/>
    <col min="4894" max="4894" width="4.875" style="322" customWidth="1"/>
    <col min="4895" max="4895" width="7" style="322" customWidth="1"/>
    <col min="4896" max="4896" width="5.375" style="322" customWidth="1"/>
    <col min="4897" max="4897" width="5" style="322" customWidth="1"/>
    <col min="4898" max="4898" width="5.5" style="322" customWidth="1"/>
    <col min="4899" max="4899" width="8.5" style="322" customWidth="1"/>
    <col min="4900" max="4900" width="5.5" style="322" customWidth="1"/>
    <col min="4901" max="4901" width="8.5" style="322" customWidth="1"/>
    <col min="4902" max="4902" width="5.5" style="322" customWidth="1"/>
    <col min="4903" max="4903" width="8.5" style="322" customWidth="1"/>
    <col min="4904" max="4904" width="3.625" style="322" customWidth="1"/>
    <col min="4905" max="4905" width="8.625" style="322" customWidth="1"/>
    <col min="4906" max="4906" width="8.125" style="322" customWidth="1"/>
    <col min="4907" max="4908" width="4.625" style="322" customWidth="1"/>
    <col min="4909" max="4910" width="8.625" style="322" customWidth="1"/>
    <col min="4911" max="4912" width="4.625" style="322" bestFit="1" customWidth="1"/>
    <col min="4913" max="4913" width="8.625" style="322" customWidth="1"/>
    <col min="4914" max="4914" width="8" style="322" bestFit="1" customWidth="1"/>
    <col min="4915" max="4915" width="4.625" style="322" bestFit="1" customWidth="1"/>
    <col min="4916" max="4916" width="8.625" style="322" customWidth="1"/>
    <col min="4917" max="4917" width="5.375" style="322" customWidth="1"/>
    <col min="4918" max="4918" width="8.125" style="322" customWidth="1"/>
    <col min="4919" max="5120" width="9" style="322"/>
    <col min="5121" max="5121" width="4" style="322" customWidth="1"/>
    <col min="5122" max="5122" width="10" style="322" customWidth="1"/>
    <col min="5123" max="5124" width="7.125" style="322" customWidth="1"/>
    <col min="5125" max="5125" width="11.125" style="322" customWidth="1"/>
    <col min="5126" max="5127" width="7.125" style="322" customWidth="1"/>
    <col min="5128" max="5128" width="9.375" style="322" customWidth="1"/>
    <col min="5129" max="5130" width="7.125" style="322" customWidth="1"/>
    <col min="5131" max="5131" width="7.625" style="322" customWidth="1"/>
    <col min="5132" max="5132" width="10" style="322" customWidth="1"/>
    <col min="5133" max="5133" width="4.875" style="322" customWidth="1"/>
    <col min="5134" max="5134" width="5.5" style="322" customWidth="1"/>
    <col min="5135" max="5135" width="8.375" style="322" customWidth="1"/>
    <col min="5136" max="5136" width="5.625" style="322" customWidth="1"/>
    <col min="5137" max="5137" width="7.375" style="322" customWidth="1"/>
    <col min="5138" max="5138" width="5.125" style="322" customWidth="1"/>
    <col min="5139" max="5139" width="12.625" style="322" customWidth="1"/>
    <col min="5140" max="5140" width="5.125" style="322" customWidth="1"/>
    <col min="5141" max="5141" width="9.125" style="322" customWidth="1"/>
    <col min="5142" max="5142" width="7.125" style="322" customWidth="1"/>
    <col min="5143" max="5147" width="8.125" style="322" customWidth="1"/>
    <col min="5148" max="5149" width="9.125" style="322" customWidth="1"/>
    <col min="5150" max="5150" width="4.875" style="322" customWidth="1"/>
    <col min="5151" max="5151" width="7" style="322" customWidth="1"/>
    <col min="5152" max="5152" width="5.375" style="322" customWidth="1"/>
    <col min="5153" max="5153" width="5" style="322" customWidth="1"/>
    <col min="5154" max="5154" width="5.5" style="322" customWidth="1"/>
    <col min="5155" max="5155" width="8.5" style="322" customWidth="1"/>
    <col min="5156" max="5156" width="5.5" style="322" customWidth="1"/>
    <col min="5157" max="5157" width="8.5" style="322" customWidth="1"/>
    <col min="5158" max="5158" width="5.5" style="322" customWidth="1"/>
    <col min="5159" max="5159" width="8.5" style="322" customWidth="1"/>
    <col min="5160" max="5160" width="3.625" style="322" customWidth="1"/>
    <col min="5161" max="5161" width="8.625" style="322" customWidth="1"/>
    <col min="5162" max="5162" width="8.125" style="322" customWidth="1"/>
    <col min="5163" max="5164" width="4.625" style="322" customWidth="1"/>
    <col min="5165" max="5166" width="8.625" style="322" customWidth="1"/>
    <col min="5167" max="5168" width="4.625" style="322" bestFit="1" customWidth="1"/>
    <col min="5169" max="5169" width="8.625" style="322" customWidth="1"/>
    <col min="5170" max="5170" width="8" style="322" bestFit="1" customWidth="1"/>
    <col min="5171" max="5171" width="4.625" style="322" bestFit="1" customWidth="1"/>
    <col min="5172" max="5172" width="8.625" style="322" customWidth="1"/>
    <col min="5173" max="5173" width="5.375" style="322" customWidth="1"/>
    <col min="5174" max="5174" width="8.125" style="322" customWidth="1"/>
    <col min="5175" max="5376" width="9" style="322"/>
    <col min="5377" max="5377" width="4" style="322" customWidth="1"/>
    <col min="5378" max="5378" width="10" style="322" customWidth="1"/>
    <col min="5379" max="5380" width="7.125" style="322" customWidth="1"/>
    <col min="5381" max="5381" width="11.125" style="322" customWidth="1"/>
    <col min="5382" max="5383" width="7.125" style="322" customWidth="1"/>
    <col min="5384" max="5384" width="9.375" style="322" customWidth="1"/>
    <col min="5385" max="5386" width="7.125" style="322" customWidth="1"/>
    <col min="5387" max="5387" width="7.625" style="322" customWidth="1"/>
    <col min="5388" max="5388" width="10" style="322" customWidth="1"/>
    <col min="5389" max="5389" width="4.875" style="322" customWidth="1"/>
    <col min="5390" max="5390" width="5.5" style="322" customWidth="1"/>
    <col min="5391" max="5391" width="8.375" style="322" customWidth="1"/>
    <col min="5392" max="5392" width="5.625" style="322" customWidth="1"/>
    <col min="5393" max="5393" width="7.375" style="322" customWidth="1"/>
    <col min="5394" max="5394" width="5.125" style="322" customWidth="1"/>
    <col min="5395" max="5395" width="12.625" style="322" customWidth="1"/>
    <col min="5396" max="5396" width="5.125" style="322" customWidth="1"/>
    <col min="5397" max="5397" width="9.125" style="322" customWidth="1"/>
    <col min="5398" max="5398" width="7.125" style="322" customWidth="1"/>
    <col min="5399" max="5403" width="8.125" style="322" customWidth="1"/>
    <col min="5404" max="5405" width="9.125" style="322" customWidth="1"/>
    <col min="5406" max="5406" width="4.875" style="322" customWidth="1"/>
    <col min="5407" max="5407" width="7" style="322" customWidth="1"/>
    <col min="5408" max="5408" width="5.375" style="322" customWidth="1"/>
    <col min="5409" max="5409" width="5" style="322" customWidth="1"/>
    <col min="5410" max="5410" width="5.5" style="322" customWidth="1"/>
    <col min="5411" max="5411" width="8.5" style="322" customWidth="1"/>
    <col min="5412" max="5412" width="5.5" style="322" customWidth="1"/>
    <col min="5413" max="5413" width="8.5" style="322" customWidth="1"/>
    <col min="5414" max="5414" width="5.5" style="322" customWidth="1"/>
    <col min="5415" max="5415" width="8.5" style="322" customWidth="1"/>
    <col min="5416" max="5416" width="3.625" style="322" customWidth="1"/>
    <col min="5417" max="5417" width="8.625" style="322" customWidth="1"/>
    <col min="5418" max="5418" width="8.125" style="322" customWidth="1"/>
    <col min="5419" max="5420" width="4.625" style="322" customWidth="1"/>
    <col min="5421" max="5422" width="8.625" style="322" customWidth="1"/>
    <col min="5423" max="5424" width="4.625" style="322" bestFit="1" customWidth="1"/>
    <col min="5425" max="5425" width="8.625" style="322" customWidth="1"/>
    <col min="5426" max="5426" width="8" style="322" bestFit="1" customWidth="1"/>
    <col min="5427" max="5427" width="4.625" style="322" bestFit="1" customWidth="1"/>
    <col min="5428" max="5428" width="8.625" style="322" customWidth="1"/>
    <col min="5429" max="5429" width="5.375" style="322" customWidth="1"/>
    <col min="5430" max="5430" width="8.125" style="322" customWidth="1"/>
    <col min="5431" max="5632" width="9" style="322"/>
    <col min="5633" max="5633" width="4" style="322" customWidth="1"/>
    <col min="5634" max="5634" width="10" style="322" customWidth="1"/>
    <col min="5635" max="5636" width="7.125" style="322" customWidth="1"/>
    <col min="5637" max="5637" width="11.125" style="322" customWidth="1"/>
    <col min="5638" max="5639" width="7.125" style="322" customWidth="1"/>
    <col min="5640" max="5640" width="9.375" style="322" customWidth="1"/>
    <col min="5641" max="5642" width="7.125" style="322" customWidth="1"/>
    <col min="5643" max="5643" width="7.625" style="322" customWidth="1"/>
    <col min="5644" max="5644" width="10" style="322" customWidth="1"/>
    <col min="5645" max="5645" width="4.875" style="322" customWidth="1"/>
    <col min="5646" max="5646" width="5.5" style="322" customWidth="1"/>
    <col min="5647" max="5647" width="8.375" style="322" customWidth="1"/>
    <col min="5648" max="5648" width="5.625" style="322" customWidth="1"/>
    <col min="5649" max="5649" width="7.375" style="322" customWidth="1"/>
    <col min="5650" max="5650" width="5.125" style="322" customWidth="1"/>
    <col min="5651" max="5651" width="12.625" style="322" customWidth="1"/>
    <col min="5652" max="5652" width="5.125" style="322" customWidth="1"/>
    <col min="5653" max="5653" width="9.125" style="322" customWidth="1"/>
    <col min="5654" max="5654" width="7.125" style="322" customWidth="1"/>
    <col min="5655" max="5659" width="8.125" style="322" customWidth="1"/>
    <col min="5660" max="5661" width="9.125" style="322" customWidth="1"/>
    <col min="5662" max="5662" width="4.875" style="322" customWidth="1"/>
    <col min="5663" max="5663" width="7" style="322" customWidth="1"/>
    <col min="5664" max="5664" width="5.375" style="322" customWidth="1"/>
    <col min="5665" max="5665" width="5" style="322" customWidth="1"/>
    <col min="5666" max="5666" width="5.5" style="322" customWidth="1"/>
    <col min="5667" max="5667" width="8.5" style="322" customWidth="1"/>
    <col min="5668" max="5668" width="5.5" style="322" customWidth="1"/>
    <col min="5669" max="5669" width="8.5" style="322" customWidth="1"/>
    <col min="5670" max="5670" width="5.5" style="322" customWidth="1"/>
    <col min="5671" max="5671" width="8.5" style="322" customWidth="1"/>
    <col min="5672" max="5672" width="3.625" style="322" customWidth="1"/>
    <col min="5673" max="5673" width="8.625" style="322" customWidth="1"/>
    <col min="5674" max="5674" width="8.125" style="322" customWidth="1"/>
    <col min="5675" max="5676" width="4.625" style="322" customWidth="1"/>
    <col min="5677" max="5678" width="8.625" style="322" customWidth="1"/>
    <col min="5679" max="5680" width="4.625" style="322" bestFit="1" customWidth="1"/>
    <col min="5681" max="5681" width="8.625" style="322" customWidth="1"/>
    <col min="5682" max="5682" width="8" style="322" bestFit="1" customWidth="1"/>
    <col min="5683" max="5683" width="4.625" style="322" bestFit="1" customWidth="1"/>
    <col min="5684" max="5684" width="8.625" style="322" customWidth="1"/>
    <col min="5685" max="5685" width="5.375" style="322" customWidth="1"/>
    <col min="5686" max="5686" width="8.125" style="322" customWidth="1"/>
    <col min="5687" max="5888" width="9" style="322"/>
    <col min="5889" max="5889" width="4" style="322" customWidth="1"/>
    <col min="5890" max="5890" width="10" style="322" customWidth="1"/>
    <col min="5891" max="5892" width="7.125" style="322" customWidth="1"/>
    <col min="5893" max="5893" width="11.125" style="322" customWidth="1"/>
    <col min="5894" max="5895" width="7.125" style="322" customWidth="1"/>
    <col min="5896" max="5896" width="9.375" style="322" customWidth="1"/>
    <col min="5897" max="5898" width="7.125" style="322" customWidth="1"/>
    <col min="5899" max="5899" width="7.625" style="322" customWidth="1"/>
    <col min="5900" max="5900" width="10" style="322" customWidth="1"/>
    <col min="5901" max="5901" width="4.875" style="322" customWidth="1"/>
    <col min="5902" max="5902" width="5.5" style="322" customWidth="1"/>
    <col min="5903" max="5903" width="8.375" style="322" customWidth="1"/>
    <col min="5904" max="5904" width="5.625" style="322" customWidth="1"/>
    <col min="5905" max="5905" width="7.375" style="322" customWidth="1"/>
    <col min="5906" max="5906" width="5.125" style="322" customWidth="1"/>
    <col min="5907" max="5907" width="12.625" style="322" customWidth="1"/>
    <col min="5908" max="5908" width="5.125" style="322" customWidth="1"/>
    <col min="5909" max="5909" width="9.125" style="322" customWidth="1"/>
    <col min="5910" max="5910" width="7.125" style="322" customWidth="1"/>
    <col min="5911" max="5915" width="8.125" style="322" customWidth="1"/>
    <col min="5916" max="5917" width="9.125" style="322" customWidth="1"/>
    <col min="5918" max="5918" width="4.875" style="322" customWidth="1"/>
    <col min="5919" max="5919" width="7" style="322" customWidth="1"/>
    <col min="5920" max="5920" width="5.375" style="322" customWidth="1"/>
    <col min="5921" max="5921" width="5" style="322" customWidth="1"/>
    <col min="5922" max="5922" width="5.5" style="322" customWidth="1"/>
    <col min="5923" max="5923" width="8.5" style="322" customWidth="1"/>
    <col min="5924" max="5924" width="5.5" style="322" customWidth="1"/>
    <col min="5925" max="5925" width="8.5" style="322" customWidth="1"/>
    <col min="5926" max="5926" width="5.5" style="322" customWidth="1"/>
    <col min="5927" max="5927" width="8.5" style="322" customWidth="1"/>
    <col min="5928" max="5928" width="3.625" style="322" customWidth="1"/>
    <col min="5929" max="5929" width="8.625" style="322" customWidth="1"/>
    <col min="5930" max="5930" width="8.125" style="322" customWidth="1"/>
    <col min="5931" max="5932" width="4.625" style="322" customWidth="1"/>
    <col min="5933" max="5934" width="8.625" style="322" customWidth="1"/>
    <col min="5935" max="5936" width="4.625" style="322" bestFit="1" customWidth="1"/>
    <col min="5937" max="5937" width="8.625" style="322" customWidth="1"/>
    <col min="5938" max="5938" width="8" style="322" bestFit="1" customWidth="1"/>
    <col min="5939" max="5939" width="4.625" style="322" bestFit="1" customWidth="1"/>
    <col min="5940" max="5940" width="8.625" style="322" customWidth="1"/>
    <col min="5941" max="5941" width="5.375" style="322" customWidth="1"/>
    <col min="5942" max="5942" width="8.125" style="322" customWidth="1"/>
    <col min="5943" max="6144" width="9" style="322"/>
    <col min="6145" max="6145" width="4" style="322" customWidth="1"/>
    <col min="6146" max="6146" width="10" style="322" customWidth="1"/>
    <col min="6147" max="6148" width="7.125" style="322" customWidth="1"/>
    <col min="6149" max="6149" width="11.125" style="322" customWidth="1"/>
    <col min="6150" max="6151" width="7.125" style="322" customWidth="1"/>
    <col min="6152" max="6152" width="9.375" style="322" customWidth="1"/>
    <col min="6153" max="6154" width="7.125" style="322" customWidth="1"/>
    <col min="6155" max="6155" width="7.625" style="322" customWidth="1"/>
    <col min="6156" max="6156" width="10" style="322" customWidth="1"/>
    <col min="6157" max="6157" width="4.875" style="322" customWidth="1"/>
    <col min="6158" max="6158" width="5.5" style="322" customWidth="1"/>
    <col min="6159" max="6159" width="8.375" style="322" customWidth="1"/>
    <col min="6160" max="6160" width="5.625" style="322" customWidth="1"/>
    <col min="6161" max="6161" width="7.375" style="322" customWidth="1"/>
    <col min="6162" max="6162" width="5.125" style="322" customWidth="1"/>
    <col min="6163" max="6163" width="12.625" style="322" customWidth="1"/>
    <col min="6164" max="6164" width="5.125" style="322" customWidth="1"/>
    <col min="6165" max="6165" width="9.125" style="322" customWidth="1"/>
    <col min="6166" max="6166" width="7.125" style="322" customWidth="1"/>
    <col min="6167" max="6171" width="8.125" style="322" customWidth="1"/>
    <col min="6172" max="6173" width="9.125" style="322" customWidth="1"/>
    <col min="6174" max="6174" width="4.875" style="322" customWidth="1"/>
    <col min="6175" max="6175" width="7" style="322" customWidth="1"/>
    <col min="6176" max="6176" width="5.375" style="322" customWidth="1"/>
    <col min="6177" max="6177" width="5" style="322" customWidth="1"/>
    <col min="6178" max="6178" width="5.5" style="322" customWidth="1"/>
    <col min="6179" max="6179" width="8.5" style="322" customWidth="1"/>
    <col min="6180" max="6180" width="5.5" style="322" customWidth="1"/>
    <col min="6181" max="6181" width="8.5" style="322" customWidth="1"/>
    <col min="6182" max="6182" width="5.5" style="322" customWidth="1"/>
    <col min="6183" max="6183" width="8.5" style="322" customWidth="1"/>
    <col min="6184" max="6184" width="3.625" style="322" customWidth="1"/>
    <col min="6185" max="6185" width="8.625" style="322" customWidth="1"/>
    <col min="6186" max="6186" width="8.125" style="322" customWidth="1"/>
    <col min="6187" max="6188" width="4.625" style="322" customWidth="1"/>
    <col min="6189" max="6190" width="8.625" style="322" customWidth="1"/>
    <col min="6191" max="6192" width="4.625" style="322" bestFit="1" customWidth="1"/>
    <col min="6193" max="6193" width="8.625" style="322" customWidth="1"/>
    <col min="6194" max="6194" width="8" style="322" bestFit="1" customWidth="1"/>
    <col min="6195" max="6195" width="4.625" style="322" bestFit="1" customWidth="1"/>
    <col min="6196" max="6196" width="8.625" style="322" customWidth="1"/>
    <col min="6197" max="6197" width="5.375" style="322" customWidth="1"/>
    <col min="6198" max="6198" width="8.125" style="322" customWidth="1"/>
    <col min="6199" max="6400" width="9" style="322"/>
    <col min="6401" max="6401" width="4" style="322" customWidth="1"/>
    <col min="6402" max="6402" width="10" style="322" customWidth="1"/>
    <col min="6403" max="6404" width="7.125" style="322" customWidth="1"/>
    <col min="6405" max="6405" width="11.125" style="322" customWidth="1"/>
    <col min="6406" max="6407" width="7.125" style="322" customWidth="1"/>
    <col min="6408" max="6408" width="9.375" style="322" customWidth="1"/>
    <col min="6409" max="6410" width="7.125" style="322" customWidth="1"/>
    <col min="6411" max="6411" width="7.625" style="322" customWidth="1"/>
    <col min="6412" max="6412" width="10" style="322" customWidth="1"/>
    <col min="6413" max="6413" width="4.875" style="322" customWidth="1"/>
    <col min="6414" max="6414" width="5.5" style="322" customWidth="1"/>
    <col min="6415" max="6415" width="8.375" style="322" customWidth="1"/>
    <col min="6416" max="6416" width="5.625" style="322" customWidth="1"/>
    <col min="6417" max="6417" width="7.375" style="322" customWidth="1"/>
    <col min="6418" max="6418" width="5.125" style="322" customWidth="1"/>
    <col min="6419" max="6419" width="12.625" style="322" customWidth="1"/>
    <col min="6420" max="6420" width="5.125" style="322" customWidth="1"/>
    <col min="6421" max="6421" width="9.125" style="322" customWidth="1"/>
    <col min="6422" max="6422" width="7.125" style="322" customWidth="1"/>
    <col min="6423" max="6427" width="8.125" style="322" customWidth="1"/>
    <col min="6428" max="6429" width="9.125" style="322" customWidth="1"/>
    <col min="6430" max="6430" width="4.875" style="322" customWidth="1"/>
    <col min="6431" max="6431" width="7" style="322" customWidth="1"/>
    <col min="6432" max="6432" width="5.375" style="322" customWidth="1"/>
    <col min="6433" max="6433" width="5" style="322" customWidth="1"/>
    <col min="6434" max="6434" width="5.5" style="322" customWidth="1"/>
    <col min="6435" max="6435" width="8.5" style="322" customWidth="1"/>
    <col min="6436" max="6436" width="5.5" style="322" customWidth="1"/>
    <col min="6437" max="6437" width="8.5" style="322" customWidth="1"/>
    <col min="6438" max="6438" width="5.5" style="322" customWidth="1"/>
    <col min="6439" max="6439" width="8.5" style="322" customWidth="1"/>
    <col min="6440" max="6440" width="3.625" style="322" customWidth="1"/>
    <col min="6441" max="6441" width="8.625" style="322" customWidth="1"/>
    <col min="6442" max="6442" width="8.125" style="322" customWidth="1"/>
    <col min="6443" max="6444" width="4.625" style="322" customWidth="1"/>
    <col min="6445" max="6446" width="8.625" style="322" customWidth="1"/>
    <col min="6447" max="6448" width="4.625" style="322" bestFit="1" customWidth="1"/>
    <col min="6449" max="6449" width="8.625" style="322" customWidth="1"/>
    <col min="6450" max="6450" width="8" style="322" bestFit="1" customWidth="1"/>
    <col min="6451" max="6451" width="4.625" style="322" bestFit="1" customWidth="1"/>
    <col min="6452" max="6452" width="8.625" style="322" customWidth="1"/>
    <col min="6453" max="6453" width="5.375" style="322" customWidth="1"/>
    <col min="6454" max="6454" width="8.125" style="322" customWidth="1"/>
    <col min="6455" max="6656" width="9" style="322"/>
    <col min="6657" max="6657" width="4" style="322" customWidth="1"/>
    <col min="6658" max="6658" width="10" style="322" customWidth="1"/>
    <col min="6659" max="6660" width="7.125" style="322" customWidth="1"/>
    <col min="6661" max="6661" width="11.125" style="322" customWidth="1"/>
    <col min="6662" max="6663" width="7.125" style="322" customWidth="1"/>
    <col min="6664" max="6664" width="9.375" style="322" customWidth="1"/>
    <col min="6665" max="6666" width="7.125" style="322" customWidth="1"/>
    <col min="6667" max="6667" width="7.625" style="322" customWidth="1"/>
    <col min="6668" max="6668" width="10" style="322" customWidth="1"/>
    <col min="6669" max="6669" width="4.875" style="322" customWidth="1"/>
    <col min="6670" max="6670" width="5.5" style="322" customWidth="1"/>
    <col min="6671" max="6671" width="8.375" style="322" customWidth="1"/>
    <col min="6672" max="6672" width="5.625" style="322" customWidth="1"/>
    <col min="6673" max="6673" width="7.375" style="322" customWidth="1"/>
    <col min="6674" max="6674" width="5.125" style="322" customWidth="1"/>
    <col min="6675" max="6675" width="12.625" style="322" customWidth="1"/>
    <col min="6676" max="6676" width="5.125" style="322" customWidth="1"/>
    <col min="6677" max="6677" width="9.125" style="322" customWidth="1"/>
    <col min="6678" max="6678" width="7.125" style="322" customWidth="1"/>
    <col min="6679" max="6683" width="8.125" style="322" customWidth="1"/>
    <col min="6684" max="6685" width="9.125" style="322" customWidth="1"/>
    <col min="6686" max="6686" width="4.875" style="322" customWidth="1"/>
    <col min="6687" max="6687" width="7" style="322" customWidth="1"/>
    <col min="6688" max="6688" width="5.375" style="322" customWidth="1"/>
    <col min="6689" max="6689" width="5" style="322" customWidth="1"/>
    <col min="6690" max="6690" width="5.5" style="322" customWidth="1"/>
    <col min="6691" max="6691" width="8.5" style="322" customWidth="1"/>
    <col min="6692" max="6692" width="5.5" style="322" customWidth="1"/>
    <col min="6693" max="6693" width="8.5" style="322" customWidth="1"/>
    <col min="6694" max="6694" width="5.5" style="322" customWidth="1"/>
    <col min="6695" max="6695" width="8.5" style="322" customWidth="1"/>
    <col min="6696" max="6696" width="3.625" style="322" customWidth="1"/>
    <col min="6697" max="6697" width="8.625" style="322" customWidth="1"/>
    <col min="6698" max="6698" width="8.125" style="322" customWidth="1"/>
    <col min="6699" max="6700" width="4.625" style="322" customWidth="1"/>
    <col min="6701" max="6702" width="8.625" style="322" customWidth="1"/>
    <col min="6703" max="6704" width="4.625" style="322" bestFit="1" customWidth="1"/>
    <col min="6705" max="6705" width="8.625" style="322" customWidth="1"/>
    <col min="6706" max="6706" width="8" style="322" bestFit="1" customWidth="1"/>
    <col min="6707" max="6707" width="4.625" style="322" bestFit="1" customWidth="1"/>
    <col min="6708" max="6708" width="8.625" style="322" customWidth="1"/>
    <col min="6709" max="6709" width="5.375" style="322" customWidth="1"/>
    <col min="6710" max="6710" width="8.125" style="322" customWidth="1"/>
    <col min="6711" max="6912" width="9" style="322"/>
    <col min="6913" max="6913" width="4" style="322" customWidth="1"/>
    <col min="6914" max="6914" width="10" style="322" customWidth="1"/>
    <col min="6915" max="6916" width="7.125" style="322" customWidth="1"/>
    <col min="6917" max="6917" width="11.125" style="322" customWidth="1"/>
    <col min="6918" max="6919" width="7.125" style="322" customWidth="1"/>
    <col min="6920" max="6920" width="9.375" style="322" customWidth="1"/>
    <col min="6921" max="6922" width="7.125" style="322" customWidth="1"/>
    <col min="6923" max="6923" width="7.625" style="322" customWidth="1"/>
    <col min="6924" max="6924" width="10" style="322" customWidth="1"/>
    <col min="6925" max="6925" width="4.875" style="322" customWidth="1"/>
    <col min="6926" max="6926" width="5.5" style="322" customWidth="1"/>
    <col min="6927" max="6927" width="8.375" style="322" customWidth="1"/>
    <col min="6928" max="6928" width="5.625" style="322" customWidth="1"/>
    <col min="6929" max="6929" width="7.375" style="322" customWidth="1"/>
    <col min="6930" max="6930" width="5.125" style="322" customWidth="1"/>
    <col min="6931" max="6931" width="12.625" style="322" customWidth="1"/>
    <col min="6932" max="6932" width="5.125" style="322" customWidth="1"/>
    <col min="6933" max="6933" width="9.125" style="322" customWidth="1"/>
    <col min="6934" max="6934" width="7.125" style="322" customWidth="1"/>
    <col min="6935" max="6939" width="8.125" style="322" customWidth="1"/>
    <col min="6940" max="6941" width="9.125" style="322" customWidth="1"/>
    <col min="6942" max="6942" width="4.875" style="322" customWidth="1"/>
    <col min="6943" max="6943" width="7" style="322" customWidth="1"/>
    <col min="6944" max="6944" width="5.375" style="322" customWidth="1"/>
    <col min="6945" max="6945" width="5" style="322" customWidth="1"/>
    <col min="6946" max="6946" width="5.5" style="322" customWidth="1"/>
    <col min="6947" max="6947" width="8.5" style="322" customWidth="1"/>
    <col min="6948" max="6948" width="5.5" style="322" customWidth="1"/>
    <col min="6949" max="6949" width="8.5" style="322" customWidth="1"/>
    <col min="6950" max="6950" width="5.5" style="322" customWidth="1"/>
    <col min="6951" max="6951" width="8.5" style="322" customWidth="1"/>
    <col min="6952" max="6952" width="3.625" style="322" customWidth="1"/>
    <col min="6953" max="6953" width="8.625" style="322" customWidth="1"/>
    <col min="6954" max="6954" width="8.125" style="322" customWidth="1"/>
    <col min="6955" max="6956" width="4.625" style="322" customWidth="1"/>
    <col min="6957" max="6958" width="8.625" style="322" customWidth="1"/>
    <col min="6959" max="6960" width="4.625" style="322" bestFit="1" customWidth="1"/>
    <col min="6961" max="6961" width="8.625" style="322" customWidth="1"/>
    <col min="6962" max="6962" width="8" style="322" bestFit="1" customWidth="1"/>
    <col min="6963" max="6963" width="4.625" style="322" bestFit="1" customWidth="1"/>
    <col min="6964" max="6964" width="8.625" style="322" customWidth="1"/>
    <col min="6965" max="6965" width="5.375" style="322" customWidth="1"/>
    <col min="6966" max="6966" width="8.125" style="322" customWidth="1"/>
    <col min="6967" max="7168" width="9" style="322"/>
    <col min="7169" max="7169" width="4" style="322" customWidth="1"/>
    <col min="7170" max="7170" width="10" style="322" customWidth="1"/>
    <col min="7171" max="7172" width="7.125" style="322" customWidth="1"/>
    <col min="7173" max="7173" width="11.125" style="322" customWidth="1"/>
    <col min="7174" max="7175" width="7.125" style="322" customWidth="1"/>
    <col min="7176" max="7176" width="9.375" style="322" customWidth="1"/>
    <col min="7177" max="7178" width="7.125" style="322" customWidth="1"/>
    <col min="7179" max="7179" width="7.625" style="322" customWidth="1"/>
    <col min="7180" max="7180" width="10" style="322" customWidth="1"/>
    <col min="7181" max="7181" width="4.875" style="322" customWidth="1"/>
    <col min="7182" max="7182" width="5.5" style="322" customWidth="1"/>
    <col min="7183" max="7183" width="8.375" style="322" customWidth="1"/>
    <col min="7184" max="7184" width="5.625" style="322" customWidth="1"/>
    <col min="7185" max="7185" width="7.375" style="322" customWidth="1"/>
    <col min="7186" max="7186" width="5.125" style="322" customWidth="1"/>
    <col min="7187" max="7187" width="12.625" style="322" customWidth="1"/>
    <col min="7188" max="7188" width="5.125" style="322" customWidth="1"/>
    <col min="7189" max="7189" width="9.125" style="322" customWidth="1"/>
    <col min="7190" max="7190" width="7.125" style="322" customWidth="1"/>
    <col min="7191" max="7195" width="8.125" style="322" customWidth="1"/>
    <col min="7196" max="7197" width="9.125" style="322" customWidth="1"/>
    <col min="7198" max="7198" width="4.875" style="322" customWidth="1"/>
    <col min="7199" max="7199" width="7" style="322" customWidth="1"/>
    <col min="7200" max="7200" width="5.375" style="322" customWidth="1"/>
    <col min="7201" max="7201" width="5" style="322" customWidth="1"/>
    <col min="7202" max="7202" width="5.5" style="322" customWidth="1"/>
    <col min="7203" max="7203" width="8.5" style="322" customWidth="1"/>
    <col min="7204" max="7204" width="5.5" style="322" customWidth="1"/>
    <col min="7205" max="7205" width="8.5" style="322" customWidth="1"/>
    <col min="7206" max="7206" width="5.5" style="322" customWidth="1"/>
    <col min="7207" max="7207" width="8.5" style="322" customWidth="1"/>
    <col min="7208" max="7208" width="3.625" style="322" customWidth="1"/>
    <col min="7209" max="7209" width="8.625" style="322" customWidth="1"/>
    <col min="7210" max="7210" width="8.125" style="322" customWidth="1"/>
    <col min="7211" max="7212" width="4.625" style="322" customWidth="1"/>
    <col min="7213" max="7214" width="8.625" style="322" customWidth="1"/>
    <col min="7215" max="7216" width="4.625" style="322" bestFit="1" customWidth="1"/>
    <col min="7217" max="7217" width="8.625" style="322" customWidth="1"/>
    <col min="7218" max="7218" width="8" style="322" bestFit="1" customWidth="1"/>
    <col min="7219" max="7219" width="4.625" style="322" bestFit="1" customWidth="1"/>
    <col min="7220" max="7220" width="8.625" style="322" customWidth="1"/>
    <col min="7221" max="7221" width="5.375" style="322" customWidth="1"/>
    <col min="7222" max="7222" width="8.125" style="322" customWidth="1"/>
    <col min="7223" max="7424" width="9" style="322"/>
    <col min="7425" max="7425" width="4" style="322" customWidth="1"/>
    <col min="7426" max="7426" width="10" style="322" customWidth="1"/>
    <col min="7427" max="7428" width="7.125" style="322" customWidth="1"/>
    <col min="7429" max="7429" width="11.125" style="322" customWidth="1"/>
    <col min="7430" max="7431" width="7.125" style="322" customWidth="1"/>
    <col min="7432" max="7432" width="9.375" style="322" customWidth="1"/>
    <col min="7433" max="7434" width="7.125" style="322" customWidth="1"/>
    <col min="7435" max="7435" width="7.625" style="322" customWidth="1"/>
    <col min="7436" max="7436" width="10" style="322" customWidth="1"/>
    <col min="7437" max="7437" width="4.875" style="322" customWidth="1"/>
    <col min="7438" max="7438" width="5.5" style="322" customWidth="1"/>
    <col min="7439" max="7439" width="8.375" style="322" customWidth="1"/>
    <col min="7440" max="7440" width="5.625" style="322" customWidth="1"/>
    <col min="7441" max="7441" width="7.375" style="322" customWidth="1"/>
    <col min="7442" max="7442" width="5.125" style="322" customWidth="1"/>
    <col min="7443" max="7443" width="12.625" style="322" customWidth="1"/>
    <col min="7444" max="7444" width="5.125" style="322" customWidth="1"/>
    <col min="7445" max="7445" width="9.125" style="322" customWidth="1"/>
    <col min="7446" max="7446" width="7.125" style="322" customWidth="1"/>
    <col min="7447" max="7451" width="8.125" style="322" customWidth="1"/>
    <col min="7452" max="7453" width="9.125" style="322" customWidth="1"/>
    <col min="7454" max="7454" width="4.875" style="322" customWidth="1"/>
    <col min="7455" max="7455" width="7" style="322" customWidth="1"/>
    <col min="7456" max="7456" width="5.375" style="322" customWidth="1"/>
    <col min="7457" max="7457" width="5" style="322" customWidth="1"/>
    <col min="7458" max="7458" width="5.5" style="322" customWidth="1"/>
    <col min="7459" max="7459" width="8.5" style="322" customWidth="1"/>
    <col min="7460" max="7460" width="5.5" style="322" customWidth="1"/>
    <col min="7461" max="7461" width="8.5" style="322" customWidth="1"/>
    <col min="7462" max="7462" width="5.5" style="322" customWidth="1"/>
    <col min="7463" max="7463" width="8.5" style="322" customWidth="1"/>
    <col min="7464" max="7464" width="3.625" style="322" customWidth="1"/>
    <col min="7465" max="7465" width="8.625" style="322" customWidth="1"/>
    <col min="7466" max="7466" width="8.125" style="322" customWidth="1"/>
    <col min="7467" max="7468" width="4.625" style="322" customWidth="1"/>
    <col min="7469" max="7470" width="8.625" style="322" customWidth="1"/>
    <col min="7471" max="7472" width="4.625" style="322" bestFit="1" customWidth="1"/>
    <col min="7473" max="7473" width="8.625" style="322" customWidth="1"/>
    <col min="7474" max="7474" width="8" style="322" bestFit="1" customWidth="1"/>
    <col min="7475" max="7475" width="4.625" style="322" bestFit="1" customWidth="1"/>
    <col min="7476" max="7476" width="8.625" style="322" customWidth="1"/>
    <col min="7477" max="7477" width="5.375" style="322" customWidth="1"/>
    <col min="7478" max="7478" width="8.125" style="322" customWidth="1"/>
    <col min="7479" max="7680" width="9" style="322"/>
    <col min="7681" max="7681" width="4" style="322" customWidth="1"/>
    <col min="7682" max="7682" width="10" style="322" customWidth="1"/>
    <col min="7683" max="7684" width="7.125" style="322" customWidth="1"/>
    <col min="7685" max="7685" width="11.125" style="322" customWidth="1"/>
    <col min="7686" max="7687" width="7.125" style="322" customWidth="1"/>
    <col min="7688" max="7688" width="9.375" style="322" customWidth="1"/>
    <col min="7689" max="7690" width="7.125" style="322" customWidth="1"/>
    <col min="7691" max="7691" width="7.625" style="322" customWidth="1"/>
    <col min="7692" max="7692" width="10" style="322" customWidth="1"/>
    <col min="7693" max="7693" width="4.875" style="322" customWidth="1"/>
    <col min="7694" max="7694" width="5.5" style="322" customWidth="1"/>
    <col min="7695" max="7695" width="8.375" style="322" customWidth="1"/>
    <col min="7696" max="7696" width="5.625" style="322" customWidth="1"/>
    <col min="7697" max="7697" width="7.375" style="322" customWidth="1"/>
    <col min="7698" max="7698" width="5.125" style="322" customWidth="1"/>
    <col min="7699" max="7699" width="12.625" style="322" customWidth="1"/>
    <col min="7700" max="7700" width="5.125" style="322" customWidth="1"/>
    <col min="7701" max="7701" width="9.125" style="322" customWidth="1"/>
    <col min="7702" max="7702" width="7.125" style="322" customWidth="1"/>
    <col min="7703" max="7707" width="8.125" style="322" customWidth="1"/>
    <col min="7708" max="7709" width="9.125" style="322" customWidth="1"/>
    <col min="7710" max="7710" width="4.875" style="322" customWidth="1"/>
    <col min="7711" max="7711" width="7" style="322" customWidth="1"/>
    <col min="7712" max="7712" width="5.375" style="322" customWidth="1"/>
    <col min="7713" max="7713" width="5" style="322" customWidth="1"/>
    <col min="7714" max="7714" width="5.5" style="322" customWidth="1"/>
    <col min="7715" max="7715" width="8.5" style="322" customWidth="1"/>
    <col min="7716" max="7716" width="5.5" style="322" customWidth="1"/>
    <col min="7717" max="7717" width="8.5" style="322" customWidth="1"/>
    <col min="7718" max="7718" width="5.5" style="322" customWidth="1"/>
    <col min="7719" max="7719" width="8.5" style="322" customWidth="1"/>
    <col min="7720" max="7720" width="3.625" style="322" customWidth="1"/>
    <col min="7721" max="7721" width="8.625" style="322" customWidth="1"/>
    <col min="7722" max="7722" width="8.125" style="322" customWidth="1"/>
    <col min="7723" max="7724" width="4.625" style="322" customWidth="1"/>
    <col min="7725" max="7726" width="8.625" style="322" customWidth="1"/>
    <col min="7727" max="7728" width="4.625" style="322" bestFit="1" customWidth="1"/>
    <col min="7729" max="7729" width="8.625" style="322" customWidth="1"/>
    <col min="7730" max="7730" width="8" style="322" bestFit="1" customWidth="1"/>
    <col min="7731" max="7731" width="4.625" style="322" bestFit="1" customWidth="1"/>
    <col min="7732" max="7732" width="8.625" style="322" customWidth="1"/>
    <col min="7733" max="7733" width="5.375" style="322" customWidth="1"/>
    <col min="7734" max="7734" width="8.125" style="322" customWidth="1"/>
    <col min="7735" max="7936" width="9" style="322"/>
    <col min="7937" max="7937" width="4" style="322" customWidth="1"/>
    <col min="7938" max="7938" width="10" style="322" customWidth="1"/>
    <col min="7939" max="7940" width="7.125" style="322" customWidth="1"/>
    <col min="7941" max="7941" width="11.125" style="322" customWidth="1"/>
    <col min="7942" max="7943" width="7.125" style="322" customWidth="1"/>
    <col min="7944" max="7944" width="9.375" style="322" customWidth="1"/>
    <col min="7945" max="7946" width="7.125" style="322" customWidth="1"/>
    <col min="7947" max="7947" width="7.625" style="322" customWidth="1"/>
    <col min="7948" max="7948" width="10" style="322" customWidth="1"/>
    <col min="7949" max="7949" width="4.875" style="322" customWidth="1"/>
    <col min="7950" max="7950" width="5.5" style="322" customWidth="1"/>
    <col min="7951" max="7951" width="8.375" style="322" customWidth="1"/>
    <col min="7952" max="7952" width="5.625" style="322" customWidth="1"/>
    <col min="7953" max="7953" width="7.375" style="322" customWidth="1"/>
    <col min="7954" max="7954" width="5.125" style="322" customWidth="1"/>
    <col min="7955" max="7955" width="12.625" style="322" customWidth="1"/>
    <col min="7956" max="7956" width="5.125" style="322" customWidth="1"/>
    <col min="7957" max="7957" width="9.125" style="322" customWidth="1"/>
    <col min="7958" max="7958" width="7.125" style="322" customWidth="1"/>
    <col min="7959" max="7963" width="8.125" style="322" customWidth="1"/>
    <col min="7964" max="7965" width="9.125" style="322" customWidth="1"/>
    <col min="7966" max="7966" width="4.875" style="322" customWidth="1"/>
    <col min="7967" max="7967" width="7" style="322" customWidth="1"/>
    <col min="7968" max="7968" width="5.375" style="322" customWidth="1"/>
    <col min="7969" max="7969" width="5" style="322" customWidth="1"/>
    <col min="7970" max="7970" width="5.5" style="322" customWidth="1"/>
    <col min="7971" max="7971" width="8.5" style="322" customWidth="1"/>
    <col min="7972" max="7972" width="5.5" style="322" customWidth="1"/>
    <col min="7973" max="7973" width="8.5" style="322" customWidth="1"/>
    <col min="7974" max="7974" width="5.5" style="322" customWidth="1"/>
    <col min="7975" max="7975" width="8.5" style="322" customWidth="1"/>
    <col min="7976" max="7976" width="3.625" style="322" customWidth="1"/>
    <col min="7977" max="7977" width="8.625" style="322" customWidth="1"/>
    <col min="7978" max="7978" width="8.125" style="322" customWidth="1"/>
    <col min="7979" max="7980" width="4.625" style="322" customWidth="1"/>
    <col min="7981" max="7982" width="8.625" style="322" customWidth="1"/>
    <col min="7983" max="7984" width="4.625" style="322" bestFit="1" customWidth="1"/>
    <col min="7985" max="7985" width="8.625" style="322" customWidth="1"/>
    <col min="7986" max="7986" width="8" style="322" bestFit="1" customWidth="1"/>
    <col min="7987" max="7987" width="4.625" style="322" bestFit="1" customWidth="1"/>
    <col min="7988" max="7988" width="8.625" style="322" customWidth="1"/>
    <col min="7989" max="7989" width="5.375" style="322" customWidth="1"/>
    <col min="7990" max="7990" width="8.125" style="322" customWidth="1"/>
    <col min="7991" max="8192" width="9" style="322"/>
    <col min="8193" max="8193" width="4" style="322" customWidth="1"/>
    <col min="8194" max="8194" width="10" style="322" customWidth="1"/>
    <col min="8195" max="8196" width="7.125" style="322" customWidth="1"/>
    <col min="8197" max="8197" width="11.125" style="322" customWidth="1"/>
    <col min="8198" max="8199" width="7.125" style="322" customWidth="1"/>
    <col min="8200" max="8200" width="9.375" style="322" customWidth="1"/>
    <col min="8201" max="8202" width="7.125" style="322" customWidth="1"/>
    <col min="8203" max="8203" width="7.625" style="322" customWidth="1"/>
    <col min="8204" max="8204" width="10" style="322" customWidth="1"/>
    <col min="8205" max="8205" width="4.875" style="322" customWidth="1"/>
    <col min="8206" max="8206" width="5.5" style="322" customWidth="1"/>
    <col min="8207" max="8207" width="8.375" style="322" customWidth="1"/>
    <col min="8208" max="8208" width="5.625" style="322" customWidth="1"/>
    <col min="8209" max="8209" width="7.375" style="322" customWidth="1"/>
    <col min="8210" max="8210" width="5.125" style="322" customWidth="1"/>
    <col min="8211" max="8211" width="12.625" style="322" customWidth="1"/>
    <col min="8212" max="8212" width="5.125" style="322" customWidth="1"/>
    <col min="8213" max="8213" width="9.125" style="322" customWidth="1"/>
    <col min="8214" max="8214" width="7.125" style="322" customWidth="1"/>
    <col min="8215" max="8219" width="8.125" style="322" customWidth="1"/>
    <col min="8220" max="8221" width="9.125" style="322" customWidth="1"/>
    <col min="8222" max="8222" width="4.875" style="322" customWidth="1"/>
    <col min="8223" max="8223" width="7" style="322" customWidth="1"/>
    <col min="8224" max="8224" width="5.375" style="322" customWidth="1"/>
    <col min="8225" max="8225" width="5" style="322" customWidth="1"/>
    <col min="8226" max="8226" width="5.5" style="322" customWidth="1"/>
    <col min="8227" max="8227" width="8.5" style="322" customWidth="1"/>
    <col min="8228" max="8228" width="5.5" style="322" customWidth="1"/>
    <col min="8229" max="8229" width="8.5" style="322" customWidth="1"/>
    <col min="8230" max="8230" width="5.5" style="322" customWidth="1"/>
    <col min="8231" max="8231" width="8.5" style="322" customWidth="1"/>
    <col min="8232" max="8232" width="3.625" style="322" customWidth="1"/>
    <col min="8233" max="8233" width="8.625" style="322" customWidth="1"/>
    <col min="8234" max="8234" width="8.125" style="322" customWidth="1"/>
    <col min="8235" max="8236" width="4.625" style="322" customWidth="1"/>
    <col min="8237" max="8238" width="8.625" style="322" customWidth="1"/>
    <col min="8239" max="8240" width="4.625" style="322" bestFit="1" customWidth="1"/>
    <col min="8241" max="8241" width="8.625" style="322" customWidth="1"/>
    <col min="8242" max="8242" width="8" style="322" bestFit="1" customWidth="1"/>
    <col min="8243" max="8243" width="4.625" style="322" bestFit="1" customWidth="1"/>
    <col min="8244" max="8244" width="8.625" style="322" customWidth="1"/>
    <col min="8245" max="8245" width="5.375" style="322" customWidth="1"/>
    <col min="8246" max="8246" width="8.125" style="322" customWidth="1"/>
    <col min="8247" max="8448" width="9" style="322"/>
    <col min="8449" max="8449" width="4" style="322" customWidth="1"/>
    <col min="8450" max="8450" width="10" style="322" customWidth="1"/>
    <col min="8451" max="8452" width="7.125" style="322" customWidth="1"/>
    <col min="8453" max="8453" width="11.125" style="322" customWidth="1"/>
    <col min="8454" max="8455" width="7.125" style="322" customWidth="1"/>
    <col min="8456" max="8456" width="9.375" style="322" customWidth="1"/>
    <col min="8457" max="8458" width="7.125" style="322" customWidth="1"/>
    <col min="8459" max="8459" width="7.625" style="322" customWidth="1"/>
    <col min="8460" max="8460" width="10" style="322" customWidth="1"/>
    <col min="8461" max="8461" width="4.875" style="322" customWidth="1"/>
    <col min="8462" max="8462" width="5.5" style="322" customWidth="1"/>
    <col min="8463" max="8463" width="8.375" style="322" customWidth="1"/>
    <col min="8464" max="8464" width="5.625" style="322" customWidth="1"/>
    <col min="8465" max="8465" width="7.375" style="322" customWidth="1"/>
    <col min="8466" max="8466" width="5.125" style="322" customWidth="1"/>
    <col min="8467" max="8467" width="12.625" style="322" customWidth="1"/>
    <col min="8468" max="8468" width="5.125" style="322" customWidth="1"/>
    <col min="8469" max="8469" width="9.125" style="322" customWidth="1"/>
    <col min="8470" max="8470" width="7.125" style="322" customWidth="1"/>
    <col min="8471" max="8475" width="8.125" style="322" customWidth="1"/>
    <col min="8476" max="8477" width="9.125" style="322" customWidth="1"/>
    <col min="8478" max="8478" width="4.875" style="322" customWidth="1"/>
    <col min="8479" max="8479" width="7" style="322" customWidth="1"/>
    <col min="8480" max="8480" width="5.375" style="322" customWidth="1"/>
    <col min="8481" max="8481" width="5" style="322" customWidth="1"/>
    <col min="8482" max="8482" width="5.5" style="322" customWidth="1"/>
    <col min="8483" max="8483" width="8.5" style="322" customWidth="1"/>
    <col min="8484" max="8484" width="5.5" style="322" customWidth="1"/>
    <col min="8485" max="8485" width="8.5" style="322" customWidth="1"/>
    <col min="8486" max="8486" width="5.5" style="322" customWidth="1"/>
    <col min="8487" max="8487" width="8.5" style="322" customWidth="1"/>
    <col min="8488" max="8488" width="3.625" style="322" customWidth="1"/>
    <col min="8489" max="8489" width="8.625" style="322" customWidth="1"/>
    <col min="8490" max="8490" width="8.125" style="322" customWidth="1"/>
    <col min="8491" max="8492" width="4.625" style="322" customWidth="1"/>
    <col min="8493" max="8494" width="8.625" style="322" customWidth="1"/>
    <col min="8495" max="8496" width="4.625" style="322" bestFit="1" customWidth="1"/>
    <col min="8497" max="8497" width="8.625" style="322" customWidth="1"/>
    <col min="8498" max="8498" width="8" style="322" bestFit="1" customWidth="1"/>
    <col min="8499" max="8499" width="4.625" style="322" bestFit="1" customWidth="1"/>
    <col min="8500" max="8500" width="8.625" style="322" customWidth="1"/>
    <col min="8501" max="8501" width="5.375" style="322" customWidth="1"/>
    <col min="8502" max="8502" width="8.125" style="322" customWidth="1"/>
    <col min="8503" max="8704" width="9" style="322"/>
    <col min="8705" max="8705" width="4" style="322" customWidth="1"/>
    <col min="8706" max="8706" width="10" style="322" customWidth="1"/>
    <col min="8707" max="8708" width="7.125" style="322" customWidth="1"/>
    <col min="8709" max="8709" width="11.125" style="322" customWidth="1"/>
    <col min="8710" max="8711" width="7.125" style="322" customWidth="1"/>
    <col min="8712" max="8712" width="9.375" style="322" customWidth="1"/>
    <col min="8713" max="8714" width="7.125" style="322" customWidth="1"/>
    <col min="8715" max="8715" width="7.625" style="322" customWidth="1"/>
    <col min="8716" max="8716" width="10" style="322" customWidth="1"/>
    <col min="8717" max="8717" width="4.875" style="322" customWidth="1"/>
    <col min="8718" max="8718" width="5.5" style="322" customWidth="1"/>
    <col min="8719" max="8719" width="8.375" style="322" customWidth="1"/>
    <col min="8720" max="8720" width="5.625" style="322" customWidth="1"/>
    <col min="8721" max="8721" width="7.375" style="322" customWidth="1"/>
    <col min="8722" max="8722" width="5.125" style="322" customWidth="1"/>
    <col min="8723" max="8723" width="12.625" style="322" customWidth="1"/>
    <col min="8724" max="8724" width="5.125" style="322" customWidth="1"/>
    <col min="8725" max="8725" width="9.125" style="322" customWidth="1"/>
    <col min="8726" max="8726" width="7.125" style="322" customWidth="1"/>
    <col min="8727" max="8731" width="8.125" style="322" customWidth="1"/>
    <col min="8732" max="8733" width="9.125" style="322" customWidth="1"/>
    <col min="8734" max="8734" width="4.875" style="322" customWidth="1"/>
    <col min="8735" max="8735" width="7" style="322" customWidth="1"/>
    <col min="8736" max="8736" width="5.375" style="322" customWidth="1"/>
    <col min="8737" max="8737" width="5" style="322" customWidth="1"/>
    <col min="8738" max="8738" width="5.5" style="322" customWidth="1"/>
    <col min="8739" max="8739" width="8.5" style="322" customWidth="1"/>
    <col min="8740" max="8740" width="5.5" style="322" customWidth="1"/>
    <col min="8741" max="8741" width="8.5" style="322" customWidth="1"/>
    <col min="8742" max="8742" width="5.5" style="322" customWidth="1"/>
    <col min="8743" max="8743" width="8.5" style="322" customWidth="1"/>
    <col min="8744" max="8744" width="3.625" style="322" customWidth="1"/>
    <col min="8745" max="8745" width="8.625" style="322" customWidth="1"/>
    <col min="8746" max="8746" width="8.125" style="322" customWidth="1"/>
    <col min="8747" max="8748" width="4.625" style="322" customWidth="1"/>
    <col min="8749" max="8750" width="8.625" style="322" customWidth="1"/>
    <col min="8751" max="8752" width="4.625" style="322" bestFit="1" customWidth="1"/>
    <col min="8753" max="8753" width="8.625" style="322" customWidth="1"/>
    <col min="8754" max="8754" width="8" style="322" bestFit="1" customWidth="1"/>
    <col min="8755" max="8755" width="4.625" style="322" bestFit="1" customWidth="1"/>
    <col min="8756" max="8756" width="8.625" style="322" customWidth="1"/>
    <col min="8757" max="8757" width="5.375" style="322" customWidth="1"/>
    <col min="8758" max="8758" width="8.125" style="322" customWidth="1"/>
    <col min="8759" max="8960" width="9" style="322"/>
    <col min="8961" max="8961" width="4" style="322" customWidth="1"/>
    <col min="8962" max="8962" width="10" style="322" customWidth="1"/>
    <col min="8963" max="8964" width="7.125" style="322" customWidth="1"/>
    <col min="8965" max="8965" width="11.125" style="322" customWidth="1"/>
    <col min="8966" max="8967" width="7.125" style="322" customWidth="1"/>
    <col min="8968" max="8968" width="9.375" style="322" customWidth="1"/>
    <col min="8969" max="8970" width="7.125" style="322" customWidth="1"/>
    <col min="8971" max="8971" width="7.625" style="322" customWidth="1"/>
    <col min="8972" max="8972" width="10" style="322" customWidth="1"/>
    <col min="8973" max="8973" width="4.875" style="322" customWidth="1"/>
    <col min="8974" max="8974" width="5.5" style="322" customWidth="1"/>
    <col min="8975" max="8975" width="8.375" style="322" customWidth="1"/>
    <col min="8976" max="8976" width="5.625" style="322" customWidth="1"/>
    <col min="8977" max="8977" width="7.375" style="322" customWidth="1"/>
    <col min="8978" max="8978" width="5.125" style="322" customWidth="1"/>
    <col min="8979" max="8979" width="12.625" style="322" customWidth="1"/>
    <col min="8980" max="8980" width="5.125" style="322" customWidth="1"/>
    <col min="8981" max="8981" width="9.125" style="322" customWidth="1"/>
    <col min="8982" max="8982" width="7.125" style="322" customWidth="1"/>
    <col min="8983" max="8987" width="8.125" style="322" customWidth="1"/>
    <col min="8988" max="8989" width="9.125" style="322" customWidth="1"/>
    <col min="8990" max="8990" width="4.875" style="322" customWidth="1"/>
    <col min="8991" max="8991" width="7" style="322" customWidth="1"/>
    <col min="8992" max="8992" width="5.375" style="322" customWidth="1"/>
    <col min="8993" max="8993" width="5" style="322" customWidth="1"/>
    <col min="8994" max="8994" width="5.5" style="322" customWidth="1"/>
    <col min="8995" max="8995" width="8.5" style="322" customWidth="1"/>
    <col min="8996" max="8996" width="5.5" style="322" customWidth="1"/>
    <col min="8997" max="8997" width="8.5" style="322" customWidth="1"/>
    <col min="8998" max="8998" width="5.5" style="322" customWidth="1"/>
    <col min="8999" max="8999" width="8.5" style="322" customWidth="1"/>
    <col min="9000" max="9000" width="3.625" style="322" customWidth="1"/>
    <col min="9001" max="9001" width="8.625" style="322" customWidth="1"/>
    <col min="9002" max="9002" width="8.125" style="322" customWidth="1"/>
    <col min="9003" max="9004" width="4.625" style="322" customWidth="1"/>
    <col min="9005" max="9006" width="8.625" style="322" customWidth="1"/>
    <col min="9007" max="9008" width="4.625" style="322" bestFit="1" customWidth="1"/>
    <col min="9009" max="9009" width="8.625" style="322" customWidth="1"/>
    <col min="9010" max="9010" width="8" style="322" bestFit="1" customWidth="1"/>
    <col min="9011" max="9011" width="4.625" style="322" bestFit="1" customWidth="1"/>
    <col min="9012" max="9012" width="8.625" style="322" customWidth="1"/>
    <col min="9013" max="9013" width="5.375" style="322" customWidth="1"/>
    <col min="9014" max="9014" width="8.125" style="322" customWidth="1"/>
    <col min="9015" max="9216" width="9" style="322"/>
    <col min="9217" max="9217" width="4" style="322" customWidth="1"/>
    <col min="9218" max="9218" width="10" style="322" customWidth="1"/>
    <col min="9219" max="9220" width="7.125" style="322" customWidth="1"/>
    <col min="9221" max="9221" width="11.125" style="322" customWidth="1"/>
    <col min="9222" max="9223" width="7.125" style="322" customWidth="1"/>
    <col min="9224" max="9224" width="9.375" style="322" customWidth="1"/>
    <col min="9225" max="9226" width="7.125" style="322" customWidth="1"/>
    <col min="9227" max="9227" width="7.625" style="322" customWidth="1"/>
    <col min="9228" max="9228" width="10" style="322" customWidth="1"/>
    <col min="9229" max="9229" width="4.875" style="322" customWidth="1"/>
    <col min="9230" max="9230" width="5.5" style="322" customWidth="1"/>
    <col min="9231" max="9231" width="8.375" style="322" customWidth="1"/>
    <col min="9232" max="9232" width="5.625" style="322" customWidth="1"/>
    <col min="9233" max="9233" width="7.375" style="322" customWidth="1"/>
    <col min="9234" max="9234" width="5.125" style="322" customWidth="1"/>
    <col min="9235" max="9235" width="12.625" style="322" customWidth="1"/>
    <col min="9236" max="9236" width="5.125" style="322" customWidth="1"/>
    <col min="9237" max="9237" width="9.125" style="322" customWidth="1"/>
    <col min="9238" max="9238" width="7.125" style="322" customWidth="1"/>
    <col min="9239" max="9243" width="8.125" style="322" customWidth="1"/>
    <col min="9244" max="9245" width="9.125" style="322" customWidth="1"/>
    <col min="9246" max="9246" width="4.875" style="322" customWidth="1"/>
    <col min="9247" max="9247" width="7" style="322" customWidth="1"/>
    <col min="9248" max="9248" width="5.375" style="322" customWidth="1"/>
    <col min="9249" max="9249" width="5" style="322" customWidth="1"/>
    <col min="9250" max="9250" width="5.5" style="322" customWidth="1"/>
    <col min="9251" max="9251" width="8.5" style="322" customWidth="1"/>
    <col min="9252" max="9252" width="5.5" style="322" customWidth="1"/>
    <col min="9253" max="9253" width="8.5" style="322" customWidth="1"/>
    <col min="9254" max="9254" width="5.5" style="322" customWidth="1"/>
    <col min="9255" max="9255" width="8.5" style="322" customWidth="1"/>
    <col min="9256" max="9256" width="3.625" style="322" customWidth="1"/>
    <col min="9257" max="9257" width="8.625" style="322" customWidth="1"/>
    <col min="9258" max="9258" width="8.125" style="322" customWidth="1"/>
    <col min="9259" max="9260" width="4.625" style="322" customWidth="1"/>
    <col min="9261" max="9262" width="8.625" style="322" customWidth="1"/>
    <col min="9263" max="9264" width="4.625" style="322" bestFit="1" customWidth="1"/>
    <col min="9265" max="9265" width="8.625" style="322" customWidth="1"/>
    <col min="9266" max="9266" width="8" style="322" bestFit="1" customWidth="1"/>
    <col min="9267" max="9267" width="4.625" style="322" bestFit="1" customWidth="1"/>
    <col min="9268" max="9268" width="8.625" style="322" customWidth="1"/>
    <col min="9269" max="9269" width="5.375" style="322" customWidth="1"/>
    <col min="9270" max="9270" width="8.125" style="322" customWidth="1"/>
    <col min="9271" max="9472" width="9" style="322"/>
    <col min="9473" max="9473" width="4" style="322" customWidth="1"/>
    <col min="9474" max="9474" width="10" style="322" customWidth="1"/>
    <col min="9475" max="9476" width="7.125" style="322" customWidth="1"/>
    <col min="9477" max="9477" width="11.125" style="322" customWidth="1"/>
    <col min="9478" max="9479" width="7.125" style="322" customWidth="1"/>
    <col min="9480" max="9480" width="9.375" style="322" customWidth="1"/>
    <col min="9481" max="9482" width="7.125" style="322" customWidth="1"/>
    <col min="9483" max="9483" width="7.625" style="322" customWidth="1"/>
    <col min="9484" max="9484" width="10" style="322" customWidth="1"/>
    <col min="9485" max="9485" width="4.875" style="322" customWidth="1"/>
    <col min="9486" max="9486" width="5.5" style="322" customWidth="1"/>
    <col min="9487" max="9487" width="8.375" style="322" customWidth="1"/>
    <col min="9488" max="9488" width="5.625" style="322" customWidth="1"/>
    <col min="9489" max="9489" width="7.375" style="322" customWidth="1"/>
    <col min="9490" max="9490" width="5.125" style="322" customWidth="1"/>
    <col min="9491" max="9491" width="12.625" style="322" customWidth="1"/>
    <col min="9492" max="9492" width="5.125" style="322" customWidth="1"/>
    <col min="9493" max="9493" width="9.125" style="322" customWidth="1"/>
    <col min="9494" max="9494" width="7.125" style="322" customWidth="1"/>
    <col min="9495" max="9499" width="8.125" style="322" customWidth="1"/>
    <col min="9500" max="9501" width="9.125" style="322" customWidth="1"/>
    <col min="9502" max="9502" width="4.875" style="322" customWidth="1"/>
    <col min="9503" max="9503" width="7" style="322" customWidth="1"/>
    <col min="9504" max="9504" width="5.375" style="322" customWidth="1"/>
    <col min="9505" max="9505" width="5" style="322" customWidth="1"/>
    <col min="9506" max="9506" width="5.5" style="322" customWidth="1"/>
    <col min="9507" max="9507" width="8.5" style="322" customWidth="1"/>
    <col min="9508" max="9508" width="5.5" style="322" customWidth="1"/>
    <col min="9509" max="9509" width="8.5" style="322" customWidth="1"/>
    <col min="9510" max="9510" width="5.5" style="322" customWidth="1"/>
    <col min="9511" max="9511" width="8.5" style="322" customWidth="1"/>
    <col min="9512" max="9512" width="3.625" style="322" customWidth="1"/>
    <col min="9513" max="9513" width="8.625" style="322" customWidth="1"/>
    <col min="9514" max="9514" width="8.125" style="322" customWidth="1"/>
    <col min="9515" max="9516" width="4.625" style="322" customWidth="1"/>
    <col min="9517" max="9518" width="8.625" style="322" customWidth="1"/>
    <col min="9519" max="9520" width="4.625" style="322" bestFit="1" customWidth="1"/>
    <col min="9521" max="9521" width="8.625" style="322" customWidth="1"/>
    <col min="9522" max="9522" width="8" style="322" bestFit="1" customWidth="1"/>
    <col min="9523" max="9523" width="4.625" style="322" bestFit="1" customWidth="1"/>
    <col min="9524" max="9524" width="8.625" style="322" customWidth="1"/>
    <col min="9525" max="9525" width="5.375" style="322" customWidth="1"/>
    <col min="9526" max="9526" width="8.125" style="322" customWidth="1"/>
    <col min="9527" max="9728" width="9" style="322"/>
    <col min="9729" max="9729" width="4" style="322" customWidth="1"/>
    <col min="9730" max="9730" width="10" style="322" customWidth="1"/>
    <col min="9731" max="9732" width="7.125" style="322" customWidth="1"/>
    <col min="9733" max="9733" width="11.125" style="322" customWidth="1"/>
    <col min="9734" max="9735" width="7.125" style="322" customWidth="1"/>
    <col min="9736" max="9736" width="9.375" style="322" customWidth="1"/>
    <col min="9737" max="9738" width="7.125" style="322" customWidth="1"/>
    <col min="9739" max="9739" width="7.625" style="322" customWidth="1"/>
    <col min="9740" max="9740" width="10" style="322" customWidth="1"/>
    <col min="9741" max="9741" width="4.875" style="322" customWidth="1"/>
    <col min="9742" max="9742" width="5.5" style="322" customWidth="1"/>
    <col min="9743" max="9743" width="8.375" style="322" customWidth="1"/>
    <col min="9744" max="9744" width="5.625" style="322" customWidth="1"/>
    <col min="9745" max="9745" width="7.375" style="322" customWidth="1"/>
    <col min="9746" max="9746" width="5.125" style="322" customWidth="1"/>
    <col min="9747" max="9747" width="12.625" style="322" customWidth="1"/>
    <col min="9748" max="9748" width="5.125" style="322" customWidth="1"/>
    <col min="9749" max="9749" width="9.125" style="322" customWidth="1"/>
    <col min="9750" max="9750" width="7.125" style="322" customWidth="1"/>
    <col min="9751" max="9755" width="8.125" style="322" customWidth="1"/>
    <col min="9756" max="9757" width="9.125" style="322" customWidth="1"/>
    <col min="9758" max="9758" width="4.875" style="322" customWidth="1"/>
    <col min="9759" max="9759" width="7" style="322" customWidth="1"/>
    <col min="9760" max="9760" width="5.375" style="322" customWidth="1"/>
    <col min="9761" max="9761" width="5" style="322" customWidth="1"/>
    <col min="9762" max="9762" width="5.5" style="322" customWidth="1"/>
    <col min="9763" max="9763" width="8.5" style="322" customWidth="1"/>
    <col min="9764" max="9764" width="5.5" style="322" customWidth="1"/>
    <col min="9765" max="9765" width="8.5" style="322" customWidth="1"/>
    <col min="9766" max="9766" width="5.5" style="322" customWidth="1"/>
    <col min="9767" max="9767" width="8.5" style="322" customWidth="1"/>
    <col min="9768" max="9768" width="3.625" style="322" customWidth="1"/>
    <col min="9769" max="9769" width="8.625" style="322" customWidth="1"/>
    <col min="9770" max="9770" width="8.125" style="322" customWidth="1"/>
    <col min="9771" max="9772" width="4.625" style="322" customWidth="1"/>
    <col min="9773" max="9774" width="8.625" style="322" customWidth="1"/>
    <col min="9775" max="9776" width="4.625" style="322" bestFit="1" customWidth="1"/>
    <col min="9777" max="9777" width="8.625" style="322" customWidth="1"/>
    <col min="9778" max="9778" width="8" style="322" bestFit="1" customWidth="1"/>
    <col min="9779" max="9779" width="4.625" style="322" bestFit="1" customWidth="1"/>
    <col min="9780" max="9780" width="8.625" style="322" customWidth="1"/>
    <col min="9781" max="9781" width="5.375" style="322" customWidth="1"/>
    <col min="9782" max="9782" width="8.125" style="322" customWidth="1"/>
    <col min="9783" max="9984" width="9" style="322"/>
    <col min="9985" max="9985" width="4" style="322" customWidth="1"/>
    <col min="9986" max="9986" width="10" style="322" customWidth="1"/>
    <col min="9987" max="9988" width="7.125" style="322" customWidth="1"/>
    <col min="9989" max="9989" width="11.125" style="322" customWidth="1"/>
    <col min="9990" max="9991" width="7.125" style="322" customWidth="1"/>
    <col min="9992" max="9992" width="9.375" style="322" customWidth="1"/>
    <col min="9993" max="9994" width="7.125" style="322" customWidth="1"/>
    <col min="9995" max="9995" width="7.625" style="322" customWidth="1"/>
    <col min="9996" max="9996" width="10" style="322" customWidth="1"/>
    <col min="9997" max="9997" width="4.875" style="322" customWidth="1"/>
    <col min="9998" max="9998" width="5.5" style="322" customWidth="1"/>
    <col min="9999" max="9999" width="8.375" style="322" customWidth="1"/>
    <col min="10000" max="10000" width="5.625" style="322" customWidth="1"/>
    <col min="10001" max="10001" width="7.375" style="322" customWidth="1"/>
    <col min="10002" max="10002" width="5.125" style="322" customWidth="1"/>
    <col min="10003" max="10003" width="12.625" style="322" customWidth="1"/>
    <col min="10004" max="10004" width="5.125" style="322" customWidth="1"/>
    <col min="10005" max="10005" width="9.125" style="322" customWidth="1"/>
    <col min="10006" max="10006" width="7.125" style="322" customWidth="1"/>
    <col min="10007" max="10011" width="8.125" style="322" customWidth="1"/>
    <col min="10012" max="10013" width="9.125" style="322" customWidth="1"/>
    <col min="10014" max="10014" width="4.875" style="322" customWidth="1"/>
    <col min="10015" max="10015" width="7" style="322" customWidth="1"/>
    <col min="10016" max="10016" width="5.375" style="322" customWidth="1"/>
    <col min="10017" max="10017" width="5" style="322" customWidth="1"/>
    <col min="10018" max="10018" width="5.5" style="322" customWidth="1"/>
    <col min="10019" max="10019" width="8.5" style="322" customWidth="1"/>
    <col min="10020" max="10020" width="5.5" style="322" customWidth="1"/>
    <col min="10021" max="10021" width="8.5" style="322" customWidth="1"/>
    <col min="10022" max="10022" width="5.5" style="322" customWidth="1"/>
    <col min="10023" max="10023" width="8.5" style="322" customWidth="1"/>
    <col min="10024" max="10024" width="3.625" style="322" customWidth="1"/>
    <col min="10025" max="10025" width="8.625" style="322" customWidth="1"/>
    <col min="10026" max="10026" width="8.125" style="322" customWidth="1"/>
    <col min="10027" max="10028" width="4.625" style="322" customWidth="1"/>
    <col min="10029" max="10030" width="8.625" style="322" customWidth="1"/>
    <col min="10031" max="10032" width="4.625" style="322" bestFit="1" customWidth="1"/>
    <col min="10033" max="10033" width="8.625" style="322" customWidth="1"/>
    <col min="10034" max="10034" width="8" style="322" bestFit="1" customWidth="1"/>
    <col min="10035" max="10035" width="4.625" style="322" bestFit="1" customWidth="1"/>
    <col min="10036" max="10036" width="8.625" style="322" customWidth="1"/>
    <col min="10037" max="10037" width="5.375" style="322" customWidth="1"/>
    <col min="10038" max="10038" width="8.125" style="322" customWidth="1"/>
    <col min="10039" max="10240" width="9" style="322"/>
    <col min="10241" max="10241" width="4" style="322" customWidth="1"/>
    <col min="10242" max="10242" width="10" style="322" customWidth="1"/>
    <col min="10243" max="10244" width="7.125" style="322" customWidth="1"/>
    <col min="10245" max="10245" width="11.125" style="322" customWidth="1"/>
    <col min="10246" max="10247" width="7.125" style="322" customWidth="1"/>
    <col min="10248" max="10248" width="9.375" style="322" customWidth="1"/>
    <col min="10249" max="10250" width="7.125" style="322" customWidth="1"/>
    <col min="10251" max="10251" width="7.625" style="322" customWidth="1"/>
    <col min="10252" max="10252" width="10" style="322" customWidth="1"/>
    <col min="10253" max="10253" width="4.875" style="322" customWidth="1"/>
    <col min="10254" max="10254" width="5.5" style="322" customWidth="1"/>
    <col min="10255" max="10255" width="8.375" style="322" customWidth="1"/>
    <col min="10256" max="10256" width="5.625" style="322" customWidth="1"/>
    <col min="10257" max="10257" width="7.375" style="322" customWidth="1"/>
    <col min="10258" max="10258" width="5.125" style="322" customWidth="1"/>
    <col min="10259" max="10259" width="12.625" style="322" customWidth="1"/>
    <col min="10260" max="10260" width="5.125" style="322" customWidth="1"/>
    <col min="10261" max="10261" width="9.125" style="322" customWidth="1"/>
    <col min="10262" max="10262" width="7.125" style="322" customWidth="1"/>
    <col min="10263" max="10267" width="8.125" style="322" customWidth="1"/>
    <col min="10268" max="10269" width="9.125" style="322" customWidth="1"/>
    <col min="10270" max="10270" width="4.875" style="322" customWidth="1"/>
    <col min="10271" max="10271" width="7" style="322" customWidth="1"/>
    <col min="10272" max="10272" width="5.375" style="322" customWidth="1"/>
    <col min="10273" max="10273" width="5" style="322" customWidth="1"/>
    <col min="10274" max="10274" width="5.5" style="322" customWidth="1"/>
    <col min="10275" max="10275" width="8.5" style="322" customWidth="1"/>
    <col min="10276" max="10276" width="5.5" style="322" customWidth="1"/>
    <col min="10277" max="10277" width="8.5" style="322" customWidth="1"/>
    <col min="10278" max="10278" width="5.5" style="322" customWidth="1"/>
    <col min="10279" max="10279" width="8.5" style="322" customWidth="1"/>
    <col min="10280" max="10280" width="3.625" style="322" customWidth="1"/>
    <col min="10281" max="10281" width="8.625" style="322" customWidth="1"/>
    <col min="10282" max="10282" width="8.125" style="322" customWidth="1"/>
    <col min="10283" max="10284" width="4.625" style="322" customWidth="1"/>
    <col min="10285" max="10286" width="8.625" style="322" customWidth="1"/>
    <col min="10287" max="10288" width="4.625" style="322" bestFit="1" customWidth="1"/>
    <col min="10289" max="10289" width="8.625" style="322" customWidth="1"/>
    <col min="10290" max="10290" width="8" style="322" bestFit="1" customWidth="1"/>
    <col min="10291" max="10291" width="4.625" style="322" bestFit="1" customWidth="1"/>
    <col min="10292" max="10292" width="8.625" style="322" customWidth="1"/>
    <col min="10293" max="10293" width="5.375" style="322" customWidth="1"/>
    <col min="10294" max="10294" width="8.125" style="322" customWidth="1"/>
    <col min="10295" max="10496" width="9" style="322"/>
    <col min="10497" max="10497" width="4" style="322" customWidth="1"/>
    <col min="10498" max="10498" width="10" style="322" customWidth="1"/>
    <col min="10499" max="10500" width="7.125" style="322" customWidth="1"/>
    <col min="10501" max="10501" width="11.125" style="322" customWidth="1"/>
    <col min="10502" max="10503" width="7.125" style="322" customWidth="1"/>
    <col min="10504" max="10504" width="9.375" style="322" customWidth="1"/>
    <col min="10505" max="10506" width="7.125" style="322" customWidth="1"/>
    <col min="10507" max="10507" width="7.625" style="322" customWidth="1"/>
    <col min="10508" max="10508" width="10" style="322" customWidth="1"/>
    <col min="10509" max="10509" width="4.875" style="322" customWidth="1"/>
    <col min="10510" max="10510" width="5.5" style="322" customWidth="1"/>
    <col min="10511" max="10511" width="8.375" style="322" customWidth="1"/>
    <col min="10512" max="10512" width="5.625" style="322" customWidth="1"/>
    <col min="10513" max="10513" width="7.375" style="322" customWidth="1"/>
    <col min="10514" max="10514" width="5.125" style="322" customWidth="1"/>
    <col min="10515" max="10515" width="12.625" style="322" customWidth="1"/>
    <col min="10516" max="10516" width="5.125" style="322" customWidth="1"/>
    <col min="10517" max="10517" width="9.125" style="322" customWidth="1"/>
    <col min="10518" max="10518" width="7.125" style="322" customWidth="1"/>
    <col min="10519" max="10523" width="8.125" style="322" customWidth="1"/>
    <col min="10524" max="10525" width="9.125" style="322" customWidth="1"/>
    <col min="10526" max="10526" width="4.875" style="322" customWidth="1"/>
    <col min="10527" max="10527" width="7" style="322" customWidth="1"/>
    <col min="10528" max="10528" width="5.375" style="322" customWidth="1"/>
    <col min="10529" max="10529" width="5" style="322" customWidth="1"/>
    <col min="10530" max="10530" width="5.5" style="322" customWidth="1"/>
    <col min="10531" max="10531" width="8.5" style="322" customWidth="1"/>
    <col min="10532" max="10532" width="5.5" style="322" customWidth="1"/>
    <col min="10533" max="10533" width="8.5" style="322" customWidth="1"/>
    <col min="10534" max="10534" width="5.5" style="322" customWidth="1"/>
    <col min="10535" max="10535" width="8.5" style="322" customWidth="1"/>
    <col min="10536" max="10536" width="3.625" style="322" customWidth="1"/>
    <col min="10537" max="10537" width="8.625" style="322" customWidth="1"/>
    <col min="10538" max="10538" width="8.125" style="322" customWidth="1"/>
    <col min="10539" max="10540" width="4.625" style="322" customWidth="1"/>
    <col min="10541" max="10542" width="8.625" style="322" customWidth="1"/>
    <col min="10543" max="10544" width="4.625" style="322" bestFit="1" customWidth="1"/>
    <col min="10545" max="10545" width="8.625" style="322" customWidth="1"/>
    <col min="10546" max="10546" width="8" style="322" bestFit="1" customWidth="1"/>
    <col min="10547" max="10547" width="4.625" style="322" bestFit="1" customWidth="1"/>
    <col min="10548" max="10548" width="8.625" style="322" customWidth="1"/>
    <col min="10549" max="10549" width="5.375" style="322" customWidth="1"/>
    <col min="10550" max="10550" width="8.125" style="322" customWidth="1"/>
    <col min="10551" max="10752" width="9" style="322"/>
    <col min="10753" max="10753" width="4" style="322" customWidth="1"/>
    <col min="10754" max="10754" width="10" style="322" customWidth="1"/>
    <col min="10755" max="10756" width="7.125" style="322" customWidth="1"/>
    <col min="10757" max="10757" width="11.125" style="322" customWidth="1"/>
    <col min="10758" max="10759" width="7.125" style="322" customWidth="1"/>
    <col min="10760" max="10760" width="9.375" style="322" customWidth="1"/>
    <col min="10761" max="10762" width="7.125" style="322" customWidth="1"/>
    <col min="10763" max="10763" width="7.625" style="322" customWidth="1"/>
    <col min="10764" max="10764" width="10" style="322" customWidth="1"/>
    <col min="10765" max="10765" width="4.875" style="322" customWidth="1"/>
    <col min="10766" max="10766" width="5.5" style="322" customWidth="1"/>
    <col min="10767" max="10767" width="8.375" style="322" customWidth="1"/>
    <col min="10768" max="10768" width="5.625" style="322" customWidth="1"/>
    <col min="10769" max="10769" width="7.375" style="322" customWidth="1"/>
    <col min="10770" max="10770" width="5.125" style="322" customWidth="1"/>
    <col min="10771" max="10771" width="12.625" style="322" customWidth="1"/>
    <col min="10772" max="10772" width="5.125" style="322" customWidth="1"/>
    <col min="10773" max="10773" width="9.125" style="322" customWidth="1"/>
    <col min="10774" max="10774" width="7.125" style="322" customWidth="1"/>
    <col min="10775" max="10779" width="8.125" style="322" customWidth="1"/>
    <col min="10780" max="10781" width="9.125" style="322" customWidth="1"/>
    <col min="10782" max="10782" width="4.875" style="322" customWidth="1"/>
    <col min="10783" max="10783" width="7" style="322" customWidth="1"/>
    <col min="10784" max="10784" width="5.375" style="322" customWidth="1"/>
    <col min="10785" max="10785" width="5" style="322" customWidth="1"/>
    <col min="10786" max="10786" width="5.5" style="322" customWidth="1"/>
    <col min="10787" max="10787" width="8.5" style="322" customWidth="1"/>
    <col min="10788" max="10788" width="5.5" style="322" customWidth="1"/>
    <col min="10789" max="10789" width="8.5" style="322" customWidth="1"/>
    <col min="10790" max="10790" width="5.5" style="322" customWidth="1"/>
    <col min="10791" max="10791" width="8.5" style="322" customWidth="1"/>
    <col min="10792" max="10792" width="3.625" style="322" customWidth="1"/>
    <col min="10793" max="10793" width="8.625" style="322" customWidth="1"/>
    <col min="10794" max="10794" width="8.125" style="322" customWidth="1"/>
    <col min="10795" max="10796" width="4.625" style="322" customWidth="1"/>
    <col min="10797" max="10798" width="8.625" style="322" customWidth="1"/>
    <col min="10799" max="10800" width="4.625" style="322" bestFit="1" customWidth="1"/>
    <col min="10801" max="10801" width="8.625" style="322" customWidth="1"/>
    <col min="10802" max="10802" width="8" style="322" bestFit="1" customWidth="1"/>
    <col min="10803" max="10803" width="4.625" style="322" bestFit="1" customWidth="1"/>
    <col min="10804" max="10804" width="8.625" style="322" customWidth="1"/>
    <col min="10805" max="10805" width="5.375" style="322" customWidth="1"/>
    <col min="10806" max="10806" width="8.125" style="322" customWidth="1"/>
    <col min="10807" max="11008" width="9" style="322"/>
    <col min="11009" max="11009" width="4" style="322" customWidth="1"/>
    <col min="11010" max="11010" width="10" style="322" customWidth="1"/>
    <col min="11011" max="11012" width="7.125" style="322" customWidth="1"/>
    <col min="11013" max="11013" width="11.125" style="322" customWidth="1"/>
    <col min="11014" max="11015" width="7.125" style="322" customWidth="1"/>
    <col min="11016" max="11016" width="9.375" style="322" customWidth="1"/>
    <col min="11017" max="11018" width="7.125" style="322" customWidth="1"/>
    <col min="11019" max="11019" width="7.625" style="322" customWidth="1"/>
    <col min="11020" max="11020" width="10" style="322" customWidth="1"/>
    <col min="11021" max="11021" width="4.875" style="322" customWidth="1"/>
    <col min="11022" max="11022" width="5.5" style="322" customWidth="1"/>
    <col min="11023" max="11023" width="8.375" style="322" customWidth="1"/>
    <col min="11024" max="11024" width="5.625" style="322" customWidth="1"/>
    <col min="11025" max="11025" width="7.375" style="322" customWidth="1"/>
    <col min="11026" max="11026" width="5.125" style="322" customWidth="1"/>
    <col min="11027" max="11027" width="12.625" style="322" customWidth="1"/>
    <col min="11028" max="11028" width="5.125" style="322" customWidth="1"/>
    <col min="11029" max="11029" width="9.125" style="322" customWidth="1"/>
    <col min="11030" max="11030" width="7.125" style="322" customWidth="1"/>
    <col min="11031" max="11035" width="8.125" style="322" customWidth="1"/>
    <col min="11036" max="11037" width="9.125" style="322" customWidth="1"/>
    <col min="11038" max="11038" width="4.875" style="322" customWidth="1"/>
    <col min="11039" max="11039" width="7" style="322" customWidth="1"/>
    <col min="11040" max="11040" width="5.375" style="322" customWidth="1"/>
    <col min="11041" max="11041" width="5" style="322" customWidth="1"/>
    <col min="11042" max="11042" width="5.5" style="322" customWidth="1"/>
    <col min="11043" max="11043" width="8.5" style="322" customWidth="1"/>
    <col min="11044" max="11044" width="5.5" style="322" customWidth="1"/>
    <col min="11045" max="11045" width="8.5" style="322" customWidth="1"/>
    <col min="11046" max="11046" width="5.5" style="322" customWidth="1"/>
    <col min="11047" max="11047" width="8.5" style="322" customWidth="1"/>
    <col min="11048" max="11048" width="3.625" style="322" customWidth="1"/>
    <col min="11049" max="11049" width="8.625" style="322" customWidth="1"/>
    <col min="11050" max="11050" width="8.125" style="322" customWidth="1"/>
    <col min="11051" max="11052" width="4.625" style="322" customWidth="1"/>
    <col min="11053" max="11054" width="8.625" style="322" customWidth="1"/>
    <col min="11055" max="11056" width="4.625" style="322" bestFit="1" customWidth="1"/>
    <col min="11057" max="11057" width="8.625" style="322" customWidth="1"/>
    <col min="11058" max="11058" width="8" style="322" bestFit="1" customWidth="1"/>
    <col min="11059" max="11059" width="4.625" style="322" bestFit="1" customWidth="1"/>
    <col min="11060" max="11060" width="8.625" style="322" customWidth="1"/>
    <col min="11061" max="11061" width="5.375" style="322" customWidth="1"/>
    <col min="11062" max="11062" width="8.125" style="322" customWidth="1"/>
    <col min="11063" max="11264" width="9" style="322"/>
    <col min="11265" max="11265" width="4" style="322" customWidth="1"/>
    <col min="11266" max="11266" width="10" style="322" customWidth="1"/>
    <col min="11267" max="11268" width="7.125" style="322" customWidth="1"/>
    <col min="11269" max="11269" width="11.125" style="322" customWidth="1"/>
    <col min="11270" max="11271" width="7.125" style="322" customWidth="1"/>
    <col min="11272" max="11272" width="9.375" style="322" customWidth="1"/>
    <col min="11273" max="11274" width="7.125" style="322" customWidth="1"/>
    <col min="11275" max="11275" width="7.625" style="322" customWidth="1"/>
    <col min="11276" max="11276" width="10" style="322" customWidth="1"/>
    <col min="11277" max="11277" width="4.875" style="322" customWidth="1"/>
    <col min="11278" max="11278" width="5.5" style="322" customWidth="1"/>
    <col min="11279" max="11279" width="8.375" style="322" customWidth="1"/>
    <col min="11280" max="11280" width="5.625" style="322" customWidth="1"/>
    <col min="11281" max="11281" width="7.375" style="322" customWidth="1"/>
    <col min="11282" max="11282" width="5.125" style="322" customWidth="1"/>
    <col min="11283" max="11283" width="12.625" style="322" customWidth="1"/>
    <col min="11284" max="11284" width="5.125" style="322" customWidth="1"/>
    <col min="11285" max="11285" width="9.125" style="322" customWidth="1"/>
    <col min="11286" max="11286" width="7.125" style="322" customWidth="1"/>
    <col min="11287" max="11291" width="8.125" style="322" customWidth="1"/>
    <col min="11292" max="11293" width="9.125" style="322" customWidth="1"/>
    <col min="11294" max="11294" width="4.875" style="322" customWidth="1"/>
    <col min="11295" max="11295" width="7" style="322" customWidth="1"/>
    <col min="11296" max="11296" width="5.375" style="322" customWidth="1"/>
    <col min="11297" max="11297" width="5" style="322" customWidth="1"/>
    <col min="11298" max="11298" width="5.5" style="322" customWidth="1"/>
    <col min="11299" max="11299" width="8.5" style="322" customWidth="1"/>
    <col min="11300" max="11300" width="5.5" style="322" customWidth="1"/>
    <col min="11301" max="11301" width="8.5" style="322" customWidth="1"/>
    <col min="11302" max="11302" width="5.5" style="322" customWidth="1"/>
    <col min="11303" max="11303" width="8.5" style="322" customWidth="1"/>
    <col min="11304" max="11304" width="3.625" style="322" customWidth="1"/>
    <col min="11305" max="11305" width="8.625" style="322" customWidth="1"/>
    <col min="11306" max="11306" width="8.125" style="322" customWidth="1"/>
    <col min="11307" max="11308" width="4.625" style="322" customWidth="1"/>
    <col min="11309" max="11310" width="8.625" style="322" customWidth="1"/>
    <col min="11311" max="11312" width="4.625" style="322" bestFit="1" customWidth="1"/>
    <col min="11313" max="11313" width="8.625" style="322" customWidth="1"/>
    <col min="11314" max="11314" width="8" style="322" bestFit="1" customWidth="1"/>
    <col min="11315" max="11315" width="4.625" style="322" bestFit="1" customWidth="1"/>
    <col min="11316" max="11316" width="8.625" style="322" customWidth="1"/>
    <col min="11317" max="11317" width="5.375" style="322" customWidth="1"/>
    <col min="11318" max="11318" width="8.125" style="322" customWidth="1"/>
    <col min="11319" max="11520" width="9" style="322"/>
    <col min="11521" max="11521" width="4" style="322" customWidth="1"/>
    <col min="11522" max="11522" width="10" style="322" customWidth="1"/>
    <col min="11523" max="11524" width="7.125" style="322" customWidth="1"/>
    <col min="11525" max="11525" width="11.125" style="322" customWidth="1"/>
    <col min="11526" max="11527" width="7.125" style="322" customWidth="1"/>
    <col min="11528" max="11528" width="9.375" style="322" customWidth="1"/>
    <col min="11529" max="11530" width="7.125" style="322" customWidth="1"/>
    <col min="11531" max="11531" width="7.625" style="322" customWidth="1"/>
    <col min="11532" max="11532" width="10" style="322" customWidth="1"/>
    <col min="11533" max="11533" width="4.875" style="322" customWidth="1"/>
    <col min="11534" max="11534" width="5.5" style="322" customWidth="1"/>
    <col min="11535" max="11535" width="8.375" style="322" customWidth="1"/>
    <col min="11536" max="11536" width="5.625" style="322" customWidth="1"/>
    <col min="11537" max="11537" width="7.375" style="322" customWidth="1"/>
    <col min="11538" max="11538" width="5.125" style="322" customWidth="1"/>
    <col min="11539" max="11539" width="12.625" style="322" customWidth="1"/>
    <col min="11540" max="11540" width="5.125" style="322" customWidth="1"/>
    <col min="11541" max="11541" width="9.125" style="322" customWidth="1"/>
    <col min="11542" max="11542" width="7.125" style="322" customWidth="1"/>
    <col min="11543" max="11547" width="8.125" style="322" customWidth="1"/>
    <col min="11548" max="11549" width="9.125" style="322" customWidth="1"/>
    <col min="11550" max="11550" width="4.875" style="322" customWidth="1"/>
    <col min="11551" max="11551" width="7" style="322" customWidth="1"/>
    <col min="11552" max="11552" width="5.375" style="322" customWidth="1"/>
    <col min="11553" max="11553" width="5" style="322" customWidth="1"/>
    <col min="11554" max="11554" width="5.5" style="322" customWidth="1"/>
    <col min="11555" max="11555" width="8.5" style="322" customWidth="1"/>
    <col min="11556" max="11556" width="5.5" style="322" customWidth="1"/>
    <col min="11557" max="11557" width="8.5" style="322" customWidth="1"/>
    <col min="11558" max="11558" width="5.5" style="322" customWidth="1"/>
    <col min="11559" max="11559" width="8.5" style="322" customWidth="1"/>
    <col min="11560" max="11560" width="3.625" style="322" customWidth="1"/>
    <col min="11561" max="11561" width="8.625" style="322" customWidth="1"/>
    <col min="11562" max="11562" width="8.125" style="322" customWidth="1"/>
    <col min="11563" max="11564" width="4.625" style="322" customWidth="1"/>
    <col min="11565" max="11566" width="8.625" style="322" customWidth="1"/>
    <col min="11567" max="11568" width="4.625" style="322" bestFit="1" customWidth="1"/>
    <col min="11569" max="11569" width="8.625" style="322" customWidth="1"/>
    <col min="11570" max="11570" width="8" style="322" bestFit="1" customWidth="1"/>
    <col min="11571" max="11571" width="4.625" style="322" bestFit="1" customWidth="1"/>
    <col min="11572" max="11572" width="8.625" style="322" customWidth="1"/>
    <col min="11573" max="11573" width="5.375" style="322" customWidth="1"/>
    <col min="11574" max="11574" width="8.125" style="322" customWidth="1"/>
    <col min="11575" max="11776" width="9" style="322"/>
    <col min="11777" max="11777" width="4" style="322" customWidth="1"/>
    <col min="11778" max="11778" width="10" style="322" customWidth="1"/>
    <col min="11779" max="11780" width="7.125" style="322" customWidth="1"/>
    <col min="11781" max="11781" width="11.125" style="322" customWidth="1"/>
    <col min="11782" max="11783" width="7.125" style="322" customWidth="1"/>
    <col min="11784" max="11784" width="9.375" style="322" customWidth="1"/>
    <col min="11785" max="11786" width="7.125" style="322" customWidth="1"/>
    <col min="11787" max="11787" width="7.625" style="322" customWidth="1"/>
    <col min="11788" max="11788" width="10" style="322" customWidth="1"/>
    <col min="11789" max="11789" width="4.875" style="322" customWidth="1"/>
    <col min="11790" max="11790" width="5.5" style="322" customWidth="1"/>
    <col min="11791" max="11791" width="8.375" style="322" customWidth="1"/>
    <col min="11792" max="11792" width="5.625" style="322" customWidth="1"/>
    <col min="11793" max="11793" width="7.375" style="322" customWidth="1"/>
    <col min="11794" max="11794" width="5.125" style="322" customWidth="1"/>
    <col min="11795" max="11795" width="12.625" style="322" customWidth="1"/>
    <col min="11796" max="11796" width="5.125" style="322" customWidth="1"/>
    <col min="11797" max="11797" width="9.125" style="322" customWidth="1"/>
    <col min="11798" max="11798" width="7.125" style="322" customWidth="1"/>
    <col min="11799" max="11803" width="8.125" style="322" customWidth="1"/>
    <col min="11804" max="11805" width="9.125" style="322" customWidth="1"/>
    <col min="11806" max="11806" width="4.875" style="322" customWidth="1"/>
    <col min="11807" max="11807" width="7" style="322" customWidth="1"/>
    <col min="11808" max="11808" width="5.375" style="322" customWidth="1"/>
    <col min="11809" max="11809" width="5" style="322" customWidth="1"/>
    <col min="11810" max="11810" width="5.5" style="322" customWidth="1"/>
    <col min="11811" max="11811" width="8.5" style="322" customWidth="1"/>
    <col min="11812" max="11812" width="5.5" style="322" customWidth="1"/>
    <col min="11813" max="11813" width="8.5" style="322" customWidth="1"/>
    <col min="11814" max="11814" width="5.5" style="322" customWidth="1"/>
    <col min="11815" max="11815" width="8.5" style="322" customWidth="1"/>
    <col min="11816" max="11816" width="3.625" style="322" customWidth="1"/>
    <col min="11817" max="11817" width="8.625" style="322" customWidth="1"/>
    <col min="11818" max="11818" width="8.125" style="322" customWidth="1"/>
    <col min="11819" max="11820" width="4.625" style="322" customWidth="1"/>
    <col min="11821" max="11822" width="8.625" style="322" customWidth="1"/>
    <col min="11823" max="11824" width="4.625" style="322" bestFit="1" customWidth="1"/>
    <col min="11825" max="11825" width="8.625" style="322" customWidth="1"/>
    <col min="11826" max="11826" width="8" style="322" bestFit="1" customWidth="1"/>
    <col min="11827" max="11827" width="4.625" style="322" bestFit="1" customWidth="1"/>
    <col min="11828" max="11828" width="8.625" style="322" customWidth="1"/>
    <col min="11829" max="11829" width="5.375" style="322" customWidth="1"/>
    <col min="11830" max="11830" width="8.125" style="322" customWidth="1"/>
    <col min="11831" max="12032" width="9" style="322"/>
    <col min="12033" max="12033" width="4" style="322" customWidth="1"/>
    <col min="12034" max="12034" width="10" style="322" customWidth="1"/>
    <col min="12035" max="12036" width="7.125" style="322" customWidth="1"/>
    <col min="12037" max="12037" width="11.125" style="322" customWidth="1"/>
    <col min="12038" max="12039" width="7.125" style="322" customWidth="1"/>
    <col min="12040" max="12040" width="9.375" style="322" customWidth="1"/>
    <col min="12041" max="12042" width="7.125" style="322" customWidth="1"/>
    <col min="12043" max="12043" width="7.625" style="322" customWidth="1"/>
    <col min="12044" max="12044" width="10" style="322" customWidth="1"/>
    <col min="12045" max="12045" width="4.875" style="322" customWidth="1"/>
    <col min="12046" max="12046" width="5.5" style="322" customWidth="1"/>
    <col min="12047" max="12047" width="8.375" style="322" customWidth="1"/>
    <col min="12048" max="12048" width="5.625" style="322" customWidth="1"/>
    <col min="12049" max="12049" width="7.375" style="322" customWidth="1"/>
    <col min="12050" max="12050" width="5.125" style="322" customWidth="1"/>
    <col min="12051" max="12051" width="12.625" style="322" customWidth="1"/>
    <col min="12052" max="12052" width="5.125" style="322" customWidth="1"/>
    <col min="12053" max="12053" width="9.125" style="322" customWidth="1"/>
    <col min="12054" max="12054" width="7.125" style="322" customWidth="1"/>
    <col min="12055" max="12059" width="8.125" style="322" customWidth="1"/>
    <col min="12060" max="12061" width="9.125" style="322" customWidth="1"/>
    <col min="12062" max="12062" width="4.875" style="322" customWidth="1"/>
    <col min="12063" max="12063" width="7" style="322" customWidth="1"/>
    <col min="12064" max="12064" width="5.375" style="322" customWidth="1"/>
    <col min="12065" max="12065" width="5" style="322" customWidth="1"/>
    <col min="12066" max="12066" width="5.5" style="322" customWidth="1"/>
    <col min="12067" max="12067" width="8.5" style="322" customWidth="1"/>
    <col min="12068" max="12068" width="5.5" style="322" customWidth="1"/>
    <col min="12069" max="12069" width="8.5" style="322" customWidth="1"/>
    <col min="12070" max="12070" width="5.5" style="322" customWidth="1"/>
    <col min="12071" max="12071" width="8.5" style="322" customWidth="1"/>
    <col min="12072" max="12072" width="3.625" style="322" customWidth="1"/>
    <col min="12073" max="12073" width="8.625" style="322" customWidth="1"/>
    <col min="12074" max="12074" width="8.125" style="322" customWidth="1"/>
    <col min="12075" max="12076" width="4.625" style="322" customWidth="1"/>
    <col min="12077" max="12078" width="8.625" style="322" customWidth="1"/>
    <col min="12079" max="12080" width="4.625" style="322" bestFit="1" customWidth="1"/>
    <col min="12081" max="12081" width="8.625" style="322" customWidth="1"/>
    <col min="12082" max="12082" width="8" style="322" bestFit="1" customWidth="1"/>
    <col min="12083" max="12083" width="4.625" style="322" bestFit="1" customWidth="1"/>
    <col min="12084" max="12084" width="8.625" style="322" customWidth="1"/>
    <col min="12085" max="12085" width="5.375" style="322" customWidth="1"/>
    <col min="12086" max="12086" width="8.125" style="322" customWidth="1"/>
    <col min="12087" max="12288" width="9" style="322"/>
    <col min="12289" max="12289" width="4" style="322" customWidth="1"/>
    <col min="12290" max="12290" width="10" style="322" customWidth="1"/>
    <col min="12291" max="12292" width="7.125" style="322" customWidth="1"/>
    <col min="12293" max="12293" width="11.125" style="322" customWidth="1"/>
    <col min="12294" max="12295" width="7.125" style="322" customWidth="1"/>
    <col min="12296" max="12296" width="9.375" style="322" customWidth="1"/>
    <col min="12297" max="12298" width="7.125" style="322" customWidth="1"/>
    <col min="12299" max="12299" width="7.625" style="322" customWidth="1"/>
    <col min="12300" max="12300" width="10" style="322" customWidth="1"/>
    <col min="12301" max="12301" width="4.875" style="322" customWidth="1"/>
    <col min="12302" max="12302" width="5.5" style="322" customWidth="1"/>
    <col min="12303" max="12303" width="8.375" style="322" customWidth="1"/>
    <col min="12304" max="12304" width="5.625" style="322" customWidth="1"/>
    <col min="12305" max="12305" width="7.375" style="322" customWidth="1"/>
    <col min="12306" max="12306" width="5.125" style="322" customWidth="1"/>
    <col min="12307" max="12307" width="12.625" style="322" customWidth="1"/>
    <col min="12308" max="12308" width="5.125" style="322" customWidth="1"/>
    <col min="12309" max="12309" width="9.125" style="322" customWidth="1"/>
    <col min="12310" max="12310" width="7.125" style="322" customWidth="1"/>
    <col min="12311" max="12315" width="8.125" style="322" customWidth="1"/>
    <col min="12316" max="12317" width="9.125" style="322" customWidth="1"/>
    <col min="12318" max="12318" width="4.875" style="322" customWidth="1"/>
    <col min="12319" max="12319" width="7" style="322" customWidth="1"/>
    <col min="12320" max="12320" width="5.375" style="322" customWidth="1"/>
    <col min="12321" max="12321" width="5" style="322" customWidth="1"/>
    <col min="12322" max="12322" width="5.5" style="322" customWidth="1"/>
    <col min="12323" max="12323" width="8.5" style="322" customWidth="1"/>
    <col min="12324" max="12324" width="5.5" style="322" customWidth="1"/>
    <col min="12325" max="12325" width="8.5" style="322" customWidth="1"/>
    <col min="12326" max="12326" width="5.5" style="322" customWidth="1"/>
    <col min="12327" max="12327" width="8.5" style="322" customWidth="1"/>
    <col min="12328" max="12328" width="3.625" style="322" customWidth="1"/>
    <col min="12329" max="12329" width="8.625" style="322" customWidth="1"/>
    <col min="12330" max="12330" width="8.125" style="322" customWidth="1"/>
    <col min="12331" max="12332" width="4.625" style="322" customWidth="1"/>
    <col min="12333" max="12334" width="8.625" style="322" customWidth="1"/>
    <col min="12335" max="12336" width="4.625" style="322" bestFit="1" customWidth="1"/>
    <col min="12337" max="12337" width="8.625" style="322" customWidth="1"/>
    <col min="12338" max="12338" width="8" style="322" bestFit="1" customWidth="1"/>
    <col min="12339" max="12339" width="4.625" style="322" bestFit="1" customWidth="1"/>
    <col min="12340" max="12340" width="8.625" style="322" customWidth="1"/>
    <col min="12341" max="12341" width="5.375" style="322" customWidth="1"/>
    <col min="12342" max="12342" width="8.125" style="322" customWidth="1"/>
    <col min="12343" max="12544" width="9" style="322"/>
    <col min="12545" max="12545" width="4" style="322" customWidth="1"/>
    <col min="12546" max="12546" width="10" style="322" customWidth="1"/>
    <col min="12547" max="12548" width="7.125" style="322" customWidth="1"/>
    <col min="12549" max="12549" width="11.125" style="322" customWidth="1"/>
    <col min="12550" max="12551" width="7.125" style="322" customWidth="1"/>
    <col min="12552" max="12552" width="9.375" style="322" customWidth="1"/>
    <col min="12553" max="12554" width="7.125" style="322" customWidth="1"/>
    <col min="12555" max="12555" width="7.625" style="322" customWidth="1"/>
    <col min="12556" max="12556" width="10" style="322" customWidth="1"/>
    <col min="12557" max="12557" width="4.875" style="322" customWidth="1"/>
    <col min="12558" max="12558" width="5.5" style="322" customWidth="1"/>
    <col min="12559" max="12559" width="8.375" style="322" customWidth="1"/>
    <col min="12560" max="12560" width="5.625" style="322" customWidth="1"/>
    <col min="12561" max="12561" width="7.375" style="322" customWidth="1"/>
    <col min="12562" max="12562" width="5.125" style="322" customWidth="1"/>
    <col min="12563" max="12563" width="12.625" style="322" customWidth="1"/>
    <col min="12564" max="12564" width="5.125" style="322" customWidth="1"/>
    <col min="12565" max="12565" width="9.125" style="322" customWidth="1"/>
    <col min="12566" max="12566" width="7.125" style="322" customWidth="1"/>
    <col min="12567" max="12571" width="8.125" style="322" customWidth="1"/>
    <col min="12572" max="12573" width="9.125" style="322" customWidth="1"/>
    <col min="12574" max="12574" width="4.875" style="322" customWidth="1"/>
    <col min="12575" max="12575" width="7" style="322" customWidth="1"/>
    <col min="12576" max="12576" width="5.375" style="322" customWidth="1"/>
    <col min="12577" max="12577" width="5" style="322" customWidth="1"/>
    <col min="12578" max="12578" width="5.5" style="322" customWidth="1"/>
    <col min="12579" max="12579" width="8.5" style="322" customWidth="1"/>
    <col min="12580" max="12580" width="5.5" style="322" customWidth="1"/>
    <col min="12581" max="12581" width="8.5" style="322" customWidth="1"/>
    <col min="12582" max="12582" width="5.5" style="322" customWidth="1"/>
    <col min="12583" max="12583" width="8.5" style="322" customWidth="1"/>
    <col min="12584" max="12584" width="3.625" style="322" customWidth="1"/>
    <col min="12585" max="12585" width="8.625" style="322" customWidth="1"/>
    <col min="12586" max="12586" width="8.125" style="322" customWidth="1"/>
    <col min="12587" max="12588" width="4.625" style="322" customWidth="1"/>
    <col min="12589" max="12590" width="8.625" style="322" customWidth="1"/>
    <col min="12591" max="12592" width="4.625" style="322" bestFit="1" customWidth="1"/>
    <col min="12593" max="12593" width="8.625" style="322" customWidth="1"/>
    <col min="12594" max="12594" width="8" style="322" bestFit="1" customWidth="1"/>
    <col min="12595" max="12595" width="4.625" style="322" bestFit="1" customWidth="1"/>
    <col min="12596" max="12596" width="8.625" style="322" customWidth="1"/>
    <col min="12597" max="12597" width="5.375" style="322" customWidth="1"/>
    <col min="12598" max="12598" width="8.125" style="322" customWidth="1"/>
    <col min="12599" max="12800" width="9" style="322"/>
    <col min="12801" max="12801" width="4" style="322" customWidth="1"/>
    <col min="12802" max="12802" width="10" style="322" customWidth="1"/>
    <col min="12803" max="12804" width="7.125" style="322" customWidth="1"/>
    <col min="12805" max="12805" width="11.125" style="322" customWidth="1"/>
    <col min="12806" max="12807" width="7.125" style="322" customWidth="1"/>
    <col min="12808" max="12808" width="9.375" style="322" customWidth="1"/>
    <col min="12809" max="12810" width="7.125" style="322" customWidth="1"/>
    <col min="12811" max="12811" width="7.625" style="322" customWidth="1"/>
    <col min="12812" max="12812" width="10" style="322" customWidth="1"/>
    <col min="12813" max="12813" width="4.875" style="322" customWidth="1"/>
    <col min="12814" max="12814" width="5.5" style="322" customWidth="1"/>
    <col min="12815" max="12815" width="8.375" style="322" customWidth="1"/>
    <col min="12816" max="12816" width="5.625" style="322" customWidth="1"/>
    <col min="12817" max="12817" width="7.375" style="322" customWidth="1"/>
    <col min="12818" max="12818" width="5.125" style="322" customWidth="1"/>
    <col min="12819" max="12819" width="12.625" style="322" customWidth="1"/>
    <col min="12820" max="12820" width="5.125" style="322" customWidth="1"/>
    <col min="12821" max="12821" width="9.125" style="322" customWidth="1"/>
    <col min="12822" max="12822" width="7.125" style="322" customWidth="1"/>
    <col min="12823" max="12827" width="8.125" style="322" customWidth="1"/>
    <col min="12828" max="12829" width="9.125" style="322" customWidth="1"/>
    <col min="12830" max="12830" width="4.875" style="322" customWidth="1"/>
    <col min="12831" max="12831" width="7" style="322" customWidth="1"/>
    <col min="12832" max="12832" width="5.375" style="322" customWidth="1"/>
    <col min="12833" max="12833" width="5" style="322" customWidth="1"/>
    <col min="12834" max="12834" width="5.5" style="322" customWidth="1"/>
    <col min="12835" max="12835" width="8.5" style="322" customWidth="1"/>
    <col min="12836" max="12836" width="5.5" style="322" customWidth="1"/>
    <col min="12837" max="12837" width="8.5" style="322" customWidth="1"/>
    <col min="12838" max="12838" width="5.5" style="322" customWidth="1"/>
    <col min="12839" max="12839" width="8.5" style="322" customWidth="1"/>
    <col min="12840" max="12840" width="3.625" style="322" customWidth="1"/>
    <col min="12841" max="12841" width="8.625" style="322" customWidth="1"/>
    <col min="12842" max="12842" width="8.125" style="322" customWidth="1"/>
    <col min="12843" max="12844" width="4.625" style="322" customWidth="1"/>
    <col min="12845" max="12846" width="8.625" style="322" customWidth="1"/>
    <col min="12847" max="12848" width="4.625" style="322" bestFit="1" customWidth="1"/>
    <col min="12849" max="12849" width="8.625" style="322" customWidth="1"/>
    <col min="12850" max="12850" width="8" style="322" bestFit="1" customWidth="1"/>
    <col min="12851" max="12851" width="4.625" style="322" bestFit="1" customWidth="1"/>
    <col min="12852" max="12852" width="8.625" style="322" customWidth="1"/>
    <col min="12853" max="12853" width="5.375" style="322" customWidth="1"/>
    <col min="12854" max="12854" width="8.125" style="322" customWidth="1"/>
    <col min="12855" max="13056" width="9" style="322"/>
    <col min="13057" max="13057" width="4" style="322" customWidth="1"/>
    <col min="13058" max="13058" width="10" style="322" customWidth="1"/>
    <col min="13059" max="13060" width="7.125" style="322" customWidth="1"/>
    <col min="13061" max="13061" width="11.125" style="322" customWidth="1"/>
    <col min="13062" max="13063" width="7.125" style="322" customWidth="1"/>
    <col min="13064" max="13064" width="9.375" style="322" customWidth="1"/>
    <col min="13065" max="13066" width="7.125" style="322" customWidth="1"/>
    <col min="13067" max="13067" width="7.625" style="322" customWidth="1"/>
    <col min="13068" max="13068" width="10" style="322" customWidth="1"/>
    <col min="13069" max="13069" width="4.875" style="322" customWidth="1"/>
    <col min="13070" max="13070" width="5.5" style="322" customWidth="1"/>
    <col min="13071" max="13071" width="8.375" style="322" customWidth="1"/>
    <col min="13072" max="13072" width="5.625" style="322" customWidth="1"/>
    <col min="13073" max="13073" width="7.375" style="322" customWidth="1"/>
    <col min="13074" max="13074" width="5.125" style="322" customWidth="1"/>
    <col min="13075" max="13075" width="12.625" style="322" customWidth="1"/>
    <col min="13076" max="13076" width="5.125" style="322" customWidth="1"/>
    <col min="13077" max="13077" width="9.125" style="322" customWidth="1"/>
    <col min="13078" max="13078" width="7.125" style="322" customWidth="1"/>
    <col min="13079" max="13083" width="8.125" style="322" customWidth="1"/>
    <col min="13084" max="13085" width="9.125" style="322" customWidth="1"/>
    <col min="13086" max="13086" width="4.875" style="322" customWidth="1"/>
    <col min="13087" max="13087" width="7" style="322" customWidth="1"/>
    <col min="13088" max="13088" width="5.375" style="322" customWidth="1"/>
    <col min="13089" max="13089" width="5" style="322" customWidth="1"/>
    <col min="13090" max="13090" width="5.5" style="322" customWidth="1"/>
    <col min="13091" max="13091" width="8.5" style="322" customWidth="1"/>
    <col min="13092" max="13092" width="5.5" style="322" customWidth="1"/>
    <col min="13093" max="13093" width="8.5" style="322" customWidth="1"/>
    <col min="13094" max="13094" width="5.5" style="322" customWidth="1"/>
    <col min="13095" max="13095" width="8.5" style="322" customWidth="1"/>
    <col min="13096" max="13096" width="3.625" style="322" customWidth="1"/>
    <col min="13097" max="13097" width="8.625" style="322" customWidth="1"/>
    <col min="13098" max="13098" width="8.125" style="322" customWidth="1"/>
    <col min="13099" max="13100" width="4.625" style="322" customWidth="1"/>
    <col min="13101" max="13102" width="8.625" style="322" customWidth="1"/>
    <col min="13103" max="13104" width="4.625" style="322" bestFit="1" customWidth="1"/>
    <col min="13105" max="13105" width="8.625" style="322" customWidth="1"/>
    <col min="13106" max="13106" width="8" style="322" bestFit="1" customWidth="1"/>
    <col min="13107" max="13107" width="4.625" style="322" bestFit="1" customWidth="1"/>
    <col min="13108" max="13108" width="8.625" style="322" customWidth="1"/>
    <col min="13109" max="13109" width="5.375" style="322" customWidth="1"/>
    <col min="13110" max="13110" width="8.125" style="322" customWidth="1"/>
    <col min="13111" max="13312" width="9" style="322"/>
    <col min="13313" max="13313" width="4" style="322" customWidth="1"/>
    <col min="13314" max="13314" width="10" style="322" customWidth="1"/>
    <col min="13315" max="13316" width="7.125" style="322" customWidth="1"/>
    <col min="13317" max="13317" width="11.125" style="322" customWidth="1"/>
    <col min="13318" max="13319" width="7.125" style="322" customWidth="1"/>
    <col min="13320" max="13320" width="9.375" style="322" customWidth="1"/>
    <col min="13321" max="13322" width="7.125" style="322" customWidth="1"/>
    <col min="13323" max="13323" width="7.625" style="322" customWidth="1"/>
    <col min="13324" max="13324" width="10" style="322" customWidth="1"/>
    <col min="13325" max="13325" width="4.875" style="322" customWidth="1"/>
    <col min="13326" max="13326" width="5.5" style="322" customWidth="1"/>
    <col min="13327" max="13327" width="8.375" style="322" customWidth="1"/>
    <col min="13328" max="13328" width="5.625" style="322" customWidth="1"/>
    <col min="13329" max="13329" width="7.375" style="322" customWidth="1"/>
    <col min="13330" max="13330" width="5.125" style="322" customWidth="1"/>
    <col min="13331" max="13331" width="12.625" style="322" customWidth="1"/>
    <col min="13332" max="13332" width="5.125" style="322" customWidth="1"/>
    <col min="13333" max="13333" width="9.125" style="322" customWidth="1"/>
    <col min="13334" max="13334" width="7.125" style="322" customWidth="1"/>
    <col min="13335" max="13339" width="8.125" style="322" customWidth="1"/>
    <col min="13340" max="13341" width="9.125" style="322" customWidth="1"/>
    <col min="13342" max="13342" width="4.875" style="322" customWidth="1"/>
    <col min="13343" max="13343" width="7" style="322" customWidth="1"/>
    <col min="13344" max="13344" width="5.375" style="322" customWidth="1"/>
    <col min="13345" max="13345" width="5" style="322" customWidth="1"/>
    <col min="13346" max="13346" width="5.5" style="322" customWidth="1"/>
    <col min="13347" max="13347" width="8.5" style="322" customWidth="1"/>
    <col min="13348" max="13348" width="5.5" style="322" customWidth="1"/>
    <col min="13349" max="13349" width="8.5" style="322" customWidth="1"/>
    <col min="13350" max="13350" width="5.5" style="322" customWidth="1"/>
    <col min="13351" max="13351" width="8.5" style="322" customWidth="1"/>
    <col min="13352" max="13352" width="3.625" style="322" customWidth="1"/>
    <col min="13353" max="13353" width="8.625" style="322" customWidth="1"/>
    <col min="13354" max="13354" width="8.125" style="322" customWidth="1"/>
    <col min="13355" max="13356" width="4.625" style="322" customWidth="1"/>
    <col min="13357" max="13358" width="8.625" style="322" customWidth="1"/>
    <col min="13359" max="13360" width="4.625" style="322" bestFit="1" customWidth="1"/>
    <col min="13361" max="13361" width="8.625" style="322" customWidth="1"/>
    <col min="13362" max="13362" width="8" style="322" bestFit="1" customWidth="1"/>
    <col min="13363" max="13363" width="4.625" style="322" bestFit="1" customWidth="1"/>
    <col min="13364" max="13364" width="8.625" style="322" customWidth="1"/>
    <col min="13365" max="13365" width="5.375" style="322" customWidth="1"/>
    <col min="13366" max="13366" width="8.125" style="322" customWidth="1"/>
    <col min="13367" max="13568" width="9" style="322"/>
    <col min="13569" max="13569" width="4" style="322" customWidth="1"/>
    <col min="13570" max="13570" width="10" style="322" customWidth="1"/>
    <col min="13571" max="13572" width="7.125" style="322" customWidth="1"/>
    <col min="13573" max="13573" width="11.125" style="322" customWidth="1"/>
    <col min="13574" max="13575" width="7.125" style="322" customWidth="1"/>
    <col min="13576" max="13576" width="9.375" style="322" customWidth="1"/>
    <col min="13577" max="13578" width="7.125" style="322" customWidth="1"/>
    <col min="13579" max="13579" width="7.625" style="322" customWidth="1"/>
    <col min="13580" max="13580" width="10" style="322" customWidth="1"/>
    <col min="13581" max="13581" width="4.875" style="322" customWidth="1"/>
    <col min="13582" max="13582" width="5.5" style="322" customWidth="1"/>
    <col min="13583" max="13583" width="8.375" style="322" customWidth="1"/>
    <col min="13584" max="13584" width="5.625" style="322" customWidth="1"/>
    <col min="13585" max="13585" width="7.375" style="322" customWidth="1"/>
    <col min="13586" max="13586" width="5.125" style="322" customWidth="1"/>
    <col min="13587" max="13587" width="12.625" style="322" customWidth="1"/>
    <col min="13588" max="13588" width="5.125" style="322" customWidth="1"/>
    <col min="13589" max="13589" width="9.125" style="322" customWidth="1"/>
    <col min="13590" max="13590" width="7.125" style="322" customWidth="1"/>
    <col min="13591" max="13595" width="8.125" style="322" customWidth="1"/>
    <col min="13596" max="13597" width="9.125" style="322" customWidth="1"/>
    <col min="13598" max="13598" width="4.875" style="322" customWidth="1"/>
    <col min="13599" max="13599" width="7" style="322" customWidth="1"/>
    <col min="13600" max="13600" width="5.375" style="322" customWidth="1"/>
    <col min="13601" max="13601" width="5" style="322" customWidth="1"/>
    <col min="13602" max="13602" width="5.5" style="322" customWidth="1"/>
    <col min="13603" max="13603" width="8.5" style="322" customWidth="1"/>
    <col min="13604" max="13604" width="5.5" style="322" customWidth="1"/>
    <col min="13605" max="13605" width="8.5" style="322" customWidth="1"/>
    <col min="13606" max="13606" width="5.5" style="322" customWidth="1"/>
    <col min="13607" max="13607" width="8.5" style="322" customWidth="1"/>
    <col min="13608" max="13608" width="3.625" style="322" customWidth="1"/>
    <col min="13609" max="13609" width="8.625" style="322" customWidth="1"/>
    <col min="13610" max="13610" width="8.125" style="322" customWidth="1"/>
    <col min="13611" max="13612" width="4.625" style="322" customWidth="1"/>
    <col min="13613" max="13614" width="8.625" style="322" customWidth="1"/>
    <col min="13615" max="13616" width="4.625" style="322" bestFit="1" customWidth="1"/>
    <col min="13617" max="13617" width="8.625" style="322" customWidth="1"/>
    <col min="13618" max="13618" width="8" style="322" bestFit="1" customWidth="1"/>
    <col min="13619" max="13619" width="4.625" style="322" bestFit="1" customWidth="1"/>
    <col min="13620" max="13620" width="8.625" style="322" customWidth="1"/>
    <col min="13621" max="13621" width="5.375" style="322" customWidth="1"/>
    <col min="13622" max="13622" width="8.125" style="322" customWidth="1"/>
    <col min="13623" max="13824" width="9" style="322"/>
    <col min="13825" max="13825" width="4" style="322" customWidth="1"/>
    <col min="13826" max="13826" width="10" style="322" customWidth="1"/>
    <col min="13827" max="13828" width="7.125" style="322" customWidth="1"/>
    <col min="13829" max="13829" width="11.125" style="322" customWidth="1"/>
    <col min="13830" max="13831" width="7.125" style="322" customWidth="1"/>
    <col min="13832" max="13832" width="9.375" style="322" customWidth="1"/>
    <col min="13833" max="13834" width="7.125" style="322" customWidth="1"/>
    <col min="13835" max="13835" width="7.625" style="322" customWidth="1"/>
    <col min="13836" max="13836" width="10" style="322" customWidth="1"/>
    <col min="13837" max="13837" width="4.875" style="322" customWidth="1"/>
    <col min="13838" max="13838" width="5.5" style="322" customWidth="1"/>
    <col min="13839" max="13839" width="8.375" style="322" customWidth="1"/>
    <col min="13840" max="13840" width="5.625" style="322" customWidth="1"/>
    <col min="13841" max="13841" width="7.375" style="322" customWidth="1"/>
    <col min="13842" max="13842" width="5.125" style="322" customWidth="1"/>
    <col min="13843" max="13843" width="12.625" style="322" customWidth="1"/>
    <col min="13844" max="13844" width="5.125" style="322" customWidth="1"/>
    <col min="13845" max="13845" width="9.125" style="322" customWidth="1"/>
    <col min="13846" max="13846" width="7.125" style="322" customWidth="1"/>
    <col min="13847" max="13851" width="8.125" style="322" customWidth="1"/>
    <col min="13852" max="13853" width="9.125" style="322" customWidth="1"/>
    <col min="13854" max="13854" width="4.875" style="322" customWidth="1"/>
    <col min="13855" max="13855" width="7" style="322" customWidth="1"/>
    <col min="13856" max="13856" width="5.375" style="322" customWidth="1"/>
    <col min="13857" max="13857" width="5" style="322" customWidth="1"/>
    <col min="13858" max="13858" width="5.5" style="322" customWidth="1"/>
    <col min="13859" max="13859" width="8.5" style="322" customWidth="1"/>
    <col min="13860" max="13860" width="5.5" style="322" customWidth="1"/>
    <col min="13861" max="13861" width="8.5" style="322" customWidth="1"/>
    <col min="13862" max="13862" width="5.5" style="322" customWidth="1"/>
    <col min="13863" max="13863" width="8.5" style="322" customWidth="1"/>
    <col min="13864" max="13864" width="3.625" style="322" customWidth="1"/>
    <col min="13865" max="13865" width="8.625" style="322" customWidth="1"/>
    <col min="13866" max="13866" width="8.125" style="322" customWidth="1"/>
    <col min="13867" max="13868" width="4.625" style="322" customWidth="1"/>
    <col min="13869" max="13870" width="8.625" style="322" customWidth="1"/>
    <col min="13871" max="13872" width="4.625" style="322" bestFit="1" customWidth="1"/>
    <col min="13873" max="13873" width="8.625" style="322" customWidth="1"/>
    <col min="13874" max="13874" width="8" style="322" bestFit="1" customWidth="1"/>
    <col min="13875" max="13875" width="4.625" style="322" bestFit="1" customWidth="1"/>
    <col min="13876" max="13876" width="8.625" style="322" customWidth="1"/>
    <col min="13877" max="13877" width="5.375" style="322" customWidth="1"/>
    <col min="13878" max="13878" width="8.125" style="322" customWidth="1"/>
    <col min="13879" max="14080" width="9" style="322"/>
    <col min="14081" max="14081" width="4" style="322" customWidth="1"/>
    <col min="14082" max="14082" width="10" style="322" customWidth="1"/>
    <col min="14083" max="14084" width="7.125" style="322" customWidth="1"/>
    <col min="14085" max="14085" width="11.125" style="322" customWidth="1"/>
    <col min="14086" max="14087" width="7.125" style="322" customWidth="1"/>
    <col min="14088" max="14088" width="9.375" style="322" customWidth="1"/>
    <col min="14089" max="14090" width="7.125" style="322" customWidth="1"/>
    <col min="14091" max="14091" width="7.625" style="322" customWidth="1"/>
    <col min="14092" max="14092" width="10" style="322" customWidth="1"/>
    <col min="14093" max="14093" width="4.875" style="322" customWidth="1"/>
    <col min="14094" max="14094" width="5.5" style="322" customWidth="1"/>
    <col min="14095" max="14095" width="8.375" style="322" customWidth="1"/>
    <col min="14096" max="14096" width="5.625" style="322" customWidth="1"/>
    <col min="14097" max="14097" width="7.375" style="322" customWidth="1"/>
    <col min="14098" max="14098" width="5.125" style="322" customWidth="1"/>
    <col min="14099" max="14099" width="12.625" style="322" customWidth="1"/>
    <col min="14100" max="14100" width="5.125" style="322" customWidth="1"/>
    <col min="14101" max="14101" width="9.125" style="322" customWidth="1"/>
    <col min="14102" max="14102" width="7.125" style="322" customWidth="1"/>
    <col min="14103" max="14107" width="8.125" style="322" customWidth="1"/>
    <col min="14108" max="14109" width="9.125" style="322" customWidth="1"/>
    <col min="14110" max="14110" width="4.875" style="322" customWidth="1"/>
    <col min="14111" max="14111" width="7" style="322" customWidth="1"/>
    <col min="14112" max="14112" width="5.375" style="322" customWidth="1"/>
    <col min="14113" max="14113" width="5" style="322" customWidth="1"/>
    <col min="14114" max="14114" width="5.5" style="322" customWidth="1"/>
    <col min="14115" max="14115" width="8.5" style="322" customWidth="1"/>
    <col min="14116" max="14116" width="5.5" style="322" customWidth="1"/>
    <col min="14117" max="14117" width="8.5" style="322" customWidth="1"/>
    <col min="14118" max="14118" width="5.5" style="322" customWidth="1"/>
    <col min="14119" max="14119" width="8.5" style="322" customWidth="1"/>
    <col min="14120" max="14120" width="3.625" style="322" customWidth="1"/>
    <col min="14121" max="14121" width="8.625" style="322" customWidth="1"/>
    <col min="14122" max="14122" width="8.125" style="322" customWidth="1"/>
    <col min="14123" max="14124" width="4.625" style="322" customWidth="1"/>
    <col min="14125" max="14126" width="8.625" style="322" customWidth="1"/>
    <col min="14127" max="14128" width="4.625" style="322" bestFit="1" customWidth="1"/>
    <col min="14129" max="14129" width="8.625" style="322" customWidth="1"/>
    <col min="14130" max="14130" width="8" style="322" bestFit="1" customWidth="1"/>
    <col min="14131" max="14131" width="4.625" style="322" bestFit="1" customWidth="1"/>
    <col min="14132" max="14132" width="8.625" style="322" customWidth="1"/>
    <col min="14133" max="14133" width="5.375" style="322" customWidth="1"/>
    <col min="14134" max="14134" width="8.125" style="322" customWidth="1"/>
    <col min="14135" max="14336" width="9" style="322"/>
    <col min="14337" max="14337" width="4" style="322" customWidth="1"/>
    <col min="14338" max="14338" width="10" style="322" customWidth="1"/>
    <col min="14339" max="14340" width="7.125" style="322" customWidth="1"/>
    <col min="14341" max="14341" width="11.125" style="322" customWidth="1"/>
    <col min="14342" max="14343" width="7.125" style="322" customWidth="1"/>
    <col min="14344" max="14344" width="9.375" style="322" customWidth="1"/>
    <col min="14345" max="14346" width="7.125" style="322" customWidth="1"/>
    <col min="14347" max="14347" width="7.625" style="322" customWidth="1"/>
    <col min="14348" max="14348" width="10" style="322" customWidth="1"/>
    <col min="14349" max="14349" width="4.875" style="322" customWidth="1"/>
    <col min="14350" max="14350" width="5.5" style="322" customWidth="1"/>
    <col min="14351" max="14351" width="8.375" style="322" customWidth="1"/>
    <col min="14352" max="14352" width="5.625" style="322" customWidth="1"/>
    <col min="14353" max="14353" width="7.375" style="322" customWidth="1"/>
    <col min="14354" max="14354" width="5.125" style="322" customWidth="1"/>
    <col min="14355" max="14355" width="12.625" style="322" customWidth="1"/>
    <col min="14356" max="14356" width="5.125" style="322" customWidth="1"/>
    <col min="14357" max="14357" width="9.125" style="322" customWidth="1"/>
    <col min="14358" max="14358" width="7.125" style="322" customWidth="1"/>
    <col min="14359" max="14363" width="8.125" style="322" customWidth="1"/>
    <col min="14364" max="14365" width="9.125" style="322" customWidth="1"/>
    <col min="14366" max="14366" width="4.875" style="322" customWidth="1"/>
    <col min="14367" max="14367" width="7" style="322" customWidth="1"/>
    <col min="14368" max="14368" width="5.375" style="322" customWidth="1"/>
    <col min="14369" max="14369" width="5" style="322" customWidth="1"/>
    <col min="14370" max="14370" width="5.5" style="322" customWidth="1"/>
    <col min="14371" max="14371" width="8.5" style="322" customWidth="1"/>
    <col min="14372" max="14372" width="5.5" style="322" customWidth="1"/>
    <col min="14373" max="14373" width="8.5" style="322" customWidth="1"/>
    <col min="14374" max="14374" width="5.5" style="322" customWidth="1"/>
    <col min="14375" max="14375" width="8.5" style="322" customWidth="1"/>
    <col min="14376" max="14376" width="3.625" style="322" customWidth="1"/>
    <col min="14377" max="14377" width="8.625" style="322" customWidth="1"/>
    <col min="14378" max="14378" width="8.125" style="322" customWidth="1"/>
    <col min="14379" max="14380" width="4.625" style="322" customWidth="1"/>
    <col min="14381" max="14382" width="8.625" style="322" customWidth="1"/>
    <col min="14383" max="14384" width="4.625" style="322" bestFit="1" customWidth="1"/>
    <col min="14385" max="14385" width="8.625" style="322" customWidth="1"/>
    <col min="14386" max="14386" width="8" style="322" bestFit="1" customWidth="1"/>
    <col min="14387" max="14387" width="4.625" style="322" bestFit="1" customWidth="1"/>
    <col min="14388" max="14388" width="8.625" style="322" customWidth="1"/>
    <col min="14389" max="14389" width="5.375" style="322" customWidth="1"/>
    <col min="14390" max="14390" width="8.125" style="322" customWidth="1"/>
    <col min="14391" max="14592" width="9" style="322"/>
    <col min="14593" max="14593" width="4" style="322" customWidth="1"/>
    <col min="14594" max="14594" width="10" style="322" customWidth="1"/>
    <col min="14595" max="14596" width="7.125" style="322" customWidth="1"/>
    <col min="14597" max="14597" width="11.125" style="322" customWidth="1"/>
    <col min="14598" max="14599" width="7.125" style="322" customWidth="1"/>
    <col min="14600" max="14600" width="9.375" style="322" customWidth="1"/>
    <col min="14601" max="14602" width="7.125" style="322" customWidth="1"/>
    <col min="14603" max="14603" width="7.625" style="322" customWidth="1"/>
    <col min="14604" max="14604" width="10" style="322" customWidth="1"/>
    <col min="14605" max="14605" width="4.875" style="322" customWidth="1"/>
    <col min="14606" max="14606" width="5.5" style="322" customWidth="1"/>
    <col min="14607" max="14607" width="8.375" style="322" customWidth="1"/>
    <col min="14608" max="14608" width="5.625" style="322" customWidth="1"/>
    <col min="14609" max="14609" width="7.375" style="322" customWidth="1"/>
    <col min="14610" max="14610" width="5.125" style="322" customWidth="1"/>
    <col min="14611" max="14611" width="12.625" style="322" customWidth="1"/>
    <col min="14612" max="14612" width="5.125" style="322" customWidth="1"/>
    <col min="14613" max="14613" width="9.125" style="322" customWidth="1"/>
    <col min="14614" max="14614" width="7.125" style="322" customWidth="1"/>
    <col min="14615" max="14619" width="8.125" style="322" customWidth="1"/>
    <col min="14620" max="14621" width="9.125" style="322" customWidth="1"/>
    <col min="14622" max="14622" width="4.875" style="322" customWidth="1"/>
    <col min="14623" max="14623" width="7" style="322" customWidth="1"/>
    <col min="14624" max="14624" width="5.375" style="322" customWidth="1"/>
    <col min="14625" max="14625" width="5" style="322" customWidth="1"/>
    <col min="14626" max="14626" width="5.5" style="322" customWidth="1"/>
    <col min="14627" max="14627" width="8.5" style="322" customWidth="1"/>
    <col min="14628" max="14628" width="5.5" style="322" customWidth="1"/>
    <col min="14629" max="14629" width="8.5" style="322" customWidth="1"/>
    <col min="14630" max="14630" width="5.5" style="322" customWidth="1"/>
    <col min="14631" max="14631" width="8.5" style="322" customWidth="1"/>
    <col min="14632" max="14632" width="3.625" style="322" customWidth="1"/>
    <col min="14633" max="14633" width="8.625" style="322" customWidth="1"/>
    <col min="14634" max="14634" width="8.125" style="322" customWidth="1"/>
    <col min="14635" max="14636" width="4.625" style="322" customWidth="1"/>
    <col min="14637" max="14638" width="8.625" style="322" customWidth="1"/>
    <col min="14639" max="14640" width="4.625" style="322" bestFit="1" customWidth="1"/>
    <col min="14641" max="14641" width="8.625" style="322" customWidth="1"/>
    <col min="14642" max="14642" width="8" style="322" bestFit="1" customWidth="1"/>
    <col min="14643" max="14643" width="4.625" style="322" bestFit="1" customWidth="1"/>
    <col min="14644" max="14644" width="8.625" style="322" customWidth="1"/>
    <col min="14645" max="14645" width="5.375" style="322" customWidth="1"/>
    <col min="14646" max="14646" width="8.125" style="322" customWidth="1"/>
    <col min="14647" max="14848" width="9" style="322"/>
    <col min="14849" max="14849" width="4" style="322" customWidth="1"/>
    <col min="14850" max="14850" width="10" style="322" customWidth="1"/>
    <col min="14851" max="14852" width="7.125" style="322" customWidth="1"/>
    <col min="14853" max="14853" width="11.125" style="322" customWidth="1"/>
    <col min="14854" max="14855" width="7.125" style="322" customWidth="1"/>
    <col min="14856" max="14856" width="9.375" style="322" customWidth="1"/>
    <col min="14857" max="14858" width="7.125" style="322" customWidth="1"/>
    <col min="14859" max="14859" width="7.625" style="322" customWidth="1"/>
    <col min="14860" max="14860" width="10" style="322" customWidth="1"/>
    <col min="14861" max="14861" width="4.875" style="322" customWidth="1"/>
    <col min="14862" max="14862" width="5.5" style="322" customWidth="1"/>
    <col min="14863" max="14863" width="8.375" style="322" customWidth="1"/>
    <col min="14864" max="14864" width="5.625" style="322" customWidth="1"/>
    <col min="14865" max="14865" width="7.375" style="322" customWidth="1"/>
    <col min="14866" max="14866" width="5.125" style="322" customWidth="1"/>
    <col min="14867" max="14867" width="12.625" style="322" customWidth="1"/>
    <col min="14868" max="14868" width="5.125" style="322" customWidth="1"/>
    <col min="14869" max="14869" width="9.125" style="322" customWidth="1"/>
    <col min="14870" max="14870" width="7.125" style="322" customWidth="1"/>
    <col min="14871" max="14875" width="8.125" style="322" customWidth="1"/>
    <col min="14876" max="14877" width="9.125" style="322" customWidth="1"/>
    <col min="14878" max="14878" width="4.875" style="322" customWidth="1"/>
    <col min="14879" max="14879" width="7" style="322" customWidth="1"/>
    <col min="14880" max="14880" width="5.375" style="322" customWidth="1"/>
    <col min="14881" max="14881" width="5" style="322" customWidth="1"/>
    <col min="14882" max="14882" width="5.5" style="322" customWidth="1"/>
    <col min="14883" max="14883" width="8.5" style="322" customWidth="1"/>
    <col min="14884" max="14884" width="5.5" style="322" customWidth="1"/>
    <col min="14885" max="14885" width="8.5" style="322" customWidth="1"/>
    <col min="14886" max="14886" width="5.5" style="322" customWidth="1"/>
    <col min="14887" max="14887" width="8.5" style="322" customWidth="1"/>
    <col min="14888" max="14888" width="3.625" style="322" customWidth="1"/>
    <col min="14889" max="14889" width="8.625" style="322" customWidth="1"/>
    <col min="14890" max="14890" width="8.125" style="322" customWidth="1"/>
    <col min="14891" max="14892" width="4.625" style="322" customWidth="1"/>
    <col min="14893" max="14894" width="8.625" style="322" customWidth="1"/>
    <col min="14895" max="14896" width="4.625" style="322" bestFit="1" customWidth="1"/>
    <col min="14897" max="14897" width="8.625" style="322" customWidth="1"/>
    <col min="14898" max="14898" width="8" style="322" bestFit="1" customWidth="1"/>
    <col min="14899" max="14899" width="4.625" style="322" bestFit="1" customWidth="1"/>
    <col min="14900" max="14900" width="8.625" style="322" customWidth="1"/>
    <col min="14901" max="14901" width="5.375" style="322" customWidth="1"/>
    <col min="14902" max="14902" width="8.125" style="322" customWidth="1"/>
    <col min="14903" max="15104" width="9" style="322"/>
    <col min="15105" max="15105" width="4" style="322" customWidth="1"/>
    <col min="15106" max="15106" width="10" style="322" customWidth="1"/>
    <col min="15107" max="15108" width="7.125" style="322" customWidth="1"/>
    <col min="15109" max="15109" width="11.125" style="322" customWidth="1"/>
    <col min="15110" max="15111" width="7.125" style="322" customWidth="1"/>
    <col min="15112" max="15112" width="9.375" style="322" customWidth="1"/>
    <col min="15113" max="15114" width="7.125" style="322" customWidth="1"/>
    <col min="15115" max="15115" width="7.625" style="322" customWidth="1"/>
    <col min="15116" max="15116" width="10" style="322" customWidth="1"/>
    <col min="15117" max="15117" width="4.875" style="322" customWidth="1"/>
    <col min="15118" max="15118" width="5.5" style="322" customWidth="1"/>
    <col min="15119" max="15119" width="8.375" style="322" customWidth="1"/>
    <col min="15120" max="15120" width="5.625" style="322" customWidth="1"/>
    <col min="15121" max="15121" width="7.375" style="322" customWidth="1"/>
    <col min="15122" max="15122" width="5.125" style="322" customWidth="1"/>
    <col min="15123" max="15123" width="12.625" style="322" customWidth="1"/>
    <col min="15124" max="15124" width="5.125" style="322" customWidth="1"/>
    <col min="15125" max="15125" width="9.125" style="322" customWidth="1"/>
    <col min="15126" max="15126" width="7.125" style="322" customWidth="1"/>
    <col min="15127" max="15131" width="8.125" style="322" customWidth="1"/>
    <col min="15132" max="15133" width="9.125" style="322" customWidth="1"/>
    <col min="15134" max="15134" width="4.875" style="322" customWidth="1"/>
    <col min="15135" max="15135" width="7" style="322" customWidth="1"/>
    <col min="15136" max="15136" width="5.375" style="322" customWidth="1"/>
    <col min="15137" max="15137" width="5" style="322" customWidth="1"/>
    <col min="15138" max="15138" width="5.5" style="322" customWidth="1"/>
    <col min="15139" max="15139" width="8.5" style="322" customWidth="1"/>
    <col min="15140" max="15140" width="5.5" style="322" customWidth="1"/>
    <col min="15141" max="15141" width="8.5" style="322" customWidth="1"/>
    <col min="15142" max="15142" width="5.5" style="322" customWidth="1"/>
    <col min="15143" max="15143" width="8.5" style="322" customWidth="1"/>
    <col min="15144" max="15144" width="3.625" style="322" customWidth="1"/>
    <col min="15145" max="15145" width="8.625" style="322" customWidth="1"/>
    <col min="15146" max="15146" width="8.125" style="322" customWidth="1"/>
    <col min="15147" max="15148" width="4.625" style="322" customWidth="1"/>
    <col min="15149" max="15150" width="8.625" style="322" customWidth="1"/>
    <col min="15151" max="15152" width="4.625" style="322" bestFit="1" customWidth="1"/>
    <col min="15153" max="15153" width="8.625" style="322" customWidth="1"/>
    <col min="15154" max="15154" width="8" style="322" bestFit="1" customWidth="1"/>
    <col min="15155" max="15155" width="4.625" style="322" bestFit="1" customWidth="1"/>
    <col min="15156" max="15156" width="8.625" style="322" customWidth="1"/>
    <col min="15157" max="15157" width="5.375" style="322" customWidth="1"/>
    <col min="15158" max="15158" width="8.125" style="322" customWidth="1"/>
    <col min="15159" max="15360" width="9" style="322"/>
    <col min="15361" max="15361" width="4" style="322" customWidth="1"/>
    <col min="15362" max="15362" width="10" style="322" customWidth="1"/>
    <col min="15363" max="15364" width="7.125" style="322" customWidth="1"/>
    <col min="15365" max="15365" width="11.125" style="322" customWidth="1"/>
    <col min="15366" max="15367" width="7.125" style="322" customWidth="1"/>
    <col min="15368" max="15368" width="9.375" style="322" customWidth="1"/>
    <col min="15369" max="15370" width="7.125" style="322" customWidth="1"/>
    <col min="15371" max="15371" width="7.625" style="322" customWidth="1"/>
    <col min="15372" max="15372" width="10" style="322" customWidth="1"/>
    <col min="15373" max="15373" width="4.875" style="322" customWidth="1"/>
    <col min="15374" max="15374" width="5.5" style="322" customWidth="1"/>
    <col min="15375" max="15375" width="8.375" style="322" customWidth="1"/>
    <col min="15376" max="15376" width="5.625" style="322" customWidth="1"/>
    <col min="15377" max="15377" width="7.375" style="322" customWidth="1"/>
    <col min="15378" max="15378" width="5.125" style="322" customWidth="1"/>
    <col min="15379" max="15379" width="12.625" style="322" customWidth="1"/>
    <col min="15380" max="15380" width="5.125" style="322" customWidth="1"/>
    <col min="15381" max="15381" width="9.125" style="322" customWidth="1"/>
    <col min="15382" max="15382" width="7.125" style="322" customWidth="1"/>
    <col min="15383" max="15387" width="8.125" style="322" customWidth="1"/>
    <col min="15388" max="15389" width="9.125" style="322" customWidth="1"/>
    <col min="15390" max="15390" width="4.875" style="322" customWidth="1"/>
    <col min="15391" max="15391" width="7" style="322" customWidth="1"/>
    <col min="15392" max="15392" width="5.375" style="322" customWidth="1"/>
    <col min="15393" max="15393" width="5" style="322" customWidth="1"/>
    <col min="15394" max="15394" width="5.5" style="322" customWidth="1"/>
    <col min="15395" max="15395" width="8.5" style="322" customWidth="1"/>
    <col min="15396" max="15396" width="5.5" style="322" customWidth="1"/>
    <col min="15397" max="15397" width="8.5" style="322" customWidth="1"/>
    <col min="15398" max="15398" width="5.5" style="322" customWidth="1"/>
    <col min="15399" max="15399" width="8.5" style="322" customWidth="1"/>
    <col min="15400" max="15400" width="3.625" style="322" customWidth="1"/>
    <col min="15401" max="15401" width="8.625" style="322" customWidth="1"/>
    <col min="15402" max="15402" width="8.125" style="322" customWidth="1"/>
    <col min="15403" max="15404" width="4.625" style="322" customWidth="1"/>
    <col min="15405" max="15406" width="8.625" style="322" customWidth="1"/>
    <col min="15407" max="15408" width="4.625" style="322" bestFit="1" customWidth="1"/>
    <col min="15409" max="15409" width="8.625" style="322" customWidth="1"/>
    <col min="15410" max="15410" width="8" style="322" bestFit="1" customWidth="1"/>
    <col min="15411" max="15411" width="4.625" style="322" bestFit="1" customWidth="1"/>
    <col min="15412" max="15412" width="8.625" style="322" customWidth="1"/>
    <col min="15413" max="15413" width="5.375" style="322" customWidth="1"/>
    <col min="15414" max="15414" width="8.125" style="322" customWidth="1"/>
    <col min="15415" max="15616" width="9" style="322"/>
    <col min="15617" max="15617" width="4" style="322" customWidth="1"/>
    <col min="15618" max="15618" width="10" style="322" customWidth="1"/>
    <col min="15619" max="15620" width="7.125" style="322" customWidth="1"/>
    <col min="15621" max="15621" width="11.125" style="322" customWidth="1"/>
    <col min="15622" max="15623" width="7.125" style="322" customWidth="1"/>
    <col min="15624" max="15624" width="9.375" style="322" customWidth="1"/>
    <col min="15625" max="15626" width="7.125" style="322" customWidth="1"/>
    <col min="15627" max="15627" width="7.625" style="322" customWidth="1"/>
    <col min="15628" max="15628" width="10" style="322" customWidth="1"/>
    <col min="15629" max="15629" width="4.875" style="322" customWidth="1"/>
    <col min="15630" max="15630" width="5.5" style="322" customWidth="1"/>
    <col min="15631" max="15631" width="8.375" style="322" customWidth="1"/>
    <col min="15632" max="15632" width="5.625" style="322" customWidth="1"/>
    <col min="15633" max="15633" width="7.375" style="322" customWidth="1"/>
    <col min="15634" max="15634" width="5.125" style="322" customWidth="1"/>
    <col min="15635" max="15635" width="12.625" style="322" customWidth="1"/>
    <col min="15636" max="15636" width="5.125" style="322" customWidth="1"/>
    <col min="15637" max="15637" width="9.125" style="322" customWidth="1"/>
    <col min="15638" max="15638" width="7.125" style="322" customWidth="1"/>
    <col min="15639" max="15643" width="8.125" style="322" customWidth="1"/>
    <col min="15644" max="15645" width="9.125" style="322" customWidth="1"/>
    <col min="15646" max="15646" width="4.875" style="322" customWidth="1"/>
    <col min="15647" max="15647" width="7" style="322" customWidth="1"/>
    <col min="15648" max="15648" width="5.375" style="322" customWidth="1"/>
    <col min="15649" max="15649" width="5" style="322" customWidth="1"/>
    <col min="15650" max="15650" width="5.5" style="322" customWidth="1"/>
    <col min="15651" max="15651" width="8.5" style="322" customWidth="1"/>
    <col min="15652" max="15652" width="5.5" style="322" customWidth="1"/>
    <col min="15653" max="15653" width="8.5" style="322" customWidth="1"/>
    <col min="15654" max="15654" width="5.5" style="322" customWidth="1"/>
    <col min="15655" max="15655" width="8.5" style="322" customWidth="1"/>
    <col min="15656" max="15656" width="3.625" style="322" customWidth="1"/>
    <col min="15657" max="15657" width="8.625" style="322" customWidth="1"/>
    <col min="15658" max="15658" width="8.125" style="322" customWidth="1"/>
    <col min="15659" max="15660" width="4.625" style="322" customWidth="1"/>
    <col min="15661" max="15662" width="8.625" style="322" customWidth="1"/>
    <col min="15663" max="15664" width="4.625" style="322" bestFit="1" customWidth="1"/>
    <col min="15665" max="15665" width="8.625" style="322" customWidth="1"/>
    <col min="15666" max="15666" width="8" style="322" bestFit="1" customWidth="1"/>
    <col min="15667" max="15667" width="4.625" style="322" bestFit="1" customWidth="1"/>
    <col min="15668" max="15668" width="8.625" style="322" customWidth="1"/>
    <col min="15669" max="15669" width="5.375" style="322" customWidth="1"/>
    <col min="15670" max="15670" width="8.125" style="322" customWidth="1"/>
    <col min="15671" max="15872" width="9" style="322"/>
    <col min="15873" max="15873" width="4" style="322" customWidth="1"/>
    <col min="15874" max="15874" width="10" style="322" customWidth="1"/>
    <col min="15875" max="15876" width="7.125" style="322" customWidth="1"/>
    <col min="15877" max="15877" width="11.125" style="322" customWidth="1"/>
    <col min="15878" max="15879" width="7.125" style="322" customWidth="1"/>
    <col min="15880" max="15880" width="9.375" style="322" customWidth="1"/>
    <col min="15881" max="15882" width="7.125" style="322" customWidth="1"/>
    <col min="15883" max="15883" width="7.625" style="322" customWidth="1"/>
    <col min="15884" max="15884" width="10" style="322" customWidth="1"/>
    <col min="15885" max="15885" width="4.875" style="322" customWidth="1"/>
    <col min="15886" max="15886" width="5.5" style="322" customWidth="1"/>
    <col min="15887" max="15887" width="8.375" style="322" customWidth="1"/>
    <col min="15888" max="15888" width="5.625" style="322" customWidth="1"/>
    <col min="15889" max="15889" width="7.375" style="322" customWidth="1"/>
    <col min="15890" max="15890" width="5.125" style="322" customWidth="1"/>
    <col min="15891" max="15891" width="12.625" style="322" customWidth="1"/>
    <col min="15892" max="15892" width="5.125" style="322" customWidth="1"/>
    <col min="15893" max="15893" width="9.125" style="322" customWidth="1"/>
    <col min="15894" max="15894" width="7.125" style="322" customWidth="1"/>
    <col min="15895" max="15899" width="8.125" style="322" customWidth="1"/>
    <col min="15900" max="15901" width="9.125" style="322" customWidth="1"/>
    <col min="15902" max="15902" width="4.875" style="322" customWidth="1"/>
    <col min="15903" max="15903" width="7" style="322" customWidth="1"/>
    <col min="15904" max="15904" width="5.375" style="322" customWidth="1"/>
    <col min="15905" max="15905" width="5" style="322" customWidth="1"/>
    <col min="15906" max="15906" width="5.5" style="322" customWidth="1"/>
    <col min="15907" max="15907" width="8.5" style="322" customWidth="1"/>
    <col min="15908" max="15908" width="5.5" style="322" customWidth="1"/>
    <col min="15909" max="15909" width="8.5" style="322" customWidth="1"/>
    <col min="15910" max="15910" width="5.5" style="322" customWidth="1"/>
    <col min="15911" max="15911" width="8.5" style="322" customWidth="1"/>
    <col min="15912" max="15912" width="3.625" style="322" customWidth="1"/>
    <col min="15913" max="15913" width="8.625" style="322" customWidth="1"/>
    <col min="15914" max="15914" width="8.125" style="322" customWidth="1"/>
    <col min="15915" max="15916" width="4.625" style="322" customWidth="1"/>
    <col min="15917" max="15918" width="8.625" style="322" customWidth="1"/>
    <col min="15919" max="15920" width="4.625" style="322" bestFit="1" customWidth="1"/>
    <col min="15921" max="15921" width="8.625" style="322" customWidth="1"/>
    <col min="15922" max="15922" width="8" style="322" bestFit="1" customWidth="1"/>
    <col min="15923" max="15923" width="4.625" style="322" bestFit="1" customWidth="1"/>
    <col min="15924" max="15924" width="8.625" style="322" customWidth="1"/>
    <col min="15925" max="15925" width="5.375" style="322" customWidth="1"/>
    <col min="15926" max="15926" width="8.125" style="322" customWidth="1"/>
    <col min="15927" max="16128" width="9" style="322"/>
    <col min="16129" max="16129" width="4" style="322" customWidth="1"/>
    <col min="16130" max="16130" width="10" style="322" customWidth="1"/>
    <col min="16131" max="16132" width="7.125" style="322" customWidth="1"/>
    <col min="16133" max="16133" width="11.125" style="322" customWidth="1"/>
    <col min="16134" max="16135" width="7.125" style="322" customWidth="1"/>
    <col min="16136" max="16136" width="9.375" style="322" customWidth="1"/>
    <col min="16137" max="16138" width="7.125" style="322" customWidth="1"/>
    <col min="16139" max="16139" width="7.625" style="322" customWidth="1"/>
    <col min="16140" max="16140" width="10" style="322" customWidth="1"/>
    <col min="16141" max="16141" width="4.875" style="322" customWidth="1"/>
    <col min="16142" max="16142" width="5.5" style="322" customWidth="1"/>
    <col min="16143" max="16143" width="8.375" style="322" customWidth="1"/>
    <col min="16144" max="16144" width="5.625" style="322" customWidth="1"/>
    <col min="16145" max="16145" width="7.375" style="322" customWidth="1"/>
    <col min="16146" max="16146" width="5.125" style="322" customWidth="1"/>
    <col min="16147" max="16147" width="12.625" style="322" customWidth="1"/>
    <col min="16148" max="16148" width="5.125" style="322" customWidth="1"/>
    <col min="16149" max="16149" width="9.125" style="322" customWidth="1"/>
    <col min="16150" max="16150" width="7.125" style="322" customWidth="1"/>
    <col min="16151" max="16155" width="8.125" style="322" customWidth="1"/>
    <col min="16156" max="16157" width="9.125" style="322" customWidth="1"/>
    <col min="16158" max="16158" width="4.875" style="322" customWidth="1"/>
    <col min="16159" max="16159" width="7" style="322" customWidth="1"/>
    <col min="16160" max="16160" width="5.375" style="322" customWidth="1"/>
    <col min="16161" max="16161" width="5" style="322" customWidth="1"/>
    <col min="16162" max="16162" width="5.5" style="322" customWidth="1"/>
    <col min="16163" max="16163" width="8.5" style="322" customWidth="1"/>
    <col min="16164" max="16164" width="5.5" style="322" customWidth="1"/>
    <col min="16165" max="16165" width="8.5" style="322" customWidth="1"/>
    <col min="16166" max="16166" width="5.5" style="322" customWidth="1"/>
    <col min="16167" max="16167" width="8.5" style="322" customWidth="1"/>
    <col min="16168" max="16168" width="3.625" style="322" customWidth="1"/>
    <col min="16169" max="16169" width="8.625" style="322" customWidth="1"/>
    <col min="16170" max="16170" width="8.125" style="322" customWidth="1"/>
    <col min="16171" max="16172" width="4.625" style="322" customWidth="1"/>
    <col min="16173" max="16174" width="8.625" style="322" customWidth="1"/>
    <col min="16175" max="16176" width="4.625" style="322" bestFit="1" customWidth="1"/>
    <col min="16177" max="16177" width="8.625" style="322" customWidth="1"/>
    <col min="16178" max="16178" width="8" style="322" bestFit="1" customWidth="1"/>
    <col min="16179" max="16179" width="4.625" style="322" bestFit="1" customWidth="1"/>
    <col min="16180" max="16180" width="8.625" style="322" customWidth="1"/>
    <col min="16181" max="16181" width="5.375" style="322" customWidth="1"/>
    <col min="16182" max="16182" width="8.125" style="322" customWidth="1"/>
    <col min="16183" max="16384" width="9" style="322"/>
  </cols>
  <sheetData>
    <row r="1" spans="1:56" ht="14.25">
      <c r="A1" s="623"/>
      <c r="B1" s="624" t="s">
        <v>1232</v>
      </c>
      <c r="C1" s="6"/>
      <c r="D1" s="6"/>
      <c r="E1" s="6"/>
      <c r="F1" s="6"/>
      <c r="G1" s="6"/>
      <c r="H1" s="6"/>
      <c r="I1" s="6"/>
      <c r="J1" s="6"/>
      <c r="K1" s="625"/>
      <c r="L1" s="6"/>
      <c r="M1" s="6"/>
      <c r="N1" s="6"/>
      <c r="O1" s="6"/>
      <c r="P1" s="6"/>
      <c r="Q1" s="6"/>
      <c r="R1" s="6"/>
      <c r="S1" s="6"/>
      <c r="T1" s="6"/>
      <c r="U1" s="6"/>
      <c r="V1" s="6"/>
      <c r="W1" s="6"/>
      <c r="X1" s="6"/>
      <c r="Y1" s="6"/>
      <c r="Z1" s="6"/>
      <c r="AA1" s="6"/>
      <c r="AB1" s="6"/>
      <c r="AC1" s="6"/>
      <c r="AD1" s="6"/>
      <c r="AE1" s="6"/>
      <c r="AF1" s="6"/>
      <c r="AG1" s="6"/>
      <c r="AH1" s="6"/>
      <c r="AI1" s="6"/>
      <c r="AJ1" s="6"/>
      <c r="AK1" s="6"/>
      <c r="AL1" s="6"/>
      <c r="AM1" s="6"/>
      <c r="AN1" s="6"/>
      <c r="AO1" s="6"/>
      <c r="AP1" s="626"/>
      <c r="AQ1" s="626"/>
      <c r="AR1" s="626"/>
      <c r="AS1" s="626"/>
      <c r="AT1" s="626"/>
      <c r="AU1" s="626"/>
      <c r="AV1" s="626"/>
      <c r="AW1" s="626"/>
      <c r="AX1" s="626"/>
      <c r="AY1" s="626"/>
      <c r="AZ1" s="626"/>
      <c r="BA1" s="626"/>
      <c r="BB1" s="626"/>
    </row>
    <row r="2" spans="1:56" s="627" customFormat="1" ht="23.25">
      <c r="A2" s="2302" t="s">
        <v>1285</v>
      </c>
      <c r="B2" s="2303"/>
      <c r="C2" s="2303"/>
      <c r="D2" s="2303"/>
      <c r="E2" s="2303"/>
      <c r="F2" s="2303"/>
      <c r="G2" s="2303"/>
      <c r="H2" s="2303"/>
      <c r="I2" s="2303"/>
      <c r="J2" s="2303"/>
      <c r="K2" s="2303"/>
      <c r="L2" s="2303"/>
      <c r="M2" s="2303"/>
      <c r="N2" s="2303"/>
      <c r="O2" s="2303"/>
      <c r="P2" s="2303"/>
      <c r="Q2" s="2303"/>
      <c r="R2" s="2303"/>
      <c r="S2" s="2303"/>
      <c r="T2" s="2303"/>
      <c r="U2" s="2303"/>
      <c r="V2" s="2303"/>
      <c r="W2" s="2303"/>
      <c r="X2" s="2303"/>
      <c r="Y2" s="2303"/>
      <c r="Z2" s="2303"/>
      <c r="AA2" s="2303"/>
      <c r="AB2" s="2303"/>
      <c r="AC2" s="2303"/>
      <c r="AD2" s="2303"/>
      <c r="AE2" s="2303"/>
      <c r="AF2" s="2303"/>
      <c r="AG2" s="2303"/>
      <c r="AH2" s="2303"/>
      <c r="AI2" s="2303"/>
      <c r="AJ2" s="2303"/>
      <c r="AK2" s="2303"/>
      <c r="AL2" s="2303"/>
      <c r="AM2" s="2303"/>
      <c r="AN2" s="2303"/>
      <c r="AO2" s="2303"/>
      <c r="AP2" s="2303"/>
      <c r="AQ2" s="2303"/>
      <c r="AR2" s="2303"/>
      <c r="AS2" s="2303"/>
      <c r="AT2" s="2303"/>
      <c r="AU2" s="2303"/>
      <c r="AV2" s="2303"/>
      <c r="AW2" s="2303"/>
      <c r="AX2" s="2303"/>
      <c r="AY2" s="2303"/>
      <c r="AZ2" s="2303"/>
      <c r="BA2" s="2303"/>
      <c r="BB2" s="2303"/>
    </row>
    <row r="3" spans="1:56">
      <c r="A3" s="628" t="s">
        <v>1345</v>
      </c>
      <c r="B3" s="628"/>
      <c r="C3" s="628"/>
      <c r="D3" s="628"/>
      <c r="E3" s="628"/>
      <c r="F3" s="628"/>
      <c r="G3" s="628"/>
      <c r="H3" s="628"/>
      <c r="I3" s="628"/>
      <c r="J3" s="628"/>
      <c r="K3" s="628"/>
      <c r="L3" s="628"/>
      <c r="M3" s="628"/>
      <c r="N3" s="628"/>
      <c r="O3" s="628"/>
      <c r="P3" s="628"/>
      <c r="Q3" s="628"/>
      <c r="R3" s="628"/>
      <c r="S3" s="628"/>
      <c r="T3" s="628"/>
      <c r="U3" s="628"/>
      <c r="V3" s="628"/>
      <c r="W3" s="628"/>
      <c r="X3" s="628"/>
      <c r="Y3" s="628"/>
      <c r="Z3" s="628"/>
      <c r="AA3" s="628"/>
      <c r="AB3" s="628"/>
      <c r="AC3" s="628"/>
      <c r="AD3" s="628"/>
      <c r="AE3" s="628"/>
      <c r="AF3" s="628"/>
      <c r="AG3" s="628"/>
      <c r="AH3" s="628"/>
      <c r="AI3" s="628"/>
      <c r="AJ3" s="628"/>
      <c r="AK3" s="628"/>
      <c r="AL3" s="628"/>
      <c r="AM3" s="628"/>
      <c r="AN3" s="628"/>
      <c r="AO3" s="628"/>
      <c r="AP3" s="628"/>
      <c r="AQ3" s="628"/>
      <c r="AR3" s="628"/>
      <c r="AS3" s="628"/>
      <c r="AT3" s="628"/>
      <c r="AU3" s="628"/>
      <c r="AV3" s="628"/>
      <c r="AW3" s="628"/>
      <c r="AX3" s="1802"/>
      <c r="AY3" s="1802"/>
      <c r="AZ3" s="1802"/>
      <c r="BA3" s="1802"/>
      <c r="BB3" s="1802"/>
    </row>
    <row r="4" spans="1:56">
      <c r="A4" s="628" t="str">
        <f>在产品【自制半成品】!A4</f>
        <v>被评估企业：</v>
      </c>
      <c r="BB4" s="631" t="s">
        <v>1286</v>
      </c>
    </row>
    <row r="5" spans="1:56" s="626" customFormat="1">
      <c r="A5" s="2304" t="s">
        <v>1287</v>
      </c>
      <c r="B5" s="2306" t="s">
        <v>1288</v>
      </c>
      <c r="C5" s="2308" t="s">
        <v>1289</v>
      </c>
      <c r="D5" s="2289" t="s">
        <v>1290</v>
      </c>
      <c r="E5" s="2289" t="s">
        <v>1291</v>
      </c>
      <c r="F5" s="2289" t="s">
        <v>1292</v>
      </c>
      <c r="G5" s="2289" t="s">
        <v>1293</v>
      </c>
      <c r="H5" s="2289" t="s">
        <v>1294</v>
      </c>
      <c r="I5" s="2289" t="s">
        <v>1295</v>
      </c>
      <c r="J5" s="2310" t="s">
        <v>1296</v>
      </c>
      <c r="K5" s="2289" t="s">
        <v>1297</v>
      </c>
      <c r="L5" s="2289" t="s">
        <v>1298</v>
      </c>
      <c r="M5" s="2289" t="s">
        <v>1299</v>
      </c>
      <c r="N5" s="2289" t="s">
        <v>1300</v>
      </c>
      <c r="O5" s="2289" t="s">
        <v>1301</v>
      </c>
      <c r="P5" s="2289" t="s">
        <v>1302</v>
      </c>
      <c r="Q5" s="2289" t="s">
        <v>1303</v>
      </c>
      <c r="R5" s="2289" t="s">
        <v>1304</v>
      </c>
      <c r="S5" s="2289" t="s">
        <v>1305</v>
      </c>
      <c r="T5" s="2289" t="s">
        <v>1306</v>
      </c>
      <c r="U5" s="2301" t="s">
        <v>1307</v>
      </c>
      <c r="V5" s="2289" t="s">
        <v>1308</v>
      </c>
      <c r="W5" s="2289" t="s">
        <v>1309</v>
      </c>
      <c r="X5" s="2289" t="s">
        <v>1310</v>
      </c>
      <c r="Y5" s="2289" t="s">
        <v>1311</v>
      </c>
      <c r="Z5" s="2289" t="s">
        <v>1312</v>
      </c>
      <c r="AA5" s="2289" t="s">
        <v>1313</v>
      </c>
      <c r="AB5" s="2289" t="s">
        <v>1314</v>
      </c>
      <c r="AC5" s="2289" t="s">
        <v>1315</v>
      </c>
      <c r="AD5" s="2289" t="s">
        <v>1316</v>
      </c>
      <c r="AE5" s="2289" t="s">
        <v>1317</v>
      </c>
      <c r="AF5" s="2289" t="s">
        <v>1318</v>
      </c>
      <c r="AG5" s="2289" t="s">
        <v>1319</v>
      </c>
      <c r="AH5" s="2289" t="s">
        <v>1320</v>
      </c>
      <c r="AI5" s="2289" t="s">
        <v>1321</v>
      </c>
      <c r="AJ5" s="2289" t="s">
        <v>1322</v>
      </c>
      <c r="AK5" s="2289" t="s">
        <v>1323</v>
      </c>
      <c r="AL5" s="2289" t="s">
        <v>1324</v>
      </c>
      <c r="AM5" s="2289" t="s">
        <v>1257</v>
      </c>
      <c r="AN5" s="2289" t="s">
        <v>1325</v>
      </c>
      <c r="AO5" s="2289" t="s">
        <v>1326</v>
      </c>
      <c r="AP5" s="2289" t="s">
        <v>1327</v>
      </c>
      <c r="AQ5" s="2297" t="s">
        <v>317</v>
      </c>
      <c r="AR5" s="2298"/>
      <c r="AS5" s="2298"/>
      <c r="AT5" s="2280" t="s">
        <v>1328</v>
      </c>
      <c r="AU5" s="2295" t="s">
        <v>318</v>
      </c>
      <c r="AV5" s="2295"/>
      <c r="AW5" s="2296"/>
      <c r="AX5" s="2297" t="s">
        <v>1329</v>
      </c>
      <c r="AY5" s="2297" t="s">
        <v>1330</v>
      </c>
      <c r="AZ5" s="2298"/>
      <c r="BA5" s="2297" t="s">
        <v>1331</v>
      </c>
      <c r="BB5" s="2297" t="s">
        <v>1332</v>
      </c>
      <c r="BD5" s="2258" t="s">
        <v>2129</v>
      </c>
    </row>
    <row r="6" spans="1:56" s="626" customFormat="1">
      <c r="A6" s="2305"/>
      <c r="B6" s="2307"/>
      <c r="C6" s="2309"/>
      <c r="D6" s="2290"/>
      <c r="E6" s="2290"/>
      <c r="F6" s="2290"/>
      <c r="G6" s="2290"/>
      <c r="H6" s="2290"/>
      <c r="I6" s="2290"/>
      <c r="J6" s="2311"/>
      <c r="K6" s="2290"/>
      <c r="L6" s="2290"/>
      <c r="M6" s="2290"/>
      <c r="N6" s="2290"/>
      <c r="O6" s="2290"/>
      <c r="P6" s="2290"/>
      <c r="Q6" s="2290"/>
      <c r="R6" s="2290"/>
      <c r="S6" s="2290"/>
      <c r="T6" s="2290"/>
      <c r="U6" s="2301"/>
      <c r="V6" s="2290"/>
      <c r="W6" s="2290"/>
      <c r="X6" s="2290"/>
      <c r="Y6" s="2290"/>
      <c r="Z6" s="2290"/>
      <c r="AA6" s="2290"/>
      <c r="AB6" s="2290"/>
      <c r="AC6" s="2290"/>
      <c r="AD6" s="2290"/>
      <c r="AE6" s="2290"/>
      <c r="AF6" s="2290"/>
      <c r="AG6" s="2290"/>
      <c r="AH6" s="2290"/>
      <c r="AI6" s="2290"/>
      <c r="AJ6" s="2290"/>
      <c r="AK6" s="2290"/>
      <c r="AL6" s="2290"/>
      <c r="AM6" s="2290"/>
      <c r="AN6" s="2290"/>
      <c r="AO6" s="2290"/>
      <c r="AP6" s="2290"/>
      <c r="AQ6" s="324" t="s">
        <v>1333</v>
      </c>
      <c r="AR6" s="324" t="s">
        <v>1334</v>
      </c>
      <c r="AS6" s="324" t="s">
        <v>1335</v>
      </c>
      <c r="AT6" s="2280"/>
      <c r="AU6" s="632" t="s">
        <v>1333</v>
      </c>
      <c r="AV6" s="324" t="s">
        <v>1334</v>
      </c>
      <c r="AW6" s="324" t="s">
        <v>1335</v>
      </c>
      <c r="AX6" s="2298"/>
      <c r="AY6" s="324" t="s">
        <v>1334</v>
      </c>
      <c r="AZ6" s="324" t="s">
        <v>1335</v>
      </c>
      <c r="BA6" s="2298"/>
      <c r="BB6" s="2298"/>
      <c r="BD6" s="2258"/>
    </row>
    <row r="7" spans="1:56" s="643" customFormat="1">
      <c r="A7" s="1811"/>
      <c r="B7" s="633"/>
      <c r="C7" s="634"/>
      <c r="D7" s="634"/>
      <c r="E7" s="635"/>
      <c r="F7" s="635"/>
      <c r="G7" s="635"/>
      <c r="H7" s="634"/>
      <c r="I7" s="634"/>
      <c r="J7" s="635"/>
      <c r="K7" s="635"/>
      <c r="L7" s="635"/>
      <c r="M7" s="635"/>
      <c r="N7" s="635"/>
      <c r="O7" s="635"/>
      <c r="P7" s="635"/>
      <c r="Q7" s="635"/>
      <c r="R7" s="635"/>
      <c r="S7" s="635"/>
      <c r="T7" s="635"/>
      <c r="U7" s="635"/>
      <c r="V7" s="635"/>
      <c r="W7" s="635"/>
      <c r="X7" s="635"/>
      <c r="Y7" s="635"/>
      <c r="Z7" s="635"/>
      <c r="AA7" s="635"/>
      <c r="AB7" s="635"/>
      <c r="AC7" s="635"/>
      <c r="AD7" s="635"/>
      <c r="AE7" s="635"/>
      <c r="AF7" s="635"/>
      <c r="AG7" s="636"/>
      <c r="AH7" s="636"/>
      <c r="AI7" s="636"/>
      <c r="AJ7" s="636"/>
      <c r="AK7" s="636"/>
      <c r="AL7" s="636"/>
      <c r="AM7" s="636"/>
      <c r="AN7" s="635"/>
      <c r="AO7" s="635"/>
      <c r="AP7" s="637"/>
      <c r="AQ7" s="638"/>
      <c r="AR7" s="639"/>
      <c r="AS7" s="639"/>
      <c r="AT7" s="640"/>
      <c r="AU7" s="641"/>
      <c r="AV7" s="640"/>
      <c r="AW7" s="604"/>
      <c r="AX7" s="642"/>
      <c r="AY7" s="640"/>
      <c r="AZ7" s="640"/>
      <c r="BA7" s="640" t="str">
        <f t="shared" ref="BA7:BA27" si="0">IF(AW7=0,"",(AZ7-AW7)/AW7*100)</f>
        <v/>
      </c>
      <c r="BB7" s="325"/>
      <c r="BD7" s="894"/>
    </row>
    <row r="8" spans="1:56" s="643" customFormat="1">
      <c r="A8" s="1812"/>
      <c r="B8" s="644"/>
      <c r="C8" s="636"/>
      <c r="D8" s="636"/>
      <c r="E8" s="636"/>
      <c r="F8" s="636"/>
      <c r="G8" s="636"/>
      <c r="H8" s="636"/>
      <c r="I8" s="636"/>
      <c r="J8" s="634"/>
      <c r="K8" s="634"/>
      <c r="L8" s="636"/>
      <c r="M8" s="636"/>
      <c r="N8" s="636"/>
      <c r="O8" s="636"/>
      <c r="P8" s="636"/>
      <c r="Q8" s="636"/>
      <c r="R8" s="636"/>
      <c r="S8" s="636"/>
      <c r="T8" s="636"/>
      <c r="U8" s="636"/>
      <c r="V8" s="636"/>
      <c r="W8" s="636"/>
      <c r="X8" s="636"/>
      <c r="Y8" s="636"/>
      <c r="Z8" s="636"/>
      <c r="AA8" s="636"/>
      <c r="AB8" s="636"/>
      <c r="AC8" s="636"/>
      <c r="AD8" s="636"/>
      <c r="AE8" s="636"/>
      <c r="AF8" s="636"/>
      <c r="AG8" s="636"/>
      <c r="AH8" s="636"/>
      <c r="AI8" s="636"/>
      <c r="AJ8" s="636"/>
      <c r="AK8" s="636"/>
      <c r="AL8" s="636"/>
      <c r="AM8" s="636"/>
      <c r="AN8" s="636"/>
      <c r="AO8" s="636"/>
      <c r="AP8" s="645"/>
      <c r="AQ8" s="642"/>
      <c r="AR8" s="640"/>
      <c r="AS8" s="640"/>
      <c r="AT8" s="640"/>
      <c r="AU8" s="641"/>
      <c r="AV8" s="640"/>
      <c r="AW8" s="604"/>
      <c r="AX8" s="642"/>
      <c r="AY8" s="640"/>
      <c r="AZ8" s="640"/>
      <c r="BA8" s="640" t="str">
        <f t="shared" si="0"/>
        <v/>
      </c>
      <c r="BB8" s="325"/>
      <c r="BD8" s="894"/>
    </row>
    <row r="9" spans="1:56" s="643" customFormat="1">
      <c r="A9" s="1812"/>
      <c r="B9" s="644"/>
      <c r="C9" s="636"/>
      <c r="D9" s="636"/>
      <c r="E9" s="636"/>
      <c r="F9" s="636"/>
      <c r="G9" s="636"/>
      <c r="H9" s="636"/>
      <c r="I9" s="636"/>
      <c r="J9" s="634"/>
      <c r="K9" s="634"/>
      <c r="L9" s="636"/>
      <c r="M9" s="636"/>
      <c r="N9" s="636"/>
      <c r="O9" s="636"/>
      <c r="P9" s="636"/>
      <c r="Q9" s="636"/>
      <c r="R9" s="636"/>
      <c r="S9" s="636"/>
      <c r="T9" s="636"/>
      <c r="U9" s="636"/>
      <c r="V9" s="636"/>
      <c r="W9" s="636"/>
      <c r="X9" s="636"/>
      <c r="Y9" s="636"/>
      <c r="Z9" s="636"/>
      <c r="AA9" s="636"/>
      <c r="AB9" s="636"/>
      <c r="AC9" s="636"/>
      <c r="AD9" s="636"/>
      <c r="AE9" s="636"/>
      <c r="AF9" s="636"/>
      <c r="AG9" s="636"/>
      <c r="AH9" s="636"/>
      <c r="AI9" s="636"/>
      <c r="AJ9" s="636"/>
      <c r="AK9" s="636"/>
      <c r="AL9" s="636"/>
      <c r="AM9" s="636"/>
      <c r="AN9" s="636"/>
      <c r="AO9" s="636"/>
      <c r="AP9" s="645"/>
      <c r="AQ9" s="642"/>
      <c r="AR9" s="640"/>
      <c r="AS9" s="640"/>
      <c r="AT9" s="640"/>
      <c r="AU9" s="641"/>
      <c r="AV9" s="640"/>
      <c r="AW9" s="604"/>
      <c r="AX9" s="642"/>
      <c r="AY9" s="640"/>
      <c r="AZ9" s="640"/>
      <c r="BA9" s="640" t="str">
        <f t="shared" si="0"/>
        <v/>
      </c>
      <c r="BB9" s="325"/>
      <c r="BD9" s="551"/>
    </row>
    <row r="10" spans="1:56" s="643" customFormat="1">
      <c r="A10" s="1812"/>
      <c r="B10" s="644"/>
      <c r="C10" s="636"/>
      <c r="D10" s="636"/>
      <c r="E10" s="636"/>
      <c r="F10" s="636"/>
      <c r="G10" s="636"/>
      <c r="H10" s="636"/>
      <c r="I10" s="636"/>
      <c r="J10" s="634"/>
      <c r="K10" s="634"/>
      <c r="L10" s="636"/>
      <c r="M10" s="636"/>
      <c r="N10" s="636"/>
      <c r="O10" s="636"/>
      <c r="P10" s="636"/>
      <c r="Q10" s="636"/>
      <c r="R10" s="636"/>
      <c r="S10" s="636"/>
      <c r="T10" s="636"/>
      <c r="U10" s="636"/>
      <c r="V10" s="636"/>
      <c r="W10" s="636"/>
      <c r="X10" s="636"/>
      <c r="Y10" s="636"/>
      <c r="Z10" s="636"/>
      <c r="AA10" s="636"/>
      <c r="AB10" s="636"/>
      <c r="AC10" s="636"/>
      <c r="AD10" s="636"/>
      <c r="AE10" s="636"/>
      <c r="AF10" s="636"/>
      <c r="AG10" s="636"/>
      <c r="AH10" s="636"/>
      <c r="AI10" s="636"/>
      <c r="AJ10" s="636"/>
      <c r="AK10" s="636"/>
      <c r="AL10" s="636"/>
      <c r="AM10" s="636"/>
      <c r="AN10" s="636"/>
      <c r="AO10" s="636"/>
      <c r="AP10" s="645"/>
      <c r="AQ10" s="642"/>
      <c r="AR10" s="640"/>
      <c r="AS10" s="640"/>
      <c r="AT10" s="640"/>
      <c r="AU10" s="641"/>
      <c r="AV10" s="640"/>
      <c r="AW10" s="604"/>
      <c r="AX10" s="642"/>
      <c r="AY10" s="640"/>
      <c r="AZ10" s="640"/>
      <c r="BA10" s="640" t="str">
        <f t="shared" si="0"/>
        <v/>
      </c>
      <c r="BB10" s="325"/>
      <c r="BD10" s="551"/>
    </row>
    <row r="11" spans="1:56" s="643" customFormat="1">
      <c r="A11" s="1812"/>
      <c r="B11" s="644"/>
      <c r="C11" s="636"/>
      <c r="D11" s="636"/>
      <c r="E11" s="636"/>
      <c r="F11" s="636"/>
      <c r="G11" s="636"/>
      <c r="H11" s="636"/>
      <c r="I11" s="636"/>
      <c r="J11" s="634"/>
      <c r="K11" s="634"/>
      <c r="L11" s="636"/>
      <c r="M11" s="636"/>
      <c r="N11" s="636"/>
      <c r="O11" s="636"/>
      <c r="P11" s="636"/>
      <c r="Q11" s="636"/>
      <c r="R11" s="636"/>
      <c r="S11" s="636"/>
      <c r="T11" s="636"/>
      <c r="U11" s="636"/>
      <c r="V11" s="636"/>
      <c r="W11" s="636"/>
      <c r="X11" s="636"/>
      <c r="Y11" s="636"/>
      <c r="Z11" s="636"/>
      <c r="AA11" s="636"/>
      <c r="AB11" s="636"/>
      <c r="AC11" s="636"/>
      <c r="AD11" s="636"/>
      <c r="AE11" s="636"/>
      <c r="AF11" s="636"/>
      <c r="AG11" s="636"/>
      <c r="AH11" s="636"/>
      <c r="AI11" s="636"/>
      <c r="AJ11" s="636"/>
      <c r="AK11" s="636"/>
      <c r="AL11" s="636"/>
      <c r="AM11" s="636"/>
      <c r="AN11" s="636"/>
      <c r="AO11" s="636"/>
      <c r="AP11" s="645"/>
      <c r="AQ11" s="642"/>
      <c r="AR11" s="640"/>
      <c r="AS11" s="640"/>
      <c r="AT11" s="640"/>
      <c r="AU11" s="641"/>
      <c r="AV11" s="640"/>
      <c r="AW11" s="604"/>
      <c r="AX11" s="642"/>
      <c r="AY11" s="640"/>
      <c r="AZ11" s="640"/>
      <c r="BA11" s="640" t="str">
        <f t="shared" si="0"/>
        <v/>
      </c>
      <c r="BB11" s="325"/>
      <c r="BD11" s="892"/>
    </row>
    <row r="12" spans="1:56" s="643" customFormat="1">
      <c r="A12" s="1812"/>
      <c r="B12" s="644"/>
      <c r="C12" s="636"/>
      <c r="D12" s="636"/>
      <c r="E12" s="636"/>
      <c r="F12" s="636"/>
      <c r="G12" s="636"/>
      <c r="H12" s="636"/>
      <c r="I12" s="636"/>
      <c r="J12" s="634"/>
      <c r="K12" s="634"/>
      <c r="L12" s="636"/>
      <c r="M12" s="636"/>
      <c r="N12" s="636"/>
      <c r="O12" s="636"/>
      <c r="P12" s="636"/>
      <c r="Q12" s="636"/>
      <c r="R12" s="636"/>
      <c r="S12" s="636"/>
      <c r="T12" s="636"/>
      <c r="U12" s="636"/>
      <c r="V12" s="636"/>
      <c r="W12" s="636"/>
      <c r="X12" s="636"/>
      <c r="Y12" s="636"/>
      <c r="Z12" s="636"/>
      <c r="AA12" s="636"/>
      <c r="AB12" s="636"/>
      <c r="AC12" s="636"/>
      <c r="AD12" s="636"/>
      <c r="AE12" s="636"/>
      <c r="AF12" s="636"/>
      <c r="AG12" s="636"/>
      <c r="AH12" s="636"/>
      <c r="AI12" s="636"/>
      <c r="AJ12" s="636"/>
      <c r="AK12" s="636"/>
      <c r="AL12" s="636"/>
      <c r="AM12" s="636"/>
      <c r="AN12" s="636"/>
      <c r="AO12" s="636"/>
      <c r="AP12" s="645"/>
      <c r="AQ12" s="642"/>
      <c r="AR12" s="640"/>
      <c r="AS12" s="640"/>
      <c r="AT12" s="640"/>
      <c r="AU12" s="641"/>
      <c r="AV12" s="640"/>
      <c r="AW12" s="604"/>
      <c r="AX12" s="642"/>
      <c r="AY12" s="640"/>
      <c r="AZ12" s="640"/>
      <c r="BA12" s="640" t="str">
        <f t="shared" si="0"/>
        <v/>
      </c>
      <c r="BB12" s="325"/>
      <c r="BD12" s="892"/>
    </row>
    <row r="13" spans="1:56" s="643" customFormat="1">
      <c r="A13" s="1812"/>
      <c r="B13" s="644"/>
      <c r="C13" s="636"/>
      <c r="D13" s="636"/>
      <c r="E13" s="636"/>
      <c r="F13" s="636"/>
      <c r="G13" s="636"/>
      <c r="H13" s="636"/>
      <c r="I13" s="636"/>
      <c r="J13" s="634"/>
      <c r="K13" s="634"/>
      <c r="L13" s="636"/>
      <c r="M13" s="636"/>
      <c r="N13" s="636"/>
      <c r="O13" s="636"/>
      <c r="P13" s="636"/>
      <c r="Q13" s="636"/>
      <c r="R13" s="636"/>
      <c r="S13" s="636"/>
      <c r="T13" s="636"/>
      <c r="U13" s="636"/>
      <c r="V13" s="636"/>
      <c r="W13" s="636"/>
      <c r="X13" s="636"/>
      <c r="Y13" s="636"/>
      <c r="Z13" s="636"/>
      <c r="AA13" s="636"/>
      <c r="AB13" s="636"/>
      <c r="AC13" s="636"/>
      <c r="AD13" s="636"/>
      <c r="AE13" s="636"/>
      <c r="AF13" s="636"/>
      <c r="AG13" s="636"/>
      <c r="AH13" s="636"/>
      <c r="AI13" s="636"/>
      <c r="AJ13" s="636"/>
      <c r="AK13" s="636"/>
      <c r="AL13" s="636"/>
      <c r="AM13" s="636"/>
      <c r="AN13" s="636"/>
      <c r="AO13" s="636"/>
      <c r="AP13" s="645"/>
      <c r="AQ13" s="642"/>
      <c r="AR13" s="640"/>
      <c r="AS13" s="640"/>
      <c r="AT13" s="640"/>
      <c r="AU13" s="641"/>
      <c r="AV13" s="640"/>
      <c r="AW13" s="604"/>
      <c r="AX13" s="642"/>
      <c r="AY13" s="640"/>
      <c r="AZ13" s="640"/>
      <c r="BA13" s="640" t="str">
        <f t="shared" si="0"/>
        <v/>
      </c>
      <c r="BB13" s="325"/>
      <c r="BD13" s="892"/>
    </row>
    <row r="14" spans="1:56" s="643" customFormat="1">
      <c r="A14" s="1812"/>
      <c r="B14" s="644"/>
      <c r="C14" s="636"/>
      <c r="D14" s="636"/>
      <c r="E14" s="636"/>
      <c r="F14" s="636"/>
      <c r="G14" s="636"/>
      <c r="H14" s="636"/>
      <c r="I14" s="636"/>
      <c r="J14" s="634"/>
      <c r="K14" s="634"/>
      <c r="L14" s="636"/>
      <c r="M14" s="636"/>
      <c r="N14" s="636"/>
      <c r="O14" s="636"/>
      <c r="P14" s="636"/>
      <c r="Q14" s="636"/>
      <c r="R14" s="636"/>
      <c r="S14" s="636"/>
      <c r="T14" s="636"/>
      <c r="U14" s="636"/>
      <c r="V14" s="636"/>
      <c r="W14" s="636"/>
      <c r="X14" s="636"/>
      <c r="Y14" s="636"/>
      <c r="Z14" s="636"/>
      <c r="AA14" s="636"/>
      <c r="AB14" s="636"/>
      <c r="AC14" s="636"/>
      <c r="AD14" s="636"/>
      <c r="AE14" s="636"/>
      <c r="AF14" s="636"/>
      <c r="AG14" s="636"/>
      <c r="AH14" s="636"/>
      <c r="AI14" s="636"/>
      <c r="AJ14" s="636"/>
      <c r="AK14" s="636"/>
      <c r="AL14" s="636"/>
      <c r="AM14" s="636"/>
      <c r="AN14" s="636"/>
      <c r="AO14" s="636"/>
      <c r="AP14" s="645"/>
      <c r="AQ14" s="642"/>
      <c r="AR14" s="640"/>
      <c r="AS14" s="640"/>
      <c r="AT14" s="640"/>
      <c r="AU14" s="641"/>
      <c r="AV14" s="640"/>
      <c r="AW14" s="604"/>
      <c r="AX14" s="642"/>
      <c r="AY14" s="640"/>
      <c r="AZ14" s="640"/>
      <c r="BA14" s="640" t="str">
        <f t="shared" si="0"/>
        <v/>
      </c>
      <c r="BB14" s="325"/>
      <c r="BD14" s="551"/>
    </row>
    <row r="15" spans="1:56" s="643" customFormat="1">
      <c r="A15" s="1812"/>
      <c r="B15" s="644"/>
      <c r="C15" s="636"/>
      <c r="D15" s="636"/>
      <c r="E15" s="636"/>
      <c r="F15" s="636"/>
      <c r="G15" s="636"/>
      <c r="H15" s="636"/>
      <c r="I15" s="636"/>
      <c r="J15" s="634"/>
      <c r="K15" s="634"/>
      <c r="L15" s="636"/>
      <c r="M15" s="636"/>
      <c r="N15" s="636"/>
      <c r="O15" s="636"/>
      <c r="P15" s="636"/>
      <c r="Q15" s="636"/>
      <c r="R15" s="636"/>
      <c r="S15" s="636"/>
      <c r="T15" s="636"/>
      <c r="U15" s="636"/>
      <c r="V15" s="636"/>
      <c r="W15" s="636"/>
      <c r="X15" s="636"/>
      <c r="Y15" s="636"/>
      <c r="Z15" s="636"/>
      <c r="AA15" s="636"/>
      <c r="AB15" s="636"/>
      <c r="AC15" s="636"/>
      <c r="AD15" s="636"/>
      <c r="AE15" s="636"/>
      <c r="AF15" s="636"/>
      <c r="AG15" s="636"/>
      <c r="AH15" s="636"/>
      <c r="AI15" s="636"/>
      <c r="AJ15" s="636"/>
      <c r="AK15" s="636"/>
      <c r="AL15" s="636"/>
      <c r="AM15" s="636"/>
      <c r="AN15" s="636"/>
      <c r="AO15" s="636"/>
      <c r="AP15" s="645"/>
      <c r="AQ15" s="642"/>
      <c r="AR15" s="640"/>
      <c r="AS15" s="640"/>
      <c r="AT15" s="640"/>
      <c r="AU15" s="641"/>
      <c r="AV15" s="640"/>
      <c r="AW15" s="604"/>
      <c r="AX15" s="642"/>
      <c r="AY15" s="640"/>
      <c r="AZ15" s="640"/>
      <c r="BA15" s="640" t="str">
        <f t="shared" si="0"/>
        <v/>
      </c>
      <c r="BB15" s="325"/>
      <c r="BD15" s="551"/>
    </row>
    <row r="16" spans="1:56" s="643" customFormat="1">
      <c r="A16" s="1812"/>
      <c r="B16" s="644"/>
      <c r="C16" s="636"/>
      <c r="D16" s="636"/>
      <c r="E16" s="636"/>
      <c r="F16" s="636"/>
      <c r="G16" s="636"/>
      <c r="H16" s="636"/>
      <c r="I16" s="636"/>
      <c r="J16" s="634"/>
      <c r="K16" s="634"/>
      <c r="L16" s="636"/>
      <c r="M16" s="636"/>
      <c r="N16" s="636"/>
      <c r="O16" s="636"/>
      <c r="P16" s="636"/>
      <c r="Q16" s="636"/>
      <c r="R16" s="636"/>
      <c r="S16" s="636"/>
      <c r="T16" s="636"/>
      <c r="U16" s="636"/>
      <c r="V16" s="636"/>
      <c r="W16" s="636"/>
      <c r="X16" s="636"/>
      <c r="Y16" s="636"/>
      <c r="Z16" s="636"/>
      <c r="AA16" s="636"/>
      <c r="AB16" s="636"/>
      <c r="AC16" s="636"/>
      <c r="AD16" s="636"/>
      <c r="AE16" s="636"/>
      <c r="AF16" s="636"/>
      <c r="AG16" s="636"/>
      <c r="AH16" s="636"/>
      <c r="AI16" s="636"/>
      <c r="AJ16" s="636"/>
      <c r="AK16" s="636"/>
      <c r="AL16" s="636"/>
      <c r="AM16" s="636"/>
      <c r="AN16" s="636"/>
      <c r="AO16" s="636"/>
      <c r="AP16" s="645"/>
      <c r="AQ16" s="642"/>
      <c r="AR16" s="640"/>
      <c r="AS16" s="640"/>
      <c r="AT16" s="640"/>
      <c r="AU16" s="641"/>
      <c r="AV16" s="640"/>
      <c r="AW16" s="604"/>
      <c r="AX16" s="642"/>
      <c r="AY16" s="640"/>
      <c r="AZ16" s="640"/>
      <c r="BA16" s="640" t="str">
        <f t="shared" si="0"/>
        <v/>
      </c>
      <c r="BB16" s="325"/>
      <c r="BD16" s="551"/>
    </row>
    <row r="17" spans="1:56" s="643" customFormat="1">
      <c r="A17" s="1812"/>
      <c r="B17" s="644"/>
      <c r="C17" s="636"/>
      <c r="D17" s="636"/>
      <c r="E17" s="636"/>
      <c r="F17" s="636"/>
      <c r="G17" s="636"/>
      <c r="H17" s="636"/>
      <c r="I17" s="636"/>
      <c r="J17" s="634"/>
      <c r="K17" s="634"/>
      <c r="L17" s="636"/>
      <c r="M17" s="636"/>
      <c r="N17" s="636"/>
      <c r="O17" s="636"/>
      <c r="P17" s="636"/>
      <c r="Q17" s="636"/>
      <c r="R17" s="636"/>
      <c r="S17" s="636"/>
      <c r="T17" s="636"/>
      <c r="U17" s="636"/>
      <c r="V17" s="636"/>
      <c r="W17" s="636"/>
      <c r="X17" s="636"/>
      <c r="Y17" s="636"/>
      <c r="Z17" s="636"/>
      <c r="AA17" s="636"/>
      <c r="AB17" s="636"/>
      <c r="AC17" s="636"/>
      <c r="AD17" s="636"/>
      <c r="AE17" s="636"/>
      <c r="AF17" s="636"/>
      <c r="AG17" s="636"/>
      <c r="AH17" s="636"/>
      <c r="AI17" s="636"/>
      <c r="AJ17" s="636"/>
      <c r="AK17" s="636"/>
      <c r="AL17" s="636"/>
      <c r="AM17" s="636"/>
      <c r="AN17" s="636"/>
      <c r="AO17" s="636"/>
      <c r="AP17" s="645"/>
      <c r="AQ17" s="642"/>
      <c r="AR17" s="640"/>
      <c r="AS17" s="640"/>
      <c r="AT17" s="640"/>
      <c r="AU17" s="641"/>
      <c r="AV17" s="640"/>
      <c r="AW17" s="604"/>
      <c r="AX17" s="642"/>
      <c r="AY17" s="640"/>
      <c r="AZ17" s="640"/>
      <c r="BA17" s="640" t="str">
        <f t="shared" si="0"/>
        <v/>
      </c>
      <c r="BB17" s="325"/>
      <c r="BD17" s="551"/>
    </row>
    <row r="18" spans="1:56" s="643" customFormat="1">
      <c r="A18" s="1812"/>
      <c r="B18" s="644"/>
      <c r="C18" s="636"/>
      <c r="D18" s="636"/>
      <c r="E18" s="636"/>
      <c r="F18" s="636"/>
      <c r="G18" s="636"/>
      <c r="H18" s="636"/>
      <c r="I18" s="636"/>
      <c r="J18" s="634"/>
      <c r="K18" s="634"/>
      <c r="L18" s="636"/>
      <c r="M18" s="636"/>
      <c r="N18" s="636"/>
      <c r="O18" s="636"/>
      <c r="P18" s="636"/>
      <c r="Q18" s="636"/>
      <c r="R18" s="636"/>
      <c r="S18" s="636"/>
      <c r="T18" s="636"/>
      <c r="U18" s="636"/>
      <c r="V18" s="636"/>
      <c r="W18" s="636"/>
      <c r="X18" s="636"/>
      <c r="Y18" s="636"/>
      <c r="Z18" s="636"/>
      <c r="AA18" s="636"/>
      <c r="AB18" s="636"/>
      <c r="AC18" s="636"/>
      <c r="AD18" s="636"/>
      <c r="AE18" s="636"/>
      <c r="AF18" s="636"/>
      <c r="AG18" s="636"/>
      <c r="AH18" s="636"/>
      <c r="AI18" s="636"/>
      <c r="AJ18" s="636"/>
      <c r="AK18" s="636"/>
      <c r="AL18" s="636"/>
      <c r="AM18" s="636"/>
      <c r="AN18" s="636"/>
      <c r="AO18" s="636"/>
      <c r="AP18" s="645"/>
      <c r="AQ18" s="642"/>
      <c r="AR18" s="640"/>
      <c r="AS18" s="640"/>
      <c r="AT18" s="640"/>
      <c r="AU18" s="641"/>
      <c r="AV18" s="640"/>
      <c r="AW18" s="604"/>
      <c r="AX18" s="642"/>
      <c r="AY18" s="640"/>
      <c r="AZ18" s="640"/>
      <c r="BA18" s="640" t="str">
        <f t="shared" si="0"/>
        <v/>
      </c>
      <c r="BB18" s="325"/>
      <c r="BD18" s="551"/>
    </row>
    <row r="19" spans="1:56" s="643" customFormat="1">
      <c r="A19" s="1812"/>
      <c r="B19" s="644"/>
      <c r="C19" s="636"/>
      <c r="D19" s="636"/>
      <c r="E19" s="636"/>
      <c r="F19" s="636"/>
      <c r="G19" s="636"/>
      <c r="H19" s="636"/>
      <c r="I19" s="636"/>
      <c r="J19" s="634"/>
      <c r="K19" s="634"/>
      <c r="L19" s="636"/>
      <c r="M19" s="636"/>
      <c r="N19" s="636"/>
      <c r="O19" s="636"/>
      <c r="P19" s="636"/>
      <c r="Q19" s="636"/>
      <c r="R19" s="636"/>
      <c r="S19" s="636"/>
      <c r="T19" s="636"/>
      <c r="U19" s="636"/>
      <c r="V19" s="636"/>
      <c r="W19" s="636"/>
      <c r="X19" s="636"/>
      <c r="Y19" s="636"/>
      <c r="Z19" s="636"/>
      <c r="AA19" s="636"/>
      <c r="AB19" s="636"/>
      <c r="AC19" s="636"/>
      <c r="AD19" s="636"/>
      <c r="AE19" s="636"/>
      <c r="AF19" s="636"/>
      <c r="AG19" s="636"/>
      <c r="AH19" s="636"/>
      <c r="AI19" s="636"/>
      <c r="AJ19" s="636"/>
      <c r="AK19" s="636"/>
      <c r="AL19" s="636"/>
      <c r="AM19" s="636"/>
      <c r="AN19" s="636"/>
      <c r="AO19" s="636"/>
      <c r="AP19" s="645"/>
      <c r="AQ19" s="642"/>
      <c r="AR19" s="640"/>
      <c r="AS19" s="640"/>
      <c r="AT19" s="640"/>
      <c r="AU19" s="641"/>
      <c r="AV19" s="640"/>
      <c r="AW19" s="604"/>
      <c r="AX19" s="642"/>
      <c r="AY19" s="640"/>
      <c r="AZ19" s="640"/>
      <c r="BA19" s="640" t="str">
        <f t="shared" si="0"/>
        <v/>
      </c>
      <c r="BB19" s="325"/>
      <c r="BD19" s="551"/>
    </row>
    <row r="20" spans="1:56" s="643" customFormat="1">
      <c r="A20" s="1812"/>
      <c r="B20" s="644"/>
      <c r="C20" s="636"/>
      <c r="D20" s="636"/>
      <c r="E20" s="636"/>
      <c r="F20" s="636"/>
      <c r="G20" s="636"/>
      <c r="H20" s="636"/>
      <c r="I20" s="636"/>
      <c r="J20" s="634"/>
      <c r="K20" s="634"/>
      <c r="L20" s="636"/>
      <c r="M20" s="636"/>
      <c r="N20" s="636"/>
      <c r="O20" s="636"/>
      <c r="P20" s="636"/>
      <c r="Q20" s="636"/>
      <c r="R20" s="636"/>
      <c r="S20" s="636"/>
      <c r="T20" s="636"/>
      <c r="U20" s="636"/>
      <c r="V20" s="636"/>
      <c r="W20" s="636"/>
      <c r="X20" s="636"/>
      <c r="Y20" s="636"/>
      <c r="Z20" s="636"/>
      <c r="AA20" s="636"/>
      <c r="AB20" s="636"/>
      <c r="AC20" s="636"/>
      <c r="AD20" s="636"/>
      <c r="AE20" s="636"/>
      <c r="AF20" s="636"/>
      <c r="AG20" s="636"/>
      <c r="AH20" s="636"/>
      <c r="AI20" s="636"/>
      <c r="AJ20" s="636"/>
      <c r="AK20" s="636"/>
      <c r="AL20" s="636"/>
      <c r="AM20" s="636"/>
      <c r="AN20" s="636"/>
      <c r="AO20" s="636"/>
      <c r="AP20" s="645"/>
      <c r="AQ20" s="642"/>
      <c r="AR20" s="640"/>
      <c r="AS20" s="640"/>
      <c r="AT20" s="640"/>
      <c r="AU20" s="641"/>
      <c r="AV20" s="640"/>
      <c r="AW20" s="604"/>
      <c r="AX20" s="642"/>
      <c r="AY20" s="640"/>
      <c r="AZ20" s="640"/>
      <c r="BA20" s="640" t="str">
        <f t="shared" si="0"/>
        <v/>
      </c>
      <c r="BB20" s="325"/>
      <c r="BD20" s="551"/>
    </row>
    <row r="21" spans="1:56" s="643" customFormat="1">
      <c r="A21" s="1812"/>
      <c r="B21" s="644"/>
      <c r="C21" s="636"/>
      <c r="D21" s="636"/>
      <c r="E21" s="636"/>
      <c r="F21" s="636"/>
      <c r="G21" s="636"/>
      <c r="H21" s="636"/>
      <c r="I21" s="636"/>
      <c r="J21" s="634"/>
      <c r="K21" s="634"/>
      <c r="L21" s="636"/>
      <c r="M21" s="636"/>
      <c r="N21" s="636"/>
      <c r="O21" s="636"/>
      <c r="P21" s="636"/>
      <c r="Q21" s="636"/>
      <c r="R21" s="636"/>
      <c r="S21" s="636"/>
      <c r="T21" s="636"/>
      <c r="U21" s="636"/>
      <c r="V21" s="636"/>
      <c r="W21" s="636"/>
      <c r="X21" s="636"/>
      <c r="Y21" s="636"/>
      <c r="Z21" s="636"/>
      <c r="AA21" s="636"/>
      <c r="AB21" s="636"/>
      <c r="AC21" s="636"/>
      <c r="AD21" s="636"/>
      <c r="AE21" s="636"/>
      <c r="AF21" s="636"/>
      <c r="AG21" s="636"/>
      <c r="AH21" s="636"/>
      <c r="AI21" s="636"/>
      <c r="AJ21" s="636"/>
      <c r="AK21" s="636"/>
      <c r="AL21" s="636"/>
      <c r="AM21" s="636"/>
      <c r="AN21" s="636"/>
      <c r="AO21" s="636"/>
      <c r="AP21" s="645"/>
      <c r="AQ21" s="642"/>
      <c r="AR21" s="640"/>
      <c r="AS21" s="640"/>
      <c r="AT21" s="640"/>
      <c r="AU21" s="641"/>
      <c r="AV21" s="640"/>
      <c r="AW21" s="604"/>
      <c r="AX21" s="642"/>
      <c r="AY21" s="640"/>
      <c r="AZ21" s="640"/>
      <c r="BA21" s="640" t="str">
        <f t="shared" si="0"/>
        <v/>
      </c>
      <c r="BB21" s="325"/>
      <c r="BD21" s="551"/>
    </row>
    <row r="22" spans="1:56" s="643" customFormat="1">
      <c r="A22" s="1812"/>
      <c r="B22" s="644"/>
      <c r="C22" s="636"/>
      <c r="D22" s="636"/>
      <c r="E22" s="636"/>
      <c r="F22" s="636"/>
      <c r="G22" s="636"/>
      <c r="H22" s="636"/>
      <c r="I22" s="636"/>
      <c r="J22" s="634"/>
      <c r="K22" s="634"/>
      <c r="L22" s="636"/>
      <c r="M22" s="636"/>
      <c r="N22" s="636"/>
      <c r="O22" s="636"/>
      <c r="P22" s="636"/>
      <c r="Q22" s="636"/>
      <c r="R22" s="636"/>
      <c r="S22" s="636"/>
      <c r="T22" s="636"/>
      <c r="U22" s="636"/>
      <c r="V22" s="636"/>
      <c r="W22" s="636"/>
      <c r="X22" s="636"/>
      <c r="Y22" s="636"/>
      <c r="Z22" s="636"/>
      <c r="AA22" s="636"/>
      <c r="AB22" s="636"/>
      <c r="AC22" s="636"/>
      <c r="AD22" s="636"/>
      <c r="AE22" s="636"/>
      <c r="AF22" s="636"/>
      <c r="AG22" s="636"/>
      <c r="AH22" s="636"/>
      <c r="AI22" s="636"/>
      <c r="AJ22" s="636"/>
      <c r="AK22" s="636"/>
      <c r="AL22" s="636"/>
      <c r="AM22" s="636"/>
      <c r="AN22" s="636"/>
      <c r="AO22" s="636"/>
      <c r="AP22" s="645"/>
      <c r="AQ22" s="642"/>
      <c r="AR22" s="640"/>
      <c r="AS22" s="640"/>
      <c r="AT22" s="640"/>
      <c r="AU22" s="641"/>
      <c r="AV22" s="640"/>
      <c r="AW22" s="604"/>
      <c r="AX22" s="642"/>
      <c r="AY22" s="640"/>
      <c r="AZ22" s="640"/>
      <c r="BA22" s="640" t="str">
        <f t="shared" si="0"/>
        <v/>
      </c>
      <c r="BB22" s="325"/>
      <c r="BD22" s="551"/>
    </row>
    <row r="23" spans="1:56" s="643" customFormat="1">
      <c r="A23" s="1812"/>
      <c r="B23" s="644"/>
      <c r="C23" s="636"/>
      <c r="D23" s="636"/>
      <c r="E23" s="636"/>
      <c r="F23" s="636"/>
      <c r="G23" s="636"/>
      <c r="H23" s="636"/>
      <c r="I23" s="636"/>
      <c r="J23" s="634"/>
      <c r="K23" s="634"/>
      <c r="L23" s="636"/>
      <c r="M23" s="636"/>
      <c r="N23" s="636"/>
      <c r="O23" s="636"/>
      <c r="P23" s="636"/>
      <c r="Q23" s="636"/>
      <c r="R23" s="636"/>
      <c r="S23" s="636"/>
      <c r="T23" s="636"/>
      <c r="U23" s="636"/>
      <c r="V23" s="636"/>
      <c r="W23" s="636"/>
      <c r="X23" s="636"/>
      <c r="Y23" s="636"/>
      <c r="Z23" s="636"/>
      <c r="AA23" s="636"/>
      <c r="AB23" s="636"/>
      <c r="AC23" s="636"/>
      <c r="AD23" s="636"/>
      <c r="AE23" s="636"/>
      <c r="AF23" s="636"/>
      <c r="AG23" s="636"/>
      <c r="AH23" s="636"/>
      <c r="AI23" s="636"/>
      <c r="AJ23" s="636"/>
      <c r="AK23" s="636"/>
      <c r="AL23" s="636"/>
      <c r="AM23" s="636"/>
      <c r="AN23" s="636"/>
      <c r="AO23" s="636"/>
      <c r="AP23" s="645"/>
      <c r="AQ23" s="642"/>
      <c r="AR23" s="640"/>
      <c r="AS23" s="640"/>
      <c r="AT23" s="640"/>
      <c r="AU23" s="641"/>
      <c r="AV23" s="640"/>
      <c r="AW23" s="604"/>
      <c r="AX23" s="642"/>
      <c r="AY23" s="640"/>
      <c r="AZ23" s="640"/>
      <c r="BA23" s="640" t="str">
        <f t="shared" si="0"/>
        <v/>
      </c>
      <c r="BB23" s="325"/>
      <c r="BD23" s="551"/>
    </row>
    <row r="24" spans="1:56" s="643" customFormat="1">
      <c r="A24" s="1812"/>
      <c r="B24" s="644"/>
      <c r="C24" s="636"/>
      <c r="D24" s="636"/>
      <c r="E24" s="636"/>
      <c r="F24" s="636"/>
      <c r="G24" s="636"/>
      <c r="H24" s="636"/>
      <c r="I24" s="636"/>
      <c r="J24" s="634"/>
      <c r="K24" s="634"/>
      <c r="L24" s="636"/>
      <c r="M24" s="636"/>
      <c r="N24" s="636"/>
      <c r="O24" s="636"/>
      <c r="P24" s="636"/>
      <c r="Q24" s="636"/>
      <c r="R24" s="636"/>
      <c r="S24" s="636"/>
      <c r="T24" s="636"/>
      <c r="U24" s="636"/>
      <c r="V24" s="636"/>
      <c r="W24" s="636"/>
      <c r="X24" s="636"/>
      <c r="Y24" s="636"/>
      <c r="Z24" s="636"/>
      <c r="AA24" s="636"/>
      <c r="AB24" s="636"/>
      <c r="AC24" s="636"/>
      <c r="AD24" s="636"/>
      <c r="AE24" s="636"/>
      <c r="AF24" s="636"/>
      <c r="AG24" s="636"/>
      <c r="AH24" s="636"/>
      <c r="AI24" s="636"/>
      <c r="AJ24" s="636"/>
      <c r="AK24" s="636"/>
      <c r="AL24" s="636"/>
      <c r="AM24" s="636"/>
      <c r="AN24" s="636"/>
      <c r="AO24" s="636"/>
      <c r="AP24" s="645"/>
      <c r="AQ24" s="642"/>
      <c r="AR24" s="640"/>
      <c r="AS24" s="640"/>
      <c r="AT24" s="640"/>
      <c r="AU24" s="641"/>
      <c r="AV24" s="640"/>
      <c r="AW24" s="604"/>
      <c r="AX24" s="642"/>
      <c r="AY24" s="640"/>
      <c r="AZ24" s="640"/>
      <c r="BA24" s="640" t="str">
        <f t="shared" si="0"/>
        <v/>
      </c>
      <c r="BB24" s="325"/>
      <c r="BD24" s="551"/>
    </row>
    <row r="25" spans="1:56" s="643" customFormat="1">
      <c r="A25" s="1812"/>
      <c r="B25" s="644"/>
      <c r="C25" s="636"/>
      <c r="D25" s="636"/>
      <c r="E25" s="636"/>
      <c r="F25" s="636"/>
      <c r="G25" s="636"/>
      <c r="H25" s="636"/>
      <c r="I25" s="636"/>
      <c r="J25" s="634"/>
      <c r="K25" s="634"/>
      <c r="L25" s="636"/>
      <c r="M25" s="636"/>
      <c r="N25" s="636"/>
      <c r="O25" s="636"/>
      <c r="P25" s="636"/>
      <c r="Q25" s="636"/>
      <c r="R25" s="636"/>
      <c r="S25" s="636"/>
      <c r="T25" s="636"/>
      <c r="U25" s="636"/>
      <c r="V25" s="636"/>
      <c r="W25" s="636"/>
      <c r="X25" s="636"/>
      <c r="Y25" s="636"/>
      <c r="Z25" s="636"/>
      <c r="AA25" s="636"/>
      <c r="AB25" s="636"/>
      <c r="AC25" s="636"/>
      <c r="AD25" s="636"/>
      <c r="AE25" s="636"/>
      <c r="AF25" s="636"/>
      <c r="AG25" s="636"/>
      <c r="AH25" s="636"/>
      <c r="AI25" s="636"/>
      <c r="AJ25" s="636"/>
      <c r="AK25" s="636"/>
      <c r="AL25" s="636"/>
      <c r="AM25" s="636"/>
      <c r="AN25" s="636"/>
      <c r="AO25" s="636"/>
      <c r="AP25" s="645"/>
      <c r="AQ25" s="642"/>
      <c r="AR25" s="640"/>
      <c r="AS25" s="640"/>
      <c r="AT25" s="640"/>
      <c r="AU25" s="641"/>
      <c r="AV25" s="640"/>
      <c r="AW25" s="604"/>
      <c r="AX25" s="642"/>
      <c r="AY25" s="640"/>
      <c r="AZ25" s="640"/>
      <c r="BA25" s="640" t="str">
        <f t="shared" si="0"/>
        <v/>
      </c>
      <c r="BB25" s="325"/>
      <c r="BD25" s="551"/>
    </row>
    <row r="26" spans="1:56">
      <c r="A26" s="646"/>
      <c r="B26" s="647"/>
      <c r="C26" s="647"/>
      <c r="D26" s="647"/>
      <c r="E26" s="647"/>
      <c r="F26" s="647"/>
      <c r="G26" s="647"/>
      <c r="H26" s="647"/>
      <c r="I26" s="647"/>
      <c r="J26" s="648"/>
      <c r="K26" s="648"/>
      <c r="L26" s="647"/>
      <c r="M26" s="647"/>
      <c r="N26" s="647"/>
      <c r="O26" s="647"/>
      <c r="P26" s="647"/>
      <c r="Q26" s="647"/>
      <c r="R26" s="647"/>
      <c r="S26" s="647"/>
      <c r="T26" s="647"/>
      <c r="U26" s="647"/>
      <c r="V26" s="647"/>
      <c r="W26" s="647"/>
      <c r="X26" s="647"/>
      <c r="Y26" s="647"/>
      <c r="Z26" s="647"/>
      <c r="AA26" s="647"/>
      <c r="AB26" s="647"/>
      <c r="AC26" s="647"/>
      <c r="AD26" s="647"/>
      <c r="AE26" s="647"/>
      <c r="AF26" s="647"/>
      <c r="AG26" s="647"/>
      <c r="AH26" s="647"/>
      <c r="AI26" s="647"/>
      <c r="AJ26" s="647"/>
      <c r="AK26" s="647"/>
      <c r="AL26" s="647"/>
      <c r="AM26" s="647"/>
      <c r="AN26" s="647"/>
      <c r="AO26" s="647"/>
      <c r="AP26" s="325"/>
      <c r="AQ26" s="642"/>
      <c r="AR26" s="618"/>
      <c r="AS26" s="640"/>
      <c r="AT26" s="640"/>
      <c r="AU26" s="649"/>
      <c r="AV26" s="618"/>
      <c r="AW26" s="618"/>
      <c r="AX26" s="642"/>
      <c r="AY26" s="640"/>
      <c r="AZ26" s="640"/>
      <c r="BA26" s="640" t="str">
        <f t="shared" si="0"/>
        <v/>
      </c>
      <c r="BB26" s="325"/>
      <c r="BD26" s="551"/>
    </row>
    <row r="27" spans="1:56">
      <c r="A27" s="2299" t="s">
        <v>1336</v>
      </c>
      <c r="B27" s="2300"/>
      <c r="C27" s="650"/>
      <c r="D27" s="650"/>
      <c r="E27" s="650"/>
      <c r="F27" s="650"/>
      <c r="G27" s="650"/>
      <c r="H27" s="650"/>
      <c r="I27" s="650"/>
      <c r="J27" s="650"/>
      <c r="K27" s="651"/>
      <c r="L27" s="650"/>
      <c r="M27" s="650"/>
      <c r="N27" s="650"/>
      <c r="O27" s="650"/>
      <c r="P27" s="650"/>
      <c r="Q27" s="650"/>
      <c r="R27" s="650"/>
      <c r="S27" s="650"/>
      <c r="T27" s="650"/>
      <c r="U27" s="650"/>
      <c r="V27" s="650"/>
      <c r="W27" s="650"/>
      <c r="X27" s="650"/>
      <c r="Y27" s="650"/>
      <c r="Z27" s="650"/>
      <c r="AA27" s="650"/>
      <c r="AB27" s="650"/>
      <c r="AC27" s="650"/>
      <c r="AD27" s="650"/>
      <c r="AE27" s="650"/>
      <c r="AF27" s="650"/>
      <c r="AG27" s="650"/>
      <c r="AH27" s="650"/>
      <c r="AI27" s="650"/>
      <c r="AJ27" s="650"/>
      <c r="AK27" s="650"/>
      <c r="AL27" s="650"/>
      <c r="AM27" s="650"/>
      <c r="AN27" s="650"/>
      <c r="AO27" s="650"/>
      <c r="AP27" s="325"/>
      <c r="AQ27" s="642"/>
      <c r="AR27" s="640"/>
      <c r="AS27" s="640">
        <f>SUM(AS7:AS26)</f>
        <v>0</v>
      </c>
      <c r="AT27" s="640"/>
      <c r="AU27" s="652"/>
      <c r="AV27" s="640"/>
      <c r="AW27" s="640">
        <f>SUM(AW7:AW26)</f>
        <v>0</v>
      </c>
      <c r="AX27" s="642"/>
      <c r="AY27" s="640"/>
      <c r="AZ27" s="640">
        <f>SUM(AZ7:AZ26)</f>
        <v>0</v>
      </c>
      <c r="BA27" s="640" t="str">
        <f t="shared" si="0"/>
        <v/>
      </c>
      <c r="BB27" s="325"/>
    </row>
    <row r="28" spans="1:56">
      <c r="A28" s="628" t="str">
        <f>在产品【自制半成品】!A30</f>
        <v>被评估企业填表人：</v>
      </c>
      <c r="AR28" s="322"/>
      <c r="AS28" s="322"/>
      <c r="AT28" s="322"/>
      <c r="AU28" s="589"/>
      <c r="AV28" s="628"/>
      <c r="AW28" s="628" t="str">
        <f>在产品【自制半成品】!J30</f>
        <v>评估人员：</v>
      </c>
      <c r="AY28" s="322"/>
      <c r="AZ28" s="322"/>
      <c r="BA28" s="322"/>
    </row>
    <row r="29" spans="1:56">
      <c r="A29" s="628" t="str">
        <f>在产品【自制半成品】!A31</f>
        <v>填表日期：年月日</v>
      </c>
      <c r="AR29" s="322"/>
      <c r="AS29" s="322"/>
      <c r="AT29" s="322"/>
      <c r="AU29" s="589"/>
      <c r="AV29" s="589"/>
      <c r="AW29" s="589"/>
      <c r="AY29" s="322"/>
      <c r="AZ29" s="322"/>
      <c r="BA29" s="322"/>
    </row>
  </sheetData>
  <mergeCells count="52">
    <mergeCell ref="N5:N6"/>
    <mergeCell ref="A2:BB2"/>
    <mergeCell ref="A5:A6"/>
    <mergeCell ref="B5:B6"/>
    <mergeCell ref="C5:C6"/>
    <mergeCell ref="D5:D6"/>
    <mergeCell ref="E5:E6"/>
    <mergeCell ref="F5:F6"/>
    <mergeCell ref="G5:G6"/>
    <mergeCell ref="H5:H6"/>
    <mergeCell ref="I5:I6"/>
    <mergeCell ref="J5:J6"/>
    <mergeCell ref="K5:K6"/>
    <mergeCell ref="L5:L6"/>
    <mergeCell ref="M5:M6"/>
    <mergeCell ref="Z5:Z6"/>
    <mergeCell ref="O5:O6"/>
    <mergeCell ref="P5:P6"/>
    <mergeCell ref="Q5:Q6"/>
    <mergeCell ref="R5:R6"/>
    <mergeCell ref="S5:S6"/>
    <mergeCell ref="T5:T6"/>
    <mergeCell ref="AQ5:AS5"/>
    <mergeCell ref="AT5:AT6"/>
    <mergeCell ref="AG5:AG6"/>
    <mergeCell ref="AH5:AH6"/>
    <mergeCell ref="AI5:AI6"/>
    <mergeCell ref="AJ5:AJ6"/>
    <mergeCell ref="AK5:AK6"/>
    <mergeCell ref="AL5:AL6"/>
    <mergeCell ref="A27:B27"/>
    <mergeCell ref="AM5:AM6"/>
    <mergeCell ref="AN5:AN6"/>
    <mergeCell ref="AO5:AO6"/>
    <mergeCell ref="AP5:AP6"/>
    <mergeCell ref="AA5:AA6"/>
    <mergeCell ref="AB5:AB6"/>
    <mergeCell ref="AC5:AC6"/>
    <mergeCell ref="AD5:AD6"/>
    <mergeCell ref="AE5:AE6"/>
    <mergeCell ref="AF5:AF6"/>
    <mergeCell ref="U5:U6"/>
    <mergeCell ref="V5:V6"/>
    <mergeCell ref="W5:W6"/>
    <mergeCell ref="X5:X6"/>
    <mergeCell ref="Y5:Y6"/>
    <mergeCell ref="BD5:BD6"/>
    <mergeCell ref="AU5:AW5"/>
    <mergeCell ref="AX5:AX6"/>
    <mergeCell ref="AY5:AZ5"/>
    <mergeCell ref="BA5:BA6"/>
    <mergeCell ref="BB5:BB6"/>
  </mergeCells>
  <phoneticPr fontId="28" type="noConversion"/>
  <hyperlinks>
    <hyperlink ref="B1" location="存货汇总!B13" display="返回" xr:uid="{00000000-0004-0000-2300-000000000000}"/>
  </hyperlinks>
  <printOptions horizontalCentered="1"/>
  <pageMargins left="0.7" right="0.7" top="0.98425196850393704" bottom="0.75" header="0.39370078740157477" footer="0.3"/>
  <pageSetup paperSize="9" scale="30" orientation="landscape" r:id="rId1"/>
  <headerFooter>
    <oddHeader>&amp;R&amp;"宋体,常规"&amp;10共&amp;"Times New Roman,常规"&amp;N&amp;"宋体,常规"页第&amp;"Times New Roman,常规"&amp;P&amp;"宋体,常规"页</oddHeader>
  </headerFooter>
  <legacyDrawing r:id="rId2"/>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2">
    <pageSetUpPr fitToPage="1"/>
  </sheetPr>
  <dimension ref="A1:AF31"/>
  <sheetViews>
    <sheetView topLeftCell="F1" zoomScale="80" zoomScaleNormal="80" zoomScaleSheetLayoutView="70" workbookViewId="0">
      <selection activeCell="M21" sqref="M21:M22"/>
    </sheetView>
  </sheetViews>
  <sheetFormatPr defaultColWidth="9" defaultRowHeight="15.75" customHeight="1" outlineLevelCol="1"/>
  <cols>
    <col min="1" max="1" width="5.75" style="12" customWidth="1"/>
    <col min="2" max="2" width="14.75" style="372" customWidth="1"/>
    <col min="3" max="3" width="11.25" style="372" customWidth="1"/>
    <col min="4" max="4" width="5.125" style="349" customWidth="1"/>
    <col min="5" max="5" width="10.25" style="705" customWidth="1" outlineLevel="1"/>
    <col min="6" max="6" width="6.75" style="705" customWidth="1" outlineLevel="1"/>
    <col min="7" max="8" width="13.125" style="705" customWidth="1" outlineLevel="1"/>
    <col min="9" max="9" width="11.125" style="705" customWidth="1"/>
    <col min="10" max="10" width="11.25" style="705" customWidth="1"/>
    <col min="11" max="11" width="12.75" style="705" customWidth="1"/>
    <col min="12" max="13" width="11.25" style="705" customWidth="1"/>
    <col min="14" max="14" width="12.5" style="705" customWidth="1"/>
    <col min="15" max="15" width="7" style="705" customWidth="1"/>
    <col min="16" max="16" width="8.125" style="349" customWidth="1"/>
    <col min="17" max="18" width="13.625" style="349" customWidth="1"/>
    <col min="19" max="20" width="9" style="349" customWidth="1"/>
    <col min="21" max="21" width="16.625" style="349" customWidth="1"/>
    <col min="22" max="24" width="9" style="349"/>
    <col min="25" max="25" width="14.5" style="349" bestFit="1" customWidth="1"/>
    <col min="26" max="26" width="30.25" style="349" bestFit="1" customWidth="1"/>
    <col min="27" max="27" width="25.625" style="349" bestFit="1" customWidth="1"/>
    <col min="28" max="16384" width="9" style="349"/>
  </cols>
  <sheetData>
    <row r="1" spans="1:32" ht="15.75" customHeight="1">
      <c r="A1" s="564" t="s">
        <v>108</v>
      </c>
      <c r="B1" s="371" t="s">
        <v>333</v>
      </c>
      <c r="C1" s="376"/>
      <c r="D1" s="365"/>
      <c r="E1" s="986"/>
      <c r="F1" s="986"/>
      <c r="G1" s="986"/>
      <c r="H1" s="986"/>
      <c r="I1" s="986"/>
      <c r="J1" s="986"/>
      <c r="K1" s="986"/>
      <c r="L1" s="986"/>
      <c r="M1" s="986"/>
      <c r="N1" s="986"/>
      <c r="O1" s="986"/>
      <c r="P1" s="365"/>
      <c r="Q1" s="348"/>
      <c r="R1" s="348"/>
    </row>
    <row r="2" spans="1:32" s="369" customFormat="1" ht="30" customHeight="1">
      <c r="A2" s="1866" t="s">
        <v>497</v>
      </c>
      <c r="B2" s="1868"/>
      <c r="C2" s="1868"/>
      <c r="D2" s="1868"/>
      <c r="E2" s="1868"/>
      <c r="F2" s="1868"/>
      <c r="G2" s="1868"/>
      <c r="H2" s="1868"/>
      <c r="I2" s="1868"/>
      <c r="J2" s="1868"/>
      <c r="K2" s="1868"/>
      <c r="L2" s="1868"/>
      <c r="M2" s="1868"/>
      <c r="N2" s="1868"/>
      <c r="O2" s="1868"/>
      <c r="P2" s="1868"/>
      <c r="Q2" s="1867"/>
      <c r="R2" s="1867"/>
      <c r="S2" s="1868"/>
      <c r="T2" s="1868"/>
      <c r="U2" s="1868"/>
      <c r="V2" s="1868"/>
      <c r="W2" s="1868"/>
      <c r="X2" s="1868"/>
      <c r="Y2" s="1868"/>
      <c r="Z2" s="1868"/>
      <c r="AA2" s="1868"/>
      <c r="AB2" s="1868"/>
      <c r="AC2" s="1868"/>
      <c r="AD2" s="1868"/>
      <c r="AE2" s="1868"/>
      <c r="AF2" s="1868"/>
    </row>
    <row r="3" spans="1:32" ht="14.25" customHeight="1">
      <c r="A3" s="705" t="str">
        <f>CONCATENATE(封面!D9,封面!F9,封面!G9,封面!H9,封面!I9,封面!J9,封面!K9)</f>
        <v>评估基准日：年月日</v>
      </c>
      <c r="B3" s="705"/>
      <c r="C3" s="705"/>
      <c r="D3" s="705"/>
      <c r="P3" s="705"/>
      <c r="Q3" s="365"/>
      <c r="R3" s="365"/>
    </row>
    <row r="4" spans="1:32" ht="15.75" customHeight="1">
      <c r="A4" s="12" t="str">
        <f>封面!D7&amp;封面!F7</f>
        <v>被评估企业：</v>
      </c>
      <c r="E4" s="943"/>
      <c r="F4" s="943"/>
      <c r="G4" s="943"/>
      <c r="H4" s="943"/>
      <c r="I4" s="943"/>
      <c r="J4" s="943"/>
      <c r="K4" s="943"/>
      <c r="L4" s="943"/>
      <c r="M4" s="943"/>
      <c r="N4" s="943"/>
      <c r="O4" s="943"/>
      <c r="P4" s="355" t="s">
        <v>110</v>
      </c>
      <c r="Q4" s="355"/>
      <c r="R4" s="355"/>
    </row>
    <row r="5" spans="1:32" s="365" customFormat="1" ht="15.75" customHeight="1">
      <c r="A5" s="2252" t="s">
        <v>172</v>
      </c>
      <c r="B5" s="2254" t="s">
        <v>498</v>
      </c>
      <c r="C5" s="2254" t="s">
        <v>499</v>
      </c>
      <c r="D5" s="2256" t="s">
        <v>482</v>
      </c>
      <c r="E5" s="2259" t="s">
        <v>317</v>
      </c>
      <c r="F5" s="2259"/>
      <c r="G5" s="2259"/>
      <c r="H5" s="2109" t="s">
        <v>394</v>
      </c>
      <c r="I5" s="2273" t="s">
        <v>318</v>
      </c>
      <c r="J5" s="2274"/>
      <c r="K5" s="2275"/>
      <c r="L5" s="2260" t="s">
        <v>319</v>
      </c>
      <c r="M5" s="2261"/>
      <c r="N5" s="2262"/>
      <c r="O5" s="2259" t="s">
        <v>336</v>
      </c>
      <c r="P5" s="2264" t="s">
        <v>175</v>
      </c>
      <c r="Q5" s="2115" t="s">
        <v>1085</v>
      </c>
      <c r="R5" s="2116"/>
      <c r="T5" s="2277" t="s">
        <v>2129</v>
      </c>
      <c r="U5" s="2282" t="s">
        <v>2166</v>
      </c>
      <c r="V5" s="2282" t="s">
        <v>2149</v>
      </c>
      <c r="W5" s="2282" t="s">
        <v>2150</v>
      </c>
      <c r="X5" s="2283" t="s">
        <v>2142</v>
      </c>
      <c r="Y5" s="2283"/>
      <c r="Z5" s="2283"/>
      <c r="AA5" s="2283"/>
      <c r="AB5" s="2283"/>
      <c r="AC5" s="2283"/>
      <c r="AD5" s="2276" t="s">
        <v>2151</v>
      </c>
      <c r="AE5" s="2284"/>
      <c r="AF5" s="2284"/>
    </row>
    <row r="6" spans="1:32" s="365" customFormat="1" ht="15.75" customHeight="1">
      <c r="A6" s="2253"/>
      <c r="B6" s="2255"/>
      <c r="C6" s="2255"/>
      <c r="D6" s="2257"/>
      <c r="E6" s="947" t="s">
        <v>483</v>
      </c>
      <c r="F6" s="947" t="s">
        <v>484</v>
      </c>
      <c r="G6" s="947" t="s">
        <v>145</v>
      </c>
      <c r="H6" s="2110"/>
      <c r="I6" s="947" t="s">
        <v>483</v>
      </c>
      <c r="J6" s="947" t="s">
        <v>484</v>
      </c>
      <c r="K6" s="947" t="s">
        <v>145</v>
      </c>
      <c r="L6" s="1000" t="s">
        <v>485</v>
      </c>
      <c r="M6" s="947" t="s">
        <v>484</v>
      </c>
      <c r="N6" s="947" t="s">
        <v>145</v>
      </c>
      <c r="O6" s="2263"/>
      <c r="P6" s="2265"/>
      <c r="Q6" s="350" t="s">
        <v>977</v>
      </c>
      <c r="R6" s="350" t="s">
        <v>978</v>
      </c>
      <c r="T6" s="2277"/>
      <c r="U6" s="2282"/>
      <c r="V6" s="2282"/>
      <c r="W6" s="2282"/>
      <c r="X6" s="1859" t="s">
        <v>2143</v>
      </c>
      <c r="Y6" s="1861" t="s">
        <v>2146</v>
      </c>
      <c r="Z6" s="1860" t="s">
        <v>2144</v>
      </c>
      <c r="AA6" s="1884" t="s">
        <v>2167</v>
      </c>
      <c r="AB6" s="1860" t="s">
        <v>1729</v>
      </c>
      <c r="AC6" s="1860" t="s">
        <v>1761</v>
      </c>
      <c r="AD6" s="1871" t="s">
        <v>2153</v>
      </c>
      <c r="AE6" s="1872" t="s">
        <v>2155</v>
      </c>
      <c r="AF6" s="1871" t="s">
        <v>2168</v>
      </c>
    </row>
    <row r="7" spans="1:32" ht="15.75" customHeight="1">
      <c r="A7" s="23"/>
      <c r="B7" s="374"/>
      <c r="C7" s="377"/>
      <c r="D7" s="396"/>
      <c r="E7" s="994"/>
      <c r="F7" s="956" t="str">
        <f t="shared" ref="F7:F25" si="0">IF(E7=0,"",G7/E7)</f>
        <v/>
      </c>
      <c r="G7" s="994"/>
      <c r="H7" s="994"/>
      <c r="I7" s="994"/>
      <c r="J7" s="994"/>
      <c r="K7" s="956"/>
      <c r="L7" s="956"/>
      <c r="M7" s="956"/>
      <c r="N7" s="956"/>
      <c r="O7" s="956" t="str">
        <f t="shared" ref="O7:O25" si="1">IF(K7=0,"",(N7-K7)/K7*100)</f>
        <v/>
      </c>
      <c r="P7" s="370"/>
      <c r="Q7" s="390"/>
      <c r="R7" s="390"/>
      <c r="T7" s="1869"/>
      <c r="U7" s="551"/>
      <c r="V7" s="551"/>
      <c r="W7" s="551"/>
      <c r="X7" s="551"/>
      <c r="Y7" s="551"/>
      <c r="Z7" s="551"/>
      <c r="AA7" s="551"/>
      <c r="AB7" s="551"/>
      <c r="AC7" s="551"/>
      <c r="AD7" s="551"/>
      <c r="AE7" s="551"/>
      <c r="AF7" s="551"/>
    </row>
    <row r="8" spans="1:32" ht="15.75" customHeight="1">
      <c r="A8" s="23"/>
      <c r="B8" s="375"/>
      <c r="C8" s="377"/>
      <c r="D8" s="370"/>
      <c r="E8" s="995"/>
      <c r="F8" s="956" t="str">
        <f t="shared" si="0"/>
        <v/>
      </c>
      <c r="G8" s="995"/>
      <c r="H8" s="995"/>
      <c r="I8" s="995"/>
      <c r="J8" s="995"/>
      <c r="K8" s="956"/>
      <c r="L8" s="956"/>
      <c r="M8" s="956"/>
      <c r="N8" s="956"/>
      <c r="O8" s="956" t="str">
        <f t="shared" si="1"/>
        <v/>
      </c>
      <c r="P8" s="370"/>
      <c r="Q8" s="390"/>
      <c r="R8" s="390"/>
      <c r="T8" s="1869"/>
      <c r="U8" s="551"/>
      <c r="V8" s="551"/>
      <c r="W8" s="551"/>
      <c r="X8" s="551"/>
      <c r="Y8" s="551"/>
      <c r="Z8" s="551"/>
      <c r="AA8" s="551"/>
      <c r="AB8" s="551"/>
      <c r="AC8" s="551"/>
      <c r="AD8" s="551"/>
      <c r="AE8" s="551"/>
      <c r="AF8" s="551"/>
    </row>
    <row r="9" spans="1:32" ht="15.75" customHeight="1">
      <c r="A9" s="23"/>
      <c r="B9" s="374"/>
      <c r="C9" s="377"/>
      <c r="D9" s="370"/>
      <c r="E9" s="995"/>
      <c r="F9" s="956" t="str">
        <f t="shared" si="0"/>
        <v/>
      </c>
      <c r="G9" s="995"/>
      <c r="H9" s="995"/>
      <c r="I9" s="995"/>
      <c r="J9" s="995"/>
      <c r="K9" s="956"/>
      <c r="L9" s="956"/>
      <c r="M9" s="956"/>
      <c r="N9" s="956"/>
      <c r="O9" s="956" t="str">
        <f t="shared" si="1"/>
        <v/>
      </c>
      <c r="P9" s="370"/>
      <c r="Q9" s="390"/>
      <c r="R9" s="390"/>
      <c r="T9" s="1870"/>
      <c r="U9" s="551"/>
      <c r="V9" s="551"/>
      <c r="W9" s="551"/>
      <c r="X9" s="551"/>
      <c r="Y9" s="551"/>
      <c r="Z9" s="551"/>
      <c r="AA9" s="551"/>
      <c r="AB9" s="551"/>
      <c r="AC9" s="551"/>
      <c r="AD9" s="551"/>
      <c r="AE9" s="551"/>
      <c r="AF9" s="551"/>
    </row>
    <row r="10" spans="1:32" ht="15.75" customHeight="1">
      <c r="A10" s="23"/>
      <c r="B10" s="374"/>
      <c r="C10" s="377"/>
      <c r="D10" s="370"/>
      <c r="E10" s="995"/>
      <c r="F10" s="956" t="str">
        <f t="shared" si="0"/>
        <v/>
      </c>
      <c r="G10" s="995"/>
      <c r="H10" s="995"/>
      <c r="I10" s="995"/>
      <c r="J10" s="995"/>
      <c r="K10" s="956"/>
      <c r="L10" s="956"/>
      <c r="M10" s="956"/>
      <c r="N10" s="956"/>
      <c r="O10" s="956" t="str">
        <f t="shared" si="1"/>
        <v/>
      </c>
      <c r="P10" s="370"/>
      <c r="Q10" s="390"/>
      <c r="R10" s="390"/>
      <c r="T10" s="1870"/>
      <c r="U10" s="551"/>
      <c r="V10" s="551"/>
      <c r="W10" s="551"/>
      <c r="X10" s="551"/>
      <c r="Y10" s="551"/>
      <c r="Z10" s="551"/>
      <c r="AA10" s="551"/>
      <c r="AB10" s="551"/>
      <c r="AC10" s="551"/>
      <c r="AD10" s="551"/>
      <c r="AE10" s="551"/>
      <c r="AF10" s="551"/>
    </row>
    <row r="11" spans="1:32" ht="15.75" customHeight="1">
      <c r="A11" s="23"/>
      <c r="B11" s="374"/>
      <c r="C11" s="377"/>
      <c r="D11" s="370"/>
      <c r="E11" s="995"/>
      <c r="F11" s="956" t="str">
        <f t="shared" si="0"/>
        <v/>
      </c>
      <c r="G11" s="995"/>
      <c r="H11" s="995"/>
      <c r="I11" s="995"/>
      <c r="J11" s="995"/>
      <c r="K11" s="956"/>
      <c r="L11" s="956"/>
      <c r="M11" s="956"/>
      <c r="N11" s="956"/>
      <c r="O11" s="956" t="str">
        <f t="shared" si="1"/>
        <v/>
      </c>
      <c r="P11" s="370"/>
      <c r="Q11" s="390"/>
      <c r="R11" s="390"/>
      <c r="T11" s="891"/>
      <c r="U11" s="551"/>
      <c r="V11" s="551"/>
      <c r="W11" s="551"/>
      <c r="X11" s="551"/>
      <c r="Y11" s="551"/>
      <c r="Z11" s="551"/>
      <c r="AA11" s="551"/>
      <c r="AB11" s="551"/>
      <c r="AC11" s="551"/>
      <c r="AD11" s="551"/>
      <c r="AE11" s="551"/>
      <c r="AF11" s="551"/>
    </row>
    <row r="12" spans="1:32" ht="15.75" customHeight="1">
      <c r="A12" s="23"/>
      <c r="B12" s="374"/>
      <c r="C12" s="377"/>
      <c r="D12" s="370"/>
      <c r="E12" s="995"/>
      <c r="F12" s="956" t="str">
        <f t="shared" si="0"/>
        <v/>
      </c>
      <c r="G12" s="995"/>
      <c r="H12" s="995"/>
      <c r="I12" s="995"/>
      <c r="J12" s="995"/>
      <c r="K12" s="956"/>
      <c r="L12" s="956"/>
      <c r="M12" s="956"/>
      <c r="N12" s="956"/>
      <c r="O12" s="956" t="str">
        <f t="shared" si="1"/>
        <v/>
      </c>
      <c r="P12" s="370"/>
      <c r="Q12" s="390"/>
      <c r="R12" s="390"/>
      <c r="T12" s="891"/>
      <c r="U12" s="551"/>
      <c r="V12" s="551"/>
      <c r="W12" s="551"/>
      <c r="X12" s="551"/>
      <c r="Y12" s="551"/>
      <c r="Z12" s="551"/>
      <c r="AA12" s="551"/>
      <c r="AB12" s="551"/>
      <c r="AC12" s="551"/>
      <c r="AD12" s="551"/>
      <c r="AE12" s="551"/>
      <c r="AF12" s="551"/>
    </row>
    <row r="13" spans="1:32" ht="15.75" customHeight="1">
      <c r="A13" s="23"/>
      <c r="B13" s="374"/>
      <c r="C13" s="377"/>
      <c r="D13" s="370"/>
      <c r="E13" s="995"/>
      <c r="F13" s="956" t="str">
        <f t="shared" si="0"/>
        <v/>
      </c>
      <c r="G13" s="995"/>
      <c r="H13" s="995"/>
      <c r="I13" s="995"/>
      <c r="J13" s="995"/>
      <c r="K13" s="956"/>
      <c r="L13" s="956"/>
      <c r="M13" s="956"/>
      <c r="N13" s="956"/>
      <c r="O13" s="956" t="str">
        <f t="shared" si="1"/>
        <v/>
      </c>
      <c r="P13" s="370"/>
      <c r="Q13" s="390"/>
      <c r="R13" s="390"/>
      <c r="T13" s="891"/>
      <c r="U13" s="551"/>
      <c r="V13" s="551"/>
      <c r="W13" s="551"/>
      <c r="X13" s="551"/>
      <c r="Y13" s="551"/>
      <c r="Z13" s="551"/>
      <c r="AA13" s="551"/>
      <c r="AB13" s="551"/>
      <c r="AC13" s="551"/>
      <c r="AD13" s="551"/>
      <c r="AE13" s="551"/>
      <c r="AF13" s="551"/>
    </row>
    <row r="14" spans="1:32" ht="15.75" customHeight="1">
      <c r="A14" s="23"/>
      <c r="B14" s="375"/>
      <c r="C14" s="377"/>
      <c r="D14" s="370"/>
      <c r="E14" s="995"/>
      <c r="F14" s="956" t="str">
        <f t="shared" si="0"/>
        <v/>
      </c>
      <c r="G14" s="995"/>
      <c r="H14" s="995"/>
      <c r="I14" s="995"/>
      <c r="J14" s="995"/>
      <c r="K14" s="956"/>
      <c r="L14" s="956"/>
      <c r="M14" s="956"/>
      <c r="N14" s="956"/>
      <c r="O14" s="956" t="str">
        <f t="shared" si="1"/>
        <v/>
      </c>
      <c r="P14" s="370"/>
      <c r="Q14" s="390"/>
      <c r="R14" s="390"/>
      <c r="T14" s="1870"/>
      <c r="U14" s="551"/>
      <c r="V14" s="551"/>
      <c r="W14" s="551"/>
      <c r="X14" s="551"/>
      <c r="Y14" s="551"/>
      <c r="Z14" s="551"/>
      <c r="AA14" s="551"/>
      <c r="AB14" s="551"/>
      <c r="AC14" s="551"/>
      <c r="AD14" s="551"/>
      <c r="AE14" s="551"/>
      <c r="AF14" s="551"/>
    </row>
    <row r="15" spans="1:32" ht="15.75" customHeight="1">
      <c r="A15" s="23"/>
      <c r="B15" s="375"/>
      <c r="C15" s="377"/>
      <c r="D15" s="370"/>
      <c r="E15" s="995"/>
      <c r="F15" s="956" t="str">
        <f t="shared" si="0"/>
        <v/>
      </c>
      <c r="G15" s="995"/>
      <c r="H15" s="995"/>
      <c r="I15" s="995"/>
      <c r="J15" s="995"/>
      <c r="K15" s="956"/>
      <c r="L15" s="956"/>
      <c r="M15" s="956"/>
      <c r="N15" s="956"/>
      <c r="O15" s="956" t="str">
        <f t="shared" si="1"/>
        <v/>
      </c>
      <c r="P15" s="370"/>
      <c r="Q15" s="390"/>
      <c r="R15" s="390"/>
      <c r="T15" s="1870"/>
      <c r="U15" s="551"/>
      <c r="V15" s="551"/>
      <c r="W15" s="551"/>
      <c r="X15" s="551"/>
      <c r="Y15" s="551"/>
      <c r="Z15" s="551"/>
      <c r="AA15" s="551"/>
      <c r="AB15" s="551"/>
      <c r="AC15" s="551"/>
      <c r="AD15" s="551"/>
      <c r="AE15" s="551"/>
      <c r="AF15" s="551"/>
    </row>
    <row r="16" spans="1:32" ht="15.75" customHeight="1">
      <c r="A16" s="23"/>
      <c r="B16" s="374"/>
      <c r="C16" s="377"/>
      <c r="D16" s="370"/>
      <c r="E16" s="995"/>
      <c r="F16" s="956" t="str">
        <f t="shared" si="0"/>
        <v/>
      </c>
      <c r="G16" s="995"/>
      <c r="H16" s="995"/>
      <c r="I16" s="995"/>
      <c r="J16" s="995"/>
      <c r="K16" s="956"/>
      <c r="L16" s="956"/>
      <c r="M16" s="956"/>
      <c r="N16" s="956"/>
      <c r="O16" s="956" t="str">
        <f t="shared" si="1"/>
        <v/>
      </c>
      <c r="P16" s="370"/>
      <c r="Q16" s="390"/>
      <c r="R16" s="390"/>
      <c r="T16" s="1870"/>
      <c r="U16" s="551"/>
      <c r="V16" s="551"/>
      <c r="W16" s="551"/>
      <c r="X16" s="551"/>
      <c r="Y16" s="551"/>
      <c r="Z16" s="551"/>
      <c r="AA16" s="551"/>
      <c r="AB16" s="551"/>
      <c r="AC16" s="551"/>
      <c r="AD16" s="551"/>
      <c r="AE16" s="551"/>
      <c r="AF16" s="551"/>
    </row>
    <row r="17" spans="1:32" ht="15.75" customHeight="1">
      <c r="A17" s="23"/>
      <c r="B17" s="374"/>
      <c r="C17" s="377"/>
      <c r="D17" s="370"/>
      <c r="E17" s="995"/>
      <c r="F17" s="956" t="str">
        <f t="shared" si="0"/>
        <v/>
      </c>
      <c r="G17" s="995"/>
      <c r="H17" s="995"/>
      <c r="I17" s="995"/>
      <c r="J17" s="995"/>
      <c r="K17" s="956"/>
      <c r="L17" s="956"/>
      <c r="M17" s="956"/>
      <c r="N17" s="956"/>
      <c r="O17" s="956" t="str">
        <f t="shared" si="1"/>
        <v/>
      </c>
      <c r="P17" s="370"/>
      <c r="Q17" s="390"/>
      <c r="R17" s="390"/>
      <c r="T17" s="1870"/>
      <c r="U17" s="551"/>
      <c r="V17" s="551"/>
      <c r="W17" s="551"/>
      <c r="X17" s="551"/>
      <c r="Y17" s="551"/>
      <c r="Z17" s="551"/>
      <c r="AA17" s="551"/>
      <c r="AB17" s="551"/>
      <c r="AC17" s="551"/>
      <c r="AD17" s="551"/>
      <c r="AE17" s="551"/>
      <c r="AF17" s="551"/>
    </row>
    <row r="18" spans="1:32" ht="15.75" customHeight="1">
      <c r="A18" s="23"/>
      <c r="B18" s="374"/>
      <c r="C18" s="377"/>
      <c r="D18" s="370"/>
      <c r="E18" s="995"/>
      <c r="F18" s="956" t="str">
        <f t="shared" si="0"/>
        <v/>
      </c>
      <c r="G18" s="995"/>
      <c r="H18" s="995"/>
      <c r="I18" s="995"/>
      <c r="J18" s="995"/>
      <c r="K18" s="956"/>
      <c r="L18" s="956"/>
      <c r="M18" s="956"/>
      <c r="N18" s="956"/>
      <c r="O18" s="956" t="str">
        <f t="shared" si="1"/>
        <v/>
      </c>
      <c r="P18" s="370"/>
      <c r="Q18" s="390"/>
      <c r="R18" s="390"/>
      <c r="T18" s="1870"/>
      <c r="U18" s="551"/>
      <c r="V18" s="551"/>
      <c r="W18" s="551"/>
      <c r="X18" s="551"/>
      <c r="Y18" s="551"/>
      <c r="Z18" s="551"/>
      <c r="AA18" s="551"/>
      <c r="AB18" s="551"/>
      <c r="AC18" s="551"/>
      <c r="AD18" s="551"/>
      <c r="AE18" s="551"/>
      <c r="AF18" s="551"/>
    </row>
    <row r="19" spans="1:32" ht="15.75" customHeight="1">
      <c r="A19" s="23"/>
      <c r="B19" s="374"/>
      <c r="C19" s="377"/>
      <c r="D19" s="370"/>
      <c r="E19" s="995"/>
      <c r="F19" s="956" t="str">
        <f t="shared" si="0"/>
        <v/>
      </c>
      <c r="G19" s="995"/>
      <c r="H19" s="995"/>
      <c r="I19" s="995"/>
      <c r="J19" s="995"/>
      <c r="K19" s="956"/>
      <c r="L19" s="956"/>
      <c r="M19" s="956"/>
      <c r="N19" s="956"/>
      <c r="O19" s="956" t="str">
        <f t="shared" si="1"/>
        <v/>
      </c>
      <c r="P19" s="370"/>
      <c r="Q19" s="390"/>
      <c r="R19" s="390"/>
      <c r="T19" s="1870"/>
      <c r="U19" s="551"/>
      <c r="V19" s="551"/>
      <c r="W19" s="551"/>
      <c r="X19" s="551"/>
      <c r="Y19" s="551"/>
      <c r="Z19" s="551"/>
      <c r="AA19" s="551"/>
      <c r="AB19" s="551"/>
      <c r="AC19" s="551"/>
      <c r="AD19" s="551"/>
      <c r="AE19" s="551"/>
      <c r="AF19" s="551"/>
    </row>
    <row r="20" spans="1:32" ht="15.75" customHeight="1">
      <c r="A20" s="23"/>
      <c r="B20" s="374"/>
      <c r="C20" s="377"/>
      <c r="D20" s="370"/>
      <c r="E20" s="995"/>
      <c r="F20" s="956" t="str">
        <f t="shared" si="0"/>
        <v/>
      </c>
      <c r="G20" s="995"/>
      <c r="H20" s="995"/>
      <c r="I20" s="995"/>
      <c r="J20" s="995"/>
      <c r="K20" s="956"/>
      <c r="L20" s="956"/>
      <c r="M20" s="956"/>
      <c r="N20" s="956"/>
      <c r="O20" s="956" t="str">
        <f t="shared" si="1"/>
        <v/>
      </c>
      <c r="P20" s="370"/>
      <c r="Q20" s="390"/>
      <c r="R20" s="390"/>
      <c r="T20" s="1870"/>
      <c r="U20" s="551"/>
      <c r="V20" s="551"/>
      <c r="W20" s="551"/>
      <c r="X20" s="551"/>
      <c r="Y20" s="551"/>
      <c r="Z20" s="551"/>
      <c r="AA20" s="551"/>
      <c r="AB20" s="551"/>
      <c r="AC20" s="551"/>
      <c r="AD20" s="551"/>
      <c r="AE20" s="551"/>
      <c r="AF20" s="551"/>
    </row>
    <row r="21" spans="1:32" ht="15.75" customHeight="1">
      <c r="A21" s="23"/>
      <c r="B21" s="374"/>
      <c r="C21" s="377"/>
      <c r="D21" s="370"/>
      <c r="E21" s="995"/>
      <c r="F21" s="956" t="str">
        <f t="shared" si="0"/>
        <v/>
      </c>
      <c r="G21" s="995"/>
      <c r="H21" s="995"/>
      <c r="I21" s="995"/>
      <c r="J21" s="995"/>
      <c r="K21" s="956"/>
      <c r="L21" s="956"/>
      <c r="M21" s="956"/>
      <c r="N21" s="956"/>
      <c r="O21" s="956" t="str">
        <f t="shared" si="1"/>
        <v/>
      </c>
      <c r="P21" s="370"/>
      <c r="Q21" s="390"/>
      <c r="R21" s="390"/>
      <c r="T21" s="1870"/>
      <c r="U21" s="551"/>
      <c r="V21" s="551"/>
      <c r="W21" s="551"/>
      <c r="X21" s="551"/>
      <c r="Y21" s="551"/>
      <c r="Z21" s="551"/>
      <c r="AA21" s="551"/>
      <c r="AB21" s="551"/>
      <c r="AC21" s="551"/>
      <c r="AD21" s="551"/>
      <c r="AE21" s="551"/>
      <c r="AF21" s="551"/>
    </row>
    <row r="22" spans="1:32" ht="15.75" customHeight="1">
      <c r="A22" s="23"/>
      <c r="B22" s="375"/>
      <c r="C22" s="377"/>
      <c r="D22" s="370"/>
      <c r="E22" s="995"/>
      <c r="F22" s="956" t="str">
        <f t="shared" si="0"/>
        <v/>
      </c>
      <c r="G22" s="995"/>
      <c r="H22" s="995"/>
      <c r="I22" s="995"/>
      <c r="J22" s="995"/>
      <c r="K22" s="956"/>
      <c r="L22" s="956"/>
      <c r="M22" s="956"/>
      <c r="N22" s="956"/>
      <c r="O22" s="956" t="str">
        <f t="shared" si="1"/>
        <v/>
      </c>
      <c r="P22" s="370"/>
      <c r="Q22" s="390"/>
      <c r="R22" s="390"/>
      <c r="T22" s="1870"/>
      <c r="U22" s="551"/>
      <c r="V22" s="551"/>
      <c r="W22" s="551"/>
      <c r="X22" s="551"/>
      <c r="Y22" s="551"/>
      <c r="Z22" s="551"/>
      <c r="AA22" s="551"/>
      <c r="AB22" s="551"/>
      <c r="AC22" s="551"/>
      <c r="AD22" s="551"/>
      <c r="AE22" s="551"/>
      <c r="AF22" s="551"/>
    </row>
    <row r="23" spans="1:32" ht="15.75" customHeight="1">
      <c r="A23" s="23"/>
      <c r="B23" s="375"/>
      <c r="C23" s="377"/>
      <c r="D23" s="370"/>
      <c r="E23" s="995"/>
      <c r="F23" s="956" t="str">
        <f t="shared" si="0"/>
        <v/>
      </c>
      <c r="G23" s="995"/>
      <c r="H23" s="995"/>
      <c r="I23" s="995"/>
      <c r="J23" s="995"/>
      <c r="K23" s="956"/>
      <c r="L23" s="956"/>
      <c r="M23" s="956"/>
      <c r="N23" s="956"/>
      <c r="O23" s="956" t="str">
        <f t="shared" si="1"/>
        <v/>
      </c>
      <c r="P23" s="370"/>
      <c r="Q23" s="390"/>
      <c r="R23" s="390"/>
      <c r="T23" s="1870"/>
      <c r="U23" s="551"/>
      <c r="V23" s="551"/>
      <c r="W23" s="551"/>
      <c r="X23" s="551"/>
      <c r="Y23" s="551"/>
      <c r="Z23" s="551"/>
      <c r="AA23" s="551"/>
      <c r="AB23" s="551"/>
      <c r="AC23" s="551"/>
      <c r="AD23" s="551"/>
      <c r="AE23" s="551"/>
      <c r="AF23" s="551"/>
    </row>
    <row r="24" spans="1:32" ht="15.75" customHeight="1">
      <c r="A24" s="23"/>
      <c r="B24" s="374"/>
      <c r="C24" s="377"/>
      <c r="D24" s="370"/>
      <c r="E24" s="995"/>
      <c r="F24" s="956" t="str">
        <f t="shared" si="0"/>
        <v/>
      </c>
      <c r="G24" s="995"/>
      <c r="H24" s="995"/>
      <c r="I24" s="995"/>
      <c r="J24" s="995"/>
      <c r="K24" s="956"/>
      <c r="L24" s="956"/>
      <c r="M24" s="956"/>
      <c r="N24" s="956"/>
      <c r="O24" s="956" t="str">
        <f t="shared" si="1"/>
        <v/>
      </c>
      <c r="P24" s="370"/>
      <c r="Q24" s="390"/>
      <c r="R24" s="390"/>
      <c r="T24" s="1870"/>
      <c r="U24" s="551"/>
      <c r="V24" s="551"/>
      <c r="W24" s="551"/>
      <c r="X24" s="551"/>
      <c r="Y24" s="551"/>
      <c r="Z24" s="551"/>
      <c r="AA24" s="551"/>
      <c r="AB24" s="551"/>
      <c r="AC24" s="551"/>
      <c r="AD24" s="551"/>
      <c r="AE24" s="551"/>
      <c r="AF24" s="551"/>
    </row>
    <row r="25" spans="1:32" ht="15.75" customHeight="1">
      <c r="A25" s="23"/>
      <c r="B25" s="374"/>
      <c r="C25" s="377"/>
      <c r="D25" s="370"/>
      <c r="E25" s="995"/>
      <c r="F25" s="956" t="str">
        <f t="shared" si="0"/>
        <v/>
      </c>
      <c r="G25" s="995"/>
      <c r="H25" s="995"/>
      <c r="I25" s="995"/>
      <c r="J25" s="995"/>
      <c r="K25" s="956"/>
      <c r="L25" s="956"/>
      <c r="M25" s="956"/>
      <c r="N25" s="956"/>
      <c r="O25" s="956" t="str">
        <f t="shared" si="1"/>
        <v/>
      </c>
      <c r="P25" s="370"/>
      <c r="Q25" s="390"/>
      <c r="R25" s="390"/>
      <c r="T25" s="1870"/>
      <c r="U25" s="551"/>
      <c r="V25" s="551"/>
      <c r="W25" s="551"/>
      <c r="X25" s="551"/>
      <c r="Y25" s="551"/>
      <c r="Z25" s="551"/>
      <c r="AA25" s="551"/>
      <c r="AB25" s="551"/>
      <c r="AC25" s="551"/>
      <c r="AD25" s="551"/>
      <c r="AE25" s="551"/>
      <c r="AF25" s="551"/>
    </row>
    <row r="26" spans="1:32" ht="15.75" customHeight="1">
      <c r="A26" s="23"/>
      <c r="B26" s="374"/>
      <c r="C26" s="377"/>
      <c r="D26" s="370"/>
      <c r="E26" s="995"/>
      <c r="F26" s="995"/>
      <c r="G26" s="995"/>
      <c r="H26" s="995"/>
      <c r="I26" s="995"/>
      <c r="J26" s="995"/>
      <c r="K26" s="956"/>
      <c r="L26" s="956"/>
      <c r="M26" s="956"/>
      <c r="N26" s="956"/>
      <c r="O26" s="956"/>
      <c r="P26" s="370"/>
      <c r="Q26" s="390"/>
      <c r="R26" s="390"/>
      <c r="T26" s="1870"/>
      <c r="U26" s="551"/>
      <c r="V26" s="551"/>
      <c r="W26" s="551"/>
      <c r="X26" s="551"/>
      <c r="Y26" s="551"/>
      <c r="Z26" s="551"/>
      <c r="AA26" s="551"/>
      <c r="AB26" s="551"/>
      <c r="AC26" s="551"/>
      <c r="AD26" s="551"/>
      <c r="AE26" s="551"/>
      <c r="AF26" s="551"/>
    </row>
    <row r="27" spans="1:32" ht="15.75" customHeight="1">
      <c r="A27" s="2115" t="s">
        <v>433</v>
      </c>
      <c r="B27" s="2116"/>
      <c r="C27" s="377"/>
      <c r="D27" s="370"/>
      <c r="E27" s="956"/>
      <c r="F27" s="956"/>
      <c r="G27" s="956">
        <f>SUM(G7:G26)</f>
        <v>0</v>
      </c>
      <c r="H27" s="956"/>
      <c r="I27" s="956"/>
      <c r="J27" s="956"/>
      <c r="K27" s="956">
        <f>SUM(K7:K26)</f>
        <v>0</v>
      </c>
      <c r="L27" s="956"/>
      <c r="M27" s="956"/>
      <c r="N27" s="956">
        <f>SUM(N7:N26)</f>
        <v>0</v>
      </c>
      <c r="O27" s="956" t="str">
        <f>IF(K27=0,"",(N27-K27)/K27*100)</f>
        <v/>
      </c>
      <c r="P27" s="370"/>
      <c r="Q27" s="390"/>
      <c r="R27" s="390"/>
      <c r="U27" s="551"/>
      <c r="V27" s="551"/>
      <c r="W27" s="551"/>
      <c r="X27" s="551"/>
      <c r="Y27" s="551"/>
      <c r="Z27" s="551"/>
      <c r="AA27" s="551"/>
      <c r="AB27" s="551"/>
      <c r="AC27" s="551"/>
      <c r="AD27" s="551"/>
      <c r="AE27" s="551"/>
      <c r="AF27" s="551"/>
    </row>
    <row r="28" spans="1:32" ht="15.75" customHeight="1">
      <c r="A28" s="2115" t="s">
        <v>478</v>
      </c>
      <c r="B28" s="2116"/>
      <c r="C28" s="377"/>
      <c r="D28" s="353"/>
      <c r="E28" s="968"/>
      <c r="F28" s="968"/>
      <c r="G28" s="956"/>
      <c r="H28" s="956"/>
      <c r="I28" s="956"/>
      <c r="J28" s="956"/>
      <c r="K28" s="956">
        <f>G28+H28</f>
        <v>0</v>
      </c>
      <c r="L28" s="956"/>
      <c r="M28" s="956"/>
      <c r="N28" s="956">
        <f>K28</f>
        <v>0</v>
      </c>
      <c r="O28" s="956"/>
      <c r="P28" s="327"/>
      <c r="U28" s="551"/>
      <c r="V28" s="551"/>
      <c r="W28" s="551"/>
      <c r="X28" s="551"/>
      <c r="Y28" s="551"/>
      <c r="Z28" s="551"/>
      <c r="AA28" s="551"/>
      <c r="AB28" s="551"/>
      <c r="AC28" s="551"/>
      <c r="AD28" s="551"/>
      <c r="AE28" s="551"/>
      <c r="AF28" s="551"/>
    </row>
    <row r="29" spans="1:32" ht="15.75" customHeight="1">
      <c r="A29" s="2115" t="s">
        <v>488</v>
      </c>
      <c r="B29" s="2116"/>
      <c r="C29" s="378"/>
      <c r="D29" s="370"/>
      <c r="E29" s="968"/>
      <c r="F29" s="970"/>
      <c r="G29" s="956">
        <f>G27-G28</f>
        <v>0</v>
      </c>
      <c r="H29" s="956"/>
      <c r="I29" s="956"/>
      <c r="J29" s="956"/>
      <c r="K29" s="956">
        <f>K27-K28</f>
        <v>0</v>
      </c>
      <c r="L29" s="956"/>
      <c r="M29" s="956"/>
      <c r="N29" s="956">
        <f>N27-N28</f>
        <v>0</v>
      </c>
      <c r="O29" s="956" t="str">
        <f>IF(K29=0,"",(N29-K29)/K29*100)</f>
        <v/>
      </c>
      <c r="P29" s="327"/>
      <c r="U29" s="551"/>
      <c r="V29" s="551"/>
      <c r="W29" s="551"/>
      <c r="X29" s="551"/>
      <c r="Y29" s="551"/>
      <c r="Z29" s="551"/>
      <c r="AA29" s="551"/>
      <c r="AB29" s="551"/>
      <c r="AC29" s="551"/>
      <c r="AD29" s="551"/>
      <c r="AE29" s="551"/>
      <c r="AF29" s="551"/>
    </row>
    <row r="30" spans="1:32" ht="15.75" customHeight="1">
      <c r="A30" s="12" t="str">
        <f>封面!D11&amp;封面!G11</f>
        <v>被评估企业填表人：</v>
      </c>
      <c r="E30" s="943"/>
      <c r="F30" s="943"/>
      <c r="G30" s="943"/>
      <c r="H30" s="943"/>
      <c r="I30" s="943"/>
      <c r="J30" s="943"/>
      <c r="K30" s="943" t="str">
        <f>"评估人员："&amp;封面!G20</f>
        <v>评估人员：</v>
      </c>
      <c r="L30" s="943"/>
      <c r="M30" s="943"/>
      <c r="N30" s="943"/>
      <c r="O30" s="943"/>
    </row>
    <row r="31" spans="1:32" ht="15.75" customHeight="1">
      <c r="A31" s="12" t="str">
        <f>CONCATENATE(封面!D13,封面!F13,封面!G13,封面!H13,封面!I13,封面!J13,封面!K13)</f>
        <v>填表日期：年月日</v>
      </c>
      <c r="E31" s="943"/>
      <c r="F31" s="943"/>
      <c r="G31" s="943"/>
      <c r="H31" s="943"/>
      <c r="I31" s="943"/>
      <c r="J31" s="943"/>
      <c r="K31" s="943"/>
      <c r="L31" s="943"/>
      <c r="M31" s="943"/>
      <c r="N31" s="943"/>
      <c r="O31" s="943"/>
    </row>
  </sheetData>
  <mergeCells count="20">
    <mergeCell ref="U5:U6"/>
    <mergeCell ref="V5:V6"/>
    <mergeCell ref="W5:W6"/>
    <mergeCell ref="X5:AC5"/>
    <mergeCell ref="AD5:AF5"/>
    <mergeCell ref="A27:B27"/>
    <mergeCell ref="A28:B28"/>
    <mergeCell ref="A29:B29"/>
    <mergeCell ref="A5:A6"/>
    <mergeCell ref="B5:B6"/>
    <mergeCell ref="T5:T6"/>
    <mergeCell ref="E5:G5"/>
    <mergeCell ref="I5:K5"/>
    <mergeCell ref="L5:N5"/>
    <mergeCell ref="C5:C6"/>
    <mergeCell ref="D5:D6"/>
    <mergeCell ref="H5:H6"/>
    <mergeCell ref="O5:O6"/>
    <mergeCell ref="P5:P6"/>
    <mergeCell ref="Q5:R5"/>
  </mergeCells>
  <phoneticPr fontId="28" type="noConversion"/>
  <hyperlinks>
    <hyperlink ref="A1" location="索引目录!E24" display="返回索引页" xr:uid="{00000000-0004-0000-2400-000000000000}"/>
    <hyperlink ref="B1" location="存货汇总!B12" display="返回" xr:uid="{00000000-0004-0000-2400-000001000000}"/>
  </hyperlinks>
  <printOptions horizontalCentered="1"/>
  <pageMargins left="0.35433070866141736" right="0.35433070866141736" top="0.98425196850393704" bottom="0.78740157480314965" header="0.39370078740157477" footer="0.51181102362204722"/>
  <pageSetup paperSize="9" scale="79" fitToHeight="0" orientation="landscape" r:id="rId1"/>
  <headerFooter alignWithMargins="0">
    <oddHeader>&amp;R&amp;"宋体,常规"&amp;10共&amp;"Times New Roman,常规"&amp;N&amp;"宋体,常规"页第&amp;"Times New Roman,常规"&amp;P&amp;"宋体,常规"页</oddHeader>
  </headerFooter>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3">
    <pageSetUpPr fitToPage="1"/>
  </sheetPr>
  <dimension ref="A1:AG29"/>
  <sheetViews>
    <sheetView zoomScale="90" zoomScaleNormal="90" zoomScaleSheetLayoutView="85" workbookViewId="0">
      <selection activeCell="N1" sqref="N1"/>
    </sheetView>
  </sheetViews>
  <sheetFormatPr defaultColWidth="9" defaultRowHeight="15.75" customHeight="1" outlineLevelCol="1"/>
  <cols>
    <col min="1" max="1" width="5.75" style="12" customWidth="1"/>
    <col min="2" max="2" width="17.5" style="372" customWidth="1"/>
    <col min="3" max="3" width="10.625" style="404" customWidth="1"/>
    <col min="4" max="4" width="6.5" style="351" customWidth="1"/>
    <col min="5" max="5" width="5" style="349" customWidth="1"/>
    <col min="6" max="6" width="10.625" style="705" customWidth="1" outlineLevel="1"/>
    <col min="7" max="7" width="13.75" style="705" customWidth="1" outlineLevel="1"/>
    <col min="8" max="8" width="12.625" style="705" customWidth="1" outlineLevel="1"/>
    <col min="9" max="9" width="10" style="705" customWidth="1"/>
    <col min="10" max="10" width="12.75" style="705" customWidth="1"/>
    <col min="11" max="11" width="9.25" style="705" customWidth="1"/>
    <col min="12" max="12" width="8.5" style="705" customWidth="1"/>
    <col min="13" max="13" width="8.25" style="705" customWidth="1"/>
    <col min="14" max="14" width="13.75" style="705" customWidth="1"/>
    <col min="15" max="15" width="7" style="705" customWidth="1"/>
    <col min="16" max="16" width="9.75" style="349" customWidth="1"/>
    <col min="17" max="18" width="13.625" style="349" customWidth="1"/>
    <col min="19" max="20" width="9" style="351" customWidth="1"/>
    <col min="21" max="24" width="9" style="349"/>
    <col min="25" max="25" width="10.625" style="349" customWidth="1"/>
    <col min="26" max="27" width="9" style="349"/>
    <col min="28" max="28" width="11.875" style="349" bestFit="1" customWidth="1"/>
    <col min="29" max="30" width="9" style="349"/>
    <col min="31" max="31" width="19.375" style="349" bestFit="1" customWidth="1"/>
    <col min="32" max="32" width="13.75" style="349" bestFit="1" customWidth="1"/>
    <col min="33" max="33" width="11.875" style="349" bestFit="1" customWidth="1"/>
    <col min="34" max="16384" width="9" style="349"/>
  </cols>
  <sheetData>
    <row r="1" spans="1:33" ht="15.75" customHeight="1">
      <c r="A1" s="564" t="s">
        <v>108</v>
      </c>
      <c r="B1" s="371" t="s">
        <v>333</v>
      </c>
      <c r="C1" s="402"/>
      <c r="D1" s="403"/>
      <c r="E1" s="365"/>
      <c r="F1" s="986"/>
      <c r="G1" s="986"/>
      <c r="H1" s="986"/>
      <c r="I1" s="986"/>
      <c r="J1" s="986"/>
      <c r="K1" s="986"/>
      <c r="L1" s="986"/>
      <c r="M1" s="986"/>
      <c r="N1" s="986"/>
      <c r="O1" s="986"/>
      <c r="P1" s="365"/>
      <c r="Q1" s="348"/>
      <c r="R1" s="348"/>
    </row>
    <row r="2" spans="1:33" s="369" customFormat="1" ht="30" customHeight="1">
      <c r="A2" s="1866" t="s">
        <v>500</v>
      </c>
      <c r="B2" s="1868"/>
      <c r="C2" s="1868"/>
      <c r="D2" s="1868"/>
      <c r="E2" s="1868"/>
      <c r="F2" s="1868"/>
      <c r="G2" s="1868"/>
      <c r="H2" s="1868"/>
      <c r="I2" s="1868"/>
      <c r="J2" s="1868"/>
      <c r="K2" s="1868"/>
      <c r="L2" s="1868"/>
      <c r="M2" s="1868"/>
      <c r="N2" s="1868"/>
      <c r="O2" s="1868"/>
      <c r="P2" s="1868"/>
      <c r="Q2" s="1867"/>
      <c r="R2" s="1867"/>
      <c r="S2" s="1883"/>
      <c r="T2" s="1883"/>
      <c r="U2" s="1868"/>
      <c r="V2" s="1868"/>
      <c r="W2" s="1868"/>
      <c r="X2" s="1868"/>
      <c r="Y2" s="1868"/>
      <c r="Z2" s="1868"/>
      <c r="AA2" s="1868"/>
      <c r="AB2" s="1868"/>
      <c r="AC2" s="1868"/>
      <c r="AD2" s="1868"/>
      <c r="AE2" s="1868"/>
      <c r="AF2" s="1868"/>
      <c r="AG2" s="1868"/>
    </row>
    <row r="3" spans="1:33" ht="14.25" customHeight="1">
      <c r="A3" s="705" t="str">
        <f>CONCATENATE(封面!D9,封面!F9,封面!G9,封面!H9,封面!I9,封面!J9,封面!K9)</f>
        <v>评估基准日：年月日</v>
      </c>
      <c r="B3" s="705"/>
      <c r="C3" s="705"/>
      <c r="D3" s="705"/>
      <c r="E3" s="705"/>
      <c r="P3" s="705"/>
      <c r="Q3" s="365"/>
      <c r="R3" s="365"/>
    </row>
    <row r="4" spans="1:33" ht="15.75" customHeight="1">
      <c r="A4" s="12" t="str">
        <f>封面!D7&amp;封面!F7</f>
        <v>被评估企业：</v>
      </c>
      <c r="F4" s="943"/>
      <c r="G4" s="943"/>
      <c r="H4" s="943"/>
      <c r="I4" s="943"/>
      <c r="J4" s="943"/>
      <c r="K4" s="943"/>
      <c r="L4" s="943"/>
      <c r="M4" s="943"/>
      <c r="N4" s="943"/>
      <c r="O4" s="943"/>
      <c r="P4" s="355" t="s">
        <v>110</v>
      </c>
      <c r="Q4" s="355"/>
      <c r="R4" s="355"/>
    </row>
    <row r="5" spans="1:33" s="365" customFormat="1" ht="15.75" customHeight="1">
      <c r="A5" s="2252" t="s">
        <v>172</v>
      </c>
      <c r="B5" s="2254" t="s">
        <v>481</v>
      </c>
      <c r="C5" s="2312" t="s">
        <v>501</v>
      </c>
      <c r="D5" s="2314" t="s">
        <v>502</v>
      </c>
      <c r="E5" s="2256" t="s">
        <v>482</v>
      </c>
      <c r="F5" s="2259" t="s">
        <v>317</v>
      </c>
      <c r="G5" s="2259"/>
      <c r="H5" s="2109" t="s">
        <v>394</v>
      </c>
      <c r="I5" s="2273" t="s">
        <v>318</v>
      </c>
      <c r="J5" s="2275"/>
      <c r="K5" s="2259" t="s">
        <v>485</v>
      </c>
      <c r="L5" s="2259" t="s">
        <v>319</v>
      </c>
      <c r="M5" s="2263"/>
      <c r="N5" s="2263"/>
      <c r="O5" s="2259" t="s">
        <v>336</v>
      </c>
      <c r="P5" s="2264" t="s">
        <v>175</v>
      </c>
      <c r="Q5" s="2115" t="s">
        <v>976</v>
      </c>
      <c r="R5" s="2116"/>
      <c r="S5" s="405"/>
      <c r="T5" s="2277" t="s">
        <v>2129</v>
      </c>
      <c r="U5" s="2281" t="s">
        <v>2014</v>
      </c>
      <c r="V5" s="2319" t="s">
        <v>625</v>
      </c>
      <c r="W5" s="2319" t="s">
        <v>501</v>
      </c>
      <c r="X5" s="2282" t="s">
        <v>2027</v>
      </c>
      <c r="Y5" s="2321" t="s">
        <v>2086</v>
      </c>
      <c r="Z5" s="2316" t="s">
        <v>2021</v>
      </c>
      <c r="AA5" s="2316"/>
      <c r="AB5" s="2316"/>
      <c r="AC5" s="2316"/>
      <c r="AD5" s="2317" t="s">
        <v>2087</v>
      </c>
      <c r="AE5" s="2318" t="s">
        <v>2170</v>
      </c>
      <c r="AF5" s="2318"/>
      <c r="AG5" s="2318"/>
    </row>
    <row r="6" spans="1:33" s="365" customFormat="1" ht="15.75" customHeight="1">
      <c r="A6" s="2253"/>
      <c r="B6" s="2255"/>
      <c r="C6" s="2313"/>
      <c r="D6" s="2315"/>
      <c r="E6" s="2257"/>
      <c r="F6" s="947" t="s">
        <v>483</v>
      </c>
      <c r="G6" s="947" t="s">
        <v>145</v>
      </c>
      <c r="H6" s="2110"/>
      <c r="I6" s="947" t="s">
        <v>483</v>
      </c>
      <c r="J6" s="947" t="s">
        <v>145</v>
      </c>
      <c r="K6" s="2263"/>
      <c r="L6" s="947" t="s">
        <v>484</v>
      </c>
      <c r="M6" s="947" t="s">
        <v>503</v>
      </c>
      <c r="N6" s="947" t="s">
        <v>145</v>
      </c>
      <c r="O6" s="2263"/>
      <c r="P6" s="2265"/>
      <c r="Q6" s="350" t="s">
        <v>977</v>
      </c>
      <c r="R6" s="350" t="s">
        <v>978</v>
      </c>
      <c r="S6" s="404"/>
      <c r="T6" s="2277"/>
      <c r="U6" s="2281"/>
      <c r="V6" s="2320"/>
      <c r="W6" s="2320"/>
      <c r="X6" s="2084"/>
      <c r="Y6" s="2321"/>
      <c r="Z6" s="1885" t="s">
        <v>2169</v>
      </c>
      <c r="AA6" s="1730" t="s">
        <v>2091</v>
      </c>
      <c r="AB6" s="1886" t="s">
        <v>2092</v>
      </c>
      <c r="AC6" s="1730" t="s">
        <v>2093</v>
      </c>
      <c r="AD6" s="2317"/>
      <c r="AE6" s="1705" t="s">
        <v>2094</v>
      </c>
      <c r="AF6" s="1705" t="s">
        <v>2056</v>
      </c>
      <c r="AG6" s="1705" t="s">
        <v>2083</v>
      </c>
    </row>
    <row r="7" spans="1:33" ht="15.75" customHeight="1">
      <c r="A7" s="23"/>
      <c r="B7" s="374"/>
      <c r="C7" s="406"/>
      <c r="D7" s="407"/>
      <c r="E7" s="353"/>
      <c r="F7" s="956"/>
      <c r="G7" s="956"/>
      <c r="H7" s="956"/>
      <c r="I7" s="956"/>
      <c r="J7" s="956"/>
      <c r="K7" s="956"/>
      <c r="L7" s="956"/>
      <c r="M7" s="968"/>
      <c r="N7" s="956">
        <f t="shared" ref="N7:N25" si="0">K7*L7*M7/100</f>
        <v>0</v>
      </c>
      <c r="O7" s="956" t="str">
        <f>IF(J7=0,"",(N7-J7)/J7*100)</f>
        <v/>
      </c>
      <c r="P7" s="370"/>
      <c r="Q7" s="390"/>
      <c r="R7" s="390"/>
      <c r="S7" s="379"/>
      <c r="T7" s="1869"/>
      <c r="U7" s="551"/>
      <c r="V7" s="551"/>
      <c r="W7" s="551"/>
      <c r="X7" s="551"/>
      <c r="Y7" s="551"/>
      <c r="Z7" s="551"/>
      <c r="AA7" s="551"/>
      <c r="AB7" s="551"/>
      <c r="AC7" s="551"/>
      <c r="AD7" s="551"/>
      <c r="AE7" s="551"/>
      <c r="AF7" s="551"/>
      <c r="AG7" s="551"/>
    </row>
    <row r="8" spans="1:33" ht="15.75" customHeight="1">
      <c r="A8" s="23"/>
      <c r="B8" s="374"/>
      <c r="C8" s="406"/>
      <c r="D8" s="407"/>
      <c r="E8" s="353"/>
      <c r="F8" s="956"/>
      <c r="G8" s="956"/>
      <c r="H8" s="956"/>
      <c r="I8" s="956"/>
      <c r="J8" s="956"/>
      <c r="K8" s="956"/>
      <c r="L8" s="956"/>
      <c r="M8" s="968"/>
      <c r="N8" s="956">
        <f t="shared" si="0"/>
        <v>0</v>
      </c>
      <c r="O8" s="956" t="str">
        <f t="shared" ref="O8:O25" si="1">IF(J8=0,"",(N8-J8)/J8*100)</f>
        <v/>
      </c>
      <c r="P8" s="370"/>
      <c r="Q8" s="390"/>
      <c r="R8" s="390"/>
      <c r="S8" s="379"/>
      <c r="T8" s="1869"/>
      <c r="U8" s="551"/>
      <c r="V8" s="551"/>
      <c r="W8" s="551"/>
      <c r="X8" s="551"/>
      <c r="Y8" s="551"/>
      <c r="Z8" s="551"/>
      <c r="AA8" s="551"/>
      <c r="AB8" s="551"/>
      <c r="AC8" s="551"/>
      <c r="AD8" s="551"/>
      <c r="AE8" s="551"/>
      <c r="AF8" s="551"/>
      <c r="AG8" s="551"/>
    </row>
    <row r="9" spans="1:33" ht="15.75" customHeight="1">
      <c r="A9" s="23"/>
      <c r="B9" s="374"/>
      <c r="C9" s="406"/>
      <c r="D9" s="407"/>
      <c r="E9" s="353"/>
      <c r="F9" s="956"/>
      <c r="G9" s="956"/>
      <c r="H9" s="956"/>
      <c r="I9" s="956"/>
      <c r="J9" s="956"/>
      <c r="K9" s="956"/>
      <c r="L9" s="956"/>
      <c r="M9" s="968"/>
      <c r="N9" s="956">
        <f t="shared" si="0"/>
        <v>0</v>
      </c>
      <c r="O9" s="956" t="str">
        <f t="shared" si="1"/>
        <v/>
      </c>
      <c r="P9" s="370"/>
      <c r="Q9" s="390"/>
      <c r="R9" s="390"/>
      <c r="S9" s="379"/>
      <c r="T9" s="1870"/>
      <c r="U9" s="551"/>
      <c r="V9" s="551"/>
      <c r="W9" s="551"/>
      <c r="X9" s="551"/>
      <c r="Y9" s="551"/>
      <c r="Z9" s="551"/>
      <c r="AA9" s="551"/>
      <c r="AB9" s="551"/>
      <c r="AC9" s="551"/>
      <c r="AD9" s="551"/>
      <c r="AE9" s="551"/>
      <c r="AF9" s="551"/>
      <c r="AG9" s="551"/>
    </row>
    <row r="10" spans="1:33" ht="15.75" customHeight="1">
      <c r="A10" s="23"/>
      <c r="B10" s="374"/>
      <c r="C10" s="406"/>
      <c r="D10" s="407"/>
      <c r="E10" s="353"/>
      <c r="F10" s="956"/>
      <c r="G10" s="956"/>
      <c r="H10" s="956"/>
      <c r="I10" s="956"/>
      <c r="J10" s="956"/>
      <c r="K10" s="956"/>
      <c r="L10" s="956"/>
      <c r="M10" s="968"/>
      <c r="N10" s="956">
        <f t="shared" si="0"/>
        <v>0</v>
      </c>
      <c r="O10" s="956" t="str">
        <f t="shared" si="1"/>
        <v/>
      </c>
      <c r="P10" s="370"/>
      <c r="Q10" s="395"/>
      <c r="R10" s="389"/>
      <c r="T10" s="1870"/>
      <c r="U10" s="551"/>
      <c r="V10" s="551"/>
      <c r="W10" s="551"/>
      <c r="X10" s="551"/>
      <c r="Y10" s="551"/>
      <c r="Z10" s="551"/>
      <c r="AA10" s="551"/>
      <c r="AB10" s="551"/>
      <c r="AC10" s="551"/>
      <c r="AD10" s="551"/>
      <c r="AE10" s="551"/>
      <c r="AF10" s="551"/>
      <c r="AG10" s="551"/>
    </row>
    <row r="11" spans="1:33" ht="15.75" customHeight="1">
      <c r="A11" s="23"/>
      <c r="B11" s="374"/>
      <c r="C11" s="406"/>
      <c r="D11" s="407"/>
      <c r="E11" s="353"/>
      <c r="F11" s="956"/>
      <c r="G11" s="956"/>
      <c r="H11" s="956"/>
      <c r="I11" s="956"/>
      <c r="J11" s="956"/>
      <c r="K11" s="956"/>
      <c r="L11" s="956"/>
      <c r="M11" s="968"/>
      <c r="N11" s="956">
        <f t="shared" si="0"/>
        <v>0</v>
      </c>
      <c r="O11" s="956" t="str">
        <f t="shared" si="1"/>
        <v/>
      </c>
      <c r="P11" s="370"/>
      <c r="Q11" s="365"/>
      <c r="R11" s="391"/>
      <c r="T11" s="891"/>
      <c r="U11" s="551"/>
      <c r="V11" s="551"/>
      <c r="W11" s="551"/>
      <c r="X11" s="551"/>
      <c r="Y11" s="551"/>
      <c r="Z11" s="551"/>
      <c r="AA11" s="551"/>
      <c r="AB11" s="551"/>
      <c r="AC11" s="551"/>
      <c r="AD11" s="551"/>
      <c r="AE11" s="551"/>
      <c r="AF11" s="551"/>
      <c r="AG11" s="551"/>
    </row>
    <row r="12" spans="1:33" ht="15.75" customHeight="1">
      <c r="A12" s="23"/>
      <c r="B12" s="374"/>
      <c r="C12" s="406"/>
      <c r="D12" s="407"/>
      <c r="E12" s="353"/>
      <c r="F12" s="956"/>
      <c r="G12" s="956"/>
      <c r="H12" s="956"/>
      <c r="I12" s="956"/>
      <c r="J12" s="956"/>
      <c r="K12" s="956"/>
      <c r="L12" s="956"/>
      <c r="M12" s="968"/>
      <c r="N12" s="956">
        <f t="shared" si="0"/>
        <v>0</v>
      </c>
      <c r="O12" s="956" t="str">
        <f t="shared" si="1"/>
        <v/>
      </c>
      <c r="P12" s="370"/>
      <c r="Q12" s="390"/>
      <c r="R12" s="390"/>
      <c r="T12" s="891"/>
      <c r="U12" s="551"/>
      <c r="V12" s="551"/>
      <c r="W12" s="551"/>
      <c r="X12" s="551"/>
      <c r="Y12" s="551"/>
      <c r="Z12" s="551"/>
      <c r="AA12" s="551"/>
      <c r="AB12" s="551"/>
      <c r="AC12" s="551"/>
      <c r="AD12" s="551"/>
      <c r="AE12" s="551"/>
      <c r="AF12" s="551"/>
      <c r="AG12" s="551"/>
    </row>
    <row r="13" spans="1:33" ht="15.75" customHeight="1">
      <c r="A13" s="23"/>
      <c r="B13" s="374"/>
      <c r="C13" s="406"/>
      <c r="D13" s="407"/>
      <c r="E13" s="353"/>
      <c r="F13" s="956"/>
      <c r="G13" s="956"/>
      <c r="H13" s="956"/>
      <c r="I13" s="956"/>
      <c r="J13" s="956"/>
      <c r="K13" s="956"/>
      <c r="L13" s="956"/>
      <c r="M13" s="968"/>
      <c r="N13" s="956">
        <f t="shared" si="0"/>
        <v>0</v>
      </c>
      <c r="O13" s="956" t="str">
        <f t="shared" si="1"/>
        <v/>
      </c>
      <c r="P13" s="370"/>
      <c r="Q13" s="390"/>
      <c r="R13" s="390"/>
      <c r="T13" s="891"/>
      <c r="U13" s="551"/>
      <c r="V13" s="551"/>
      <c r="W13" s="551"/>
      <c r="X13" s="551"/>
      <c r="Y13" s="551"/>
      <c r="Z13" s="551"/>
      <c r="AA13" s="551"/>
      <c r="AB13" s="551"/>
      <c r="AC13" s="551"/>
      <c r="AD13" s="551"/>
      <c r="AE13" s="551"/>
      <c r="AF13" s="551"/>
      <c r="AG13" s="551"/>
    </row>
    <row r="14" spans="1:33" ht="15.75" customHeight="1">
      <c r="A14" s="23"/>
      <c r="B14" s="374"/>
      <c r="C14" s="406"/>
      <c r="D14" s="407"/>
      <c r="E14" s="353"/>
      <c r="F14" s="956"/>
      <c r="G14" s="956"/>
      <c r="H14" s="956"/>
      <c r="I14" s="956"/>
      <c r="J14" s="956"/>
      <c r="K14" s="956"/>
      <c r="L14" s="956"/>
      <c r="M14" s="968"/>
      <c r="N14" s="956">
        <f t="shared" si="0"/>
        <v>0</v>
      </c>
      <c r="O14" s="956" t="str">
        <f t="shared" si="1"/>
        <v/>
      </c>
      <c r="P14" s="370"/>
      <c r="Q14" s="390"/>
      <c r="R14" s="390"/>
      <c r="T14" s="1870"/>
      <c r="U14" s="551"/>
      <c r="V14" s="551"/>
      <c r="W14" s="551"/>
      <c r="X14" s="551"/>
      <c r="Y14" s="551"/>
      <c r="Z14" s="551"/>
      <c r="AA14" s="551"/>
      <c r="AB14" s="551"/>
      <c r="AC14" s="551"/>
      <c r="AD14" s="551"/>
      <c r="AE14" s="551"/>
      <c r="AF14" s="551"/>
      <c r="AG14" s="551"/>
    </row>
    <row r="15" spans="1:33" ht="15.75" customHeight="1">
      <c r="A15" s="23"/>
      <c r="B15" s="374"/>
      <c r="C15" s="406"/>
      <c r="D15" s="407"/>
      <c r="E15" s="353"/>
      <c r="F15" s="956"/>
      <c r="G15" s="956"/>
      <c r="H15" s="956"/>
      <c r="I15" s="956"/>
      <c r="J15" s="956"/>
      <c r="K15" s="956"/>
      <c r="L15" s="956"/>
      <c r="M15" s="968"/>
      <c r="N15" s="956">
        <f t="shared" si="0"/>
        <v>0</v>
      </c>
      <c r="O15" s="956" t="str">
        <f t="shared" si="1"/>
        <v/>
      </c>
      <c r="P15" s="370"/>
      <c r="Q15" s="390"/>
      <c r="R15" s="390"/>
      <c r="T15" s="1870"/>
      <c r="U15" s="551"/>
      <c r="V15" s="551"/>
      <c r="W15" s="551"/>
      <c r="X15" s="551"/>
      <c r="Y15" s="551"/>
      <c r="Z15" s="551"/>
      <c r="AA15" s="551"/>
      <c r="AB15" s="551"/>
      <c r="AC15" s="551"/>
      <c r="AD15" s="551"/>
      <c r="AE15" s="551"/>
      <c r="AF15" s="551"/>
      <c r="AG15" s="551"/>
    </row>
    <row r="16" spans="1:33" ht="15.75" customHeight="1">
      <c r="A16" s="23"/>
      <c r="B16" s="374"/>
      <c r="C16" s="406"/>
      <c r="D16" s="407"/>
      <c r="E16" s="353"/>
      <c r="F16" s="956"/>
      <c r="G16" s="956"/>
      <c r="H16" s="956"/>
      <c r="I16" s="956"/>
      <c r="J16" s="956"/>
      <c r="K16" s="956"/>
      <c r="L16" s="956"/>
      <c r="M16" s="968"/>
      <c r="N16" s="956">
        <f t="shared" si="0"/>
        <v>0</v>
      </c>
      <c r="O16" s="956" t="str">
        <f t="shared" si="1"/>
        <v/>
      </c>
      <c r="P16" s="370"/>
      <c r="Q16" s="390"/>
      <c r="R16" s="390"/>
      <c r="T16" s="1870"/>
      <c r="U16" s="551"/>
      <c r="V16" s="551"/>
      <c r="W16" s="551"/>
      <c r="X16" s="551"/>
      <c r="Y16" s="551"/>
      <c r="Z16" s="551"/>
      <c r="AA16" s="551"/>
      <c r="AB16" s="551"/>
      <c r="AC16" s="551"/>
      <c r="AD16" s="551"/>
      <c r="AE16" s="551"/>
      <c r="AF16" s="551"/>
      <c r="AG16" s="551"/>
    </row>
    <row r="17" spans="1:33" ht="15.75" customHeight="1">
      <c r="A17" s="23"/>
      <c r="B17" s="374"/>
      <c r="C17" s="406"/>
      <c r="D17" s="407"/>
      <c r="E17" s="353"/>
      <c r="F17" s="956"/>
      <c r="G17" s="956"/>
      <c r="H17" s="956"/>
      <c r="I17" s="956"/>
      <c r="J17" s="956"/>
      <c r="K17" s="956"/>
      <c r="L17" s="956"/>
      <c r="M17" s="968"/>
      <c r="N17" s="956">
        <f t="shared" si="0"/>
        <v>0</v>
      </c>
      <c r="O17" s="956" t="str">
        <f t="shared" si="1"/>
        <v/>
      </c>
      <c r="P17" s="370"/>
      <c r="Q17" s="390"/>
      <c r="R17" s="390"/>
      <c r="T17" s="1870"/>
      <c r="U17" s="551"/>
      <c r="V17" s="551"/>
      <c r="W17" s="551"/>
      <c r="X17" s="551"/>
      <c r="Y17" s="551"/>
      <c r="Z17" s="551"/>
      <c r="AA17" s="551"/>
      <c r="AB17" s="551"/>
      <c r="AC17" s="551"/>
      <c r="AD17" s="551"/>
      <c r="AE17" s="551"/>
      <c r="AF17" s="551"/>
      <c r="AG17" s="551"/>
    </row>
    <row r="18" spans="1:33" ht="15.75" customHeight="1">
      <c r="A18" s="23"/>
      <c r="B18" s="374"/>
      <c r="C18" s="406"/>
      <c r="D18" s="407"/>
      <c r="E18" s="353"/>
      <c r="F18" s="956"/>
      <c r="G18" s="956"/>
      <c r="H18" s="956"/>
      <c r="I18" s="956"/>
      <c r="J18" s="956"/>
      <c r="K18" s="956"/>
      <c r="L18" s="956"/>
      <c r="M18" s="968"/>
      <c r="N18" s="956">
        <f t="shared" si="0"/>
        <v>0</v>
      </c>
      <c r="O18" s="956" t="str">
        <f t="shared" si="1"/>
        <v/>
      </c>
      <c r="P18" s="370"/>
      <c r="Q18" s="390"/>
      <c r="R18" s="390"/>
      <c r="T18" s="1870"/>
      <c r="U18" s="551"/>
      <c r="V18" s="551"/>
      <c r="W18" s="551"/>
      <c r="X18" s="551"/>
      <c r="Y18" s="551"/>
      <c r="Z18" s="551"/>
      <c r="AA18" s="551"/>
      <c r="AB18" s="551"/>
      <c r="AC18" s="551"/>
      <c r="AD18" s="551"/>
      <c r="AE18" s="551"/>
      <c r="AF18" s="551"/>
      <c r="AG18" s="551"/>
    </row>
    <row r="19" spans="1:33" ht="15.75" customHeight="1">
      <c r="A19" s="23"/>
      <c r="B19" s="374"/>
      <c r="C19" s="406"/>
      <c r="D19" s="407"/>
      <c r="E19" s="353"/>
      <c r="F19" s="956"/>
      <c r="G19" s="956"/>
      <c r="H19" s="956"/>
      <c r="I19" s="956"/>
      <c r="J19" s="956"/>
      <c r="K19" s="956"/>
      <c r="L19" s="956"/>
      <c r="M19" s="968"/>
      <c r="N19" s="956">
        <f t="shared" si="0"/>
        <v>0</v>
      </c>
      <c r="O19" s="956" t="str">
        <f t="shared" si="1"/>
        <v/>
      </c>
      <c r="P19" s="370"/>
      <c r="Q19" s="390"/>
      <c r="R19" s="390"/>
      <c r="T19" s="1870"/>
      <c r="U19" s="551"/>
      <c r="V19" s="551"/>
      <c r="W19" s="551"/>
      <c r="X19" s="551"/>
      <c r="Y19" s="551"/>
      <c r="Z19" s="551"/>
      <c r="AA19" s="551"/>
      <c r="AB19" s="551"/>
      <c r="AC19" s="551"/>
      <c r="AD19" s="551"/>
      <c r="AE19" s="551"/>
      <c r="AF19" s="551"/>
      <c r="AG19" s="551"/>
    </row>
    <row r="20" spans="1:33" ht="15.75" customHeight="1">
      <c r="A20" s="23"/>
      <c r="B20" s="374"/>
      <c r="C20" s="406"/>
      <c r="D20" s="407"/>
      <c r="E20" s="353"/>
      <c r="F20" s="956"/>
      <c r="G20" s="956"/>
      <c r="H20" s="956"/>
      <c r="I20" s="956"/>
      <c r="J20" s="956"/>
      <c r="K20" s="956"/>
      <c r="L20" s="956"/>
      <c r="M20" s="968"/>
      <c r="N20" s="956">
        <f t="shared" si="0"/>
        <v>0</v>
      </c>
      <c r="O20" s="956" t="str">
        <f t="shared" si="1"/>
        <v/>
      </c>
      <c r="P20" s="370"/>
      <c r="Q20" s="390"/>
      <c r="R20" s="390"/>
      <c r="T20" s="1870"/>
      <c r="U20" s="551"/>
      <c r="V20" s="551"/>
      <c r="W20" s="551"/>
      <c r="X20" s="551"/>
      <c r="Y20" s="551"/>
      <c r="Z20" s="551"/>
      <c r="AA20" s="551"/>
      <c r="AB20" s="551"/>
      <c r="AC20" s="551"/>
      <c r="AD20" s="551"/>
      <c r="AE20" s="551"/>
      <c r="AF20" s="551"/>
      <c r="AG20" s="551"/>
    </row>
    <row r="21" spans="1:33" ht="15.75" customHeight="1">
      <c r="A21" s="23"/>
      <c r="B21" s="374"/>
      <c r="C21" s="406"/>
      <c r="D21" s="407"/>
      <c r="E21" s="353"/>
      <c r="F21" s="956"/>
      <c r="G21" s="956"/>
      <c r="H21" s="956"/>
      <c r="I21" s="956"/>
      <c r="J21" s="956"/>
      <c r="K21" s="956"/>
      <c r="L21" s="956"/>
      <c r="M21" s="968"/>
      <c r="N21" s="956">
        <f t="shared" si="0"/>
        <v>0</v>
      </c>
      <c r="O21" s="956" t="str">
        <f t="shared" si="1"/>
        <v/>
      </c>
      <c r="P21" s="370"/>
      <c r="Q21" s="390"/>
      <c r="R21" s="390"/>
      <c r="T21" s="1870"/>
      <c r="U21" s="551"/>
      <c r="V21" s="551"/>
      <c r="W21" s="551"/>
      <c r="X21" s="551"/>
      <c r="Y21" s="551"/>
      <c r="Z21" s="551"/>
      <c r="AA21" s="551"/>
      <c r="AB21" s="551"/>
      <c r="AC21" s="551"/>
      <c r="AD21" s="551"/>
      <c r="AE21" s="551"/>
      <c r="AF21" s="551"/>
      <c r="AG21" s="551"/>
    </row>
    <row r="22" spans="1:33" ht="15.75" customHeight="1">
      <c r="A22" s="23"/>
      <c r="B22" s="374"/>
      <c r="C22" s="406"/>
      <c r="D22" s="407"/>
      <c r="E22" s="353"/>
      <c r="F22" s="956"/>
      <c r="G22" s="956"/>
      <c r="H22" s="956"/>
      <c r="I22" s="956"/>
      <c r="J22" s="956"/>
      <c r="K22" s="956"/>
      <c r="L22" s="956"/>
      <c r="M22" s="968"/>
      <c r="N22" s="956">
        <f t="shared" si="0"/>
        <v>0</v>
      </c>
      <c r="O22" s="956" t="str">
        <f t="shared" si="1"/>
        <v/>
      </c>
      <c r="P22" s="370"/>
      <c r="Q22" s="390"/>
      <c r="R22" s="390"/>
      <c r="T22" s="1870"/>
      <c r="U22" s="551"/>
      <c r="V22" s="551"/>
      <c r="W22" s="551"/>
      <c r="X22" s="551"/>
      <c r="Y22" s="551"/>
      <c r="Z22" s="551"/>
      <c r="AA22" s="551"/>
      <c r="AB22" s="551"/>
      <c r="AC22" s="551"/>
      <c r="AD22" s="551"/>
      <c r="AE22" s="551"/>
      <c r="AF22" s="551"/>
      <c r="AG22" s="551"/>
    </row>
    <row r="23" spans="1:33" ht="15.75" customHeight="1">
      <c r="A23" s="23"/>
      <c r="B23" s="374"/>
      <c r="C23" s="406"/>
      <c r="D23" s="407"/>
      <c r="E23" s="353"/>
      <c r="F23" s="956"/>
      <c r="G23" s="956"/>
      <c r="H23" s="956"/>
      <c r="I23" s="956"/>
      <c r="J23" s="956"/>
      <c r="K23" s="956"/>
      <c r="L23" s="956"/>
      <c r="M23" s="968"/>
      <c r="N23" s="956">
        <f t="shared" si="0"/>
        <v>0</v>
      </c>
      <c r="O23" s="956" t="str">
        <f t="shared" si="1"/>
        <v/>
      </c>
      <c r="P23" s="370"/>
      <c r="Q23" s="390"/>
      <c r="R23" s="390"/>
      <c r="T23" s="1870"/>
      <c r="U23" s="551"/>
      <c r="V23" s="551"/>
      <c r="W23" s="551"/>
      <c r="X23" s="551"/>
      <c r="Y23" s="551"/>
      <c r="Z23" s="551"/>
      <c r="AA23" s="551"/>
      <c r="AB23" s="551"/>
      <c r="AC23" s="551"/>
      <c r="AD23" s="551"/>
      <c r="AE23" s="551"/>
      <c r="AF23" s="551"/>
      <c r="AG23" s="551"/>
    </row>
    <row r="24" spans="1:33" ht="15.75" customHeight="1">
      <c r="A24" s="23"/>
      <c r="B24" s="374"/>
      <c r="C24" s="406"/>
      <c r="D24" s="407"/>
      <c r="E24" s="353"/>
      <c r="F24" s="956"/>
      <c r="G24" s="956"/>
      <c r="H24" s="956"/>
      <c r="I24" s="956"/>
      <c r="J24" s="956"/>
      <c r="K24" s="956"/>
      <c r="L24" s="956"/>
      <c r="M24" s="968"/>
      <c r="N24" s="956">
        <f t="shared" si="0"/>
        <v>0</v>
      </c>
      <c r="O24" s="956" t="str">
        <f t="shared" si="1"/>
        <v/>
      </c>
      <c r="P24" s="370"/>
      <c r="Q24" s="390"/>
      <c r="R24" s="390"/>
      <c r="T24" s="1870"/>
      <c r="U24" s="551"/>
      <c r="V24" s="551"/>
      <c r="W24" s="551"/>
      <c r="X24" s="551"/>
      <c r="Y24" s="551"/>
      <c r="Z24" s="551"/>
      <c r="AA24" s="551"/>
      <c r="AB24" s="551"/>
      <c r="AC24" s="551"/>
      <c r="AD24" s="551"/>
      <c r="AE24" s="551"/>
      <c r="AF24" s="551"/>
      <c r="AG24" s="551"/>
    </row>
    <row r="25" spans="1:33" ht="15.75" customHeight="1">
      <c r="A25" s="23"/>
      <c r="B25" s="374"/>
      <c r="C25" s="406"/>
      <c r="D25" s="407"/>
      <c r="E25" s="353"/>
      <c r="F25" s="956"/>
      <c r="G25" s="956"/>
      <c r="H25" s="956"/>
      <c r="I25" s="956"/>
      <c r="J25" s="956"/>
      <c r="K25" s="956"/>
      <c r="L25" s="956"/>
      <c r="M25" s="968"/>
      <c r="N25" s="956">
        <f t="shared" si="0"/>
        <v>0</v>
      </c>
      <c r="O25" s="956" t="str">
        <f t="shared" si="1"/>
        <v/>
      </c>
      <c r="P25" s="370"/>
      <c r="Q25" s="390"/>
      <c r="R25" s="390"/>
      <c r="T25" s="1870"/>
      <c r="U25" s="551"/>
      <c r="V25" s="551"/>
      <c r="W25" s="551"/>
      <c r="X25" s="551"/>
      <c r="Y25" s="551"/>
      <c r="Z25" s="551"/>
      <c r="AA25" s="551"/>
      <c r="AB25" s="551"/>
      <c r="AC25" s="551"/>
      <c r="AD25" s="551"/>
      <c r="AE25" s="551"/>
      <c r="AF25" s="551"/>
      <c r="AG25" s="551"/>
    </row>
    <row r="26" spans="1:33" ht="15.75" customHeight="1">
      <c r="A26" s="23"/>
      <c r="B26" s="374"/>
      <c r="C26" s="406"/>
      <c r="D26" s="407"/>
      <c r="E26" s="353"/>
      <c r="F26" s="956"/>
      <c r="G26" s="956"/>
      <c r="H26" s="956"/>
      <c r="I26" s="956"/>
      <c r="J26" s="956"/>
      <c r="K26" s="956"/>
      <c r="L26" s="956"/>
      <c r="M26" s="968"/>
      <c r="N26" s="956"/>
      <c r="O26" s="956"/>
      <c r="P26" s="370"/>
      <c r="Q26" s="390"/>
      <c r="R26" s="390"/>
      <c r="T26" s="1870"/>
      <c r="U26" s="551"/>
      <c r="V26" s="551"/>
      <c r="W26" s="551"/>
      <c r="X26" s="551"/>
      <c r="Y26" s="551"/>
      <c r="Z26" s="551"/>
      <c r="AA26" s="551"/>
      <c r="AB26" s="551"/>
      <c r="AC26" s="551"/>
      <c r="AD26" s="551"/>
      <c r="AE26" s="551"/>
      <c r="AF26" s="551"/>
      <c r="AG26" s="551"/>
    </row>
    <row r="27" spans="1:33" ht="15.75" customHeight="1">
      <c r="A27" s="2115" t="s">
        <v>433</v>
      </c>
      <c r="B27" s="2116"/>
      <c r="C27" s="408"/>
      <c r="D27" s="408"/>
      <c r="E27" s="370"/>
      <c r="F27" s="956"/>
      <c r="G27" s="956">
        <f>SUM(G7:G26)</f>
        <v>0</v>
      </c>
      <c r="H27" s="956"/>
      <c r="I27" s="956"/>
      <c r="J27" s="956">
        <f>SUM(J7:J26)</f>
        <v>0</v>
      </c>
      <c r="K27" s="956"/>
      <c r="L27" s="956"/>
      <c r="M27" s="968"/>
      <c r="N27" s="956">
        <f>SUM(N7:N26)</f>
        <v>0</v>
      </c>
      <c r="O27" s="956" t="str">
        <f>IF(J27=0,"",(N27-J27)/J27*100)</f>
        <v/>
      </c>
      <c r="P27" s="370"/>
      <c r="Q27" s="390"/>
      <c r="R27" s="390"/>
      <c r="U27" s="551"/>
      <c r="V27" s="551"/>
      <c r="W27" s="551"/>
      <c r="X27" s="551"/>
      <c r="Y27" s="551"/>
      <c r="Z27" s="551"/>
      <c r="AA27" s="551"/>
      <c r="AB27" s="551"/>
      <c r="AC27" s="551"/>
      <c r="AD27" s="551"/>
      <c r="AE27" s="551"/>
      <c r="AF27" s="551"/>
      <c r="AG27" s="551"/>
    </row>
    <row r="28" spans="1:33" ht="15.75" customHeight="1">
      <c r="A28" s="12" t="str">
        <f>封面!D11&amp;封面!G11</f>
        <v>被评估企业填表人：</v>
      </c>
      <c r="F28" s="943"/>
      <c r="G28" s="943"/>
      <c r="H28" s="943"/>
      <c r="I28" s="943"/>
      <c r="J28" s="943" t="str">
        <f>"评估人员："&amp;封面!G20</f>
        <v>评估人员：</v>
      </c>
      <c r="K28" s="943"/>
      <c r="L28" s="943"/>
      <c r="M28" s="943"/>
      <c r="N28" s="943"/>
      <c r="O28" s="943"/>
    </row>
    <row r="29" spans="1:33" ht="15.75" customHeight="1">
      <c r="A29" s="12" t="str">
        <f>CONCATENATE(封面!D13,封面!F13,封面!G13,封面!H13,封面!I13,封面!J13,封面!K13)</f>
        <v>填表日期：年月日</v>
      </c>
      <c r="F29" s="943"/>
      <c r="G29" s="943"/>
      <c r="H29" s="943"/>
      <c r="I29" s="943"/>
      <c r="J29" s="943"/>
      <c r="K29" s="943"/>
      <c r="L29" s="943"/>
      <c r="M29" s="943"/>
      <c r="N29" s="943"/>
      <c r="O29" s="943"/>
    </row>
  </sheetData>
  <mergeCells count="23">
    <mergeCell ref="Z5:AC5"/>
    <mergeCell ref="AD5:AD6"/>
    <mergeCell ref="AE5:AG5"/>
    <mergeCell ref="U5:U6"/>
    <mergeCell ref="V5:V6"/>
    <mergeCell ref="W5:W6"/>
    <mergeCell ref="X5:X6"/>
    <mergeCell ref="Y5:Y6"/>
    <mergeCell ref="Q5:R5"/>
    <mergeCell ref="T5:T6"/>
    <mergeCell ref="A27:B27"/>
    <mergeCell ref="A5:A6"/>
    <mergeCell ref="B5:B6"/>
    <mergeCell ref="C5:C6"/>
    <mergeCell ref="D5:D6"/>
    <mergeCell ref="F5:G5"/>
    <mergeCell ref="I5:J5"/>
    <mergeCell ref="L5:N5"/>
    <mergeCell ref="E5:E6"/>
    <mergeCell ref="H5:H6"/>
    <mergeCell ref="K5:K6"/>
    <mergeCell ref="O5:O6"/>
    <mergeCell ref="P5:P6"/>
  </mergeCells>
  <phoneticPr fontId="28" type="noConversion"/>
  <hyperlinks>
    <hyperlink ref="A1" location="索引目录!E25" display="返回索引页" xr:uid="{00000000-0004-0000-2500-000000000000}"/>
    <hyperlink ref="B1" location="存货汇总!B13" display="返回" xr:uid="{00000000-0004-0000-2500-000001000000}"/>
  </hyperlinks>
  <printOptions horizontalCentered="1"/>
  <pageMargins left="0.35433070866141736" right="0.35433070866141736" top="0.98425196850393704" bottom="0.78740157480314965" header="0.39370078740157477" footer="0.51181102362204722"/>
  <pageSetup paperSize="9" scale="81" fitToHeight="0" orientation="landscape" r:id="rId1"/>
  <headerFooter alignWithMargins="0">
    <oddHeader>&amp;R&amp;"宋体,常规"&amp;10共&amp;"Times New Roman,常规"&amp;N&amp;"宋体,常规"页第&amp;"Times New Roman,常规"&amp;P&amp;"宋体,常规"页</oddHeader>
  </headerFooter>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4">
    <pageSetUpPr fitToPage="1"/>
  </sheetPr>
  <dimension ref="A1:R29"/>
  <sheetViews>
    <sheetView topLeftCell="D1" zoomScaleNormal="100" workbookViewId="0">
      <selection activeCell="N9" sqref="N9"/>
    </sheetView>
  </sheetViews>
  <sheetFormatPr defaultColWidth="9" defaultRowHeight="12.75" outlineLevelCol="1"/>
  <cols>
    <col min="1" max="1" width="5.75" style="12" customWidth="1"/>
    <col min="2" max="2" width="16.25" style="372" customWidth="1"/>
    <col min="3" max="3" width="5" style="349" customWidth="1"/>
    <col min="4" max="4" width="11.75" style="705" customWidth="1" outlineLevel="1"/>
    <col min="5" max="6" width="13.125" style="705" customWidth="1" outlineLevel="1"/>
    <col min="7" max="7" width="10.625" style="705" customWidth="1"/>
    <col min="8" max="8" width="14.25" style="705" customWidth="1"/>
    <col min="9" max="9" width="9.25" style="705" customWidth="1"/>
    <col min="10" max="10" width="8.5" style="705" customWidth="1"/>
    <col min="11" max="11" width="8.25" style="705" customWidth="1"/>
    <col min="12" max="12" width="13.5" style="705" customWidth="1"/>
    <col min="13" max="13" width="7" style="705" customWidth="1"/>
    <col min="14" max="14" width="9.75" style="349" customWidth="1"/>
    <col min="15" max="16" width="13.625" style="349" customWidth="1"/>
    <col min="17" max="16384" width="9" style="349"/>
  </cols>
  <sheetData>
    <row r="1" spans="1:18" ht="14.25">
      <c r="A1" s="564" t="s">
        <v>108</v>
      </c>
      <c r="B1" s="371" t="s">
        <v>333</v>
      </c>
      <c r="C1" s="365"/>
      <c r="D1" s="986"/>
      <c r="E1" s="986"/>
      <c r="F1" s="986"/>
      <c r="G1" s="986"/>
      <c r="H1" s="986"/>
      <c r="I1" s="986"/>
      <c r="J1" s="986"/>
      <c r="K1" s="986"/>
      <c r="L1" s="986"/>
      <c r="M1" s="986"/>
      <c r="N1" s="365"/>
      <c r="O1" s="348"/>
      <c r="P1" s="348"/>
    </row>
    <row r="2" spans="1:18" s="369" customFormat="1" ht="30" customHeight="1">
      <c r="A2" s="2061" t="s">
        <v>504</v>
      </c>
      <c r="B2" s="2322"/>
      <c r="C2" s="2322"/>
      <c r="D2" s="2322"/>
      <c r="E2" s="2322"/>
      <c r="F2" s="2322"/>
      <c r="G2" s="2322"/>
      <c r="H2" s="2322"/>
      <c r="I2" s="2322"/>
      <c r="J2" s="2322"/>
      <c r="K2" s="2322"/>
      <c r="L2" s="2322"/>
      <c r="M2" s="2322"/>
      <c r="N2" s="2322"/>
      <c r="O2" s="364"/>
      <c r="P2" s="364"/>
    </row>
    <row r="3" spans="1:18" ht="14.25" customHeight="1">
      <c r="A3" s="705" t="str">
        <f>CONCATENATE(封面!D9,封面!F9,封面!G9,封面!H9,封面!I9,封面!J9,封面!K9)</f>
        <v>评估基准日：年月日</v>
      </c>
      <c r="B3" s="705"/>
      <c r="C3" s="705"/>
      <c r="N3" s="705"/>
      <c r="O3" s="365"/>
      <c r="P3" s="365"/>
    </row>
    <row r="4" spans="1:18" ht="15.75" customHeight="1">
      <c r="A4" s="12" t="str">
        <f>封面!D7&amp;封面!F7</f>
        <v>被评估企业：</v>
      </c>
      <c r="D4" s="943"/>
      <c r="E4" s="943"/>
      <c r="F4" s="943"/>
      <c r="G4" s="943"/>
      <c r="H4" s="943"/>
      <c r="I4" s="943"/>
      <c r="J4" s="943"/>
      <c r="K4" s="943"/>
      <c r="L4" s="943"/>
      <c r="M4" s="943"/>
      <c r="N4" s="355" t="s">
        <v>110</v>
      </c>
      <c r="O4" s="355"/>
      <c r="P4" s="355"/>
    </row>
    <row r="5" spans="1:18" s="365" customFormat="1" ht="15.75" customHeight="1">
      <c r="A5" s="2252" t="s">
        <v>172</v>
      </c>
      <c r="B5" s="2254" t="s">
        <v>481</v>
      </c>
      <c r="C5" s="2256" t="s">
        <v>482</v>
      </c>
      <c r="D5" s="2259" t="s">
        <v>317</v>
      </c>
      <c r="E5" s="2323"/>
      <c r="F5" s="2259" t="s">
        <v>394</v>
      </c>
      <c r="G5" s="2274" t="s">
        <v>318</v>
      </c>
      <c r="H5" s="2275"/>
      <c r="I5" s="2259" t="s">
        <v>485</v>
      </c>
      <c r="J5" s="2259" t="s">
        <v>319</v>
      </c>
      <c r="K5" s="2263"/>
      <c r="L5" s="2263"/>
      <c r="M5" s="2259" t="s">
        <v>403</v>
      </c>
      <c r="N5" s="2264" t="s">
        <v>175</v>
      </c>
      <c r="O5" s="2115" t="s">
        <v>976</v>
      </c>
      <c r="P5" s="2116"/>
      <c r="R5" s="2258" t="s">
        <v>2129</v>
      </c>
    </row>
    <row r="6" spans="1:18" s="365" customFormat="1" ht="15.75" customHeight="1">
      <c r="A6" s="2253"/>
      <c r="B6" s="2255"/>
      <c r="C6" s="2257"/>
      <c r="D6" s="947" t="s">
        <v>483</v>
      </c>
      <c r="E6" s="1001" t="s">
        <v>145</v>
      </c>
      <c r="F6" s="2263"/>
      <c r="G6" s="990" t="s">
        <v>483</v>
      </c>
      <c r="H6" s="947" t="s">
        <v>145</v>
      </c>
      <c r="I6" s="2263"/>
      <c r="J6" s="947" t="s">
        <v>484</v>
      </c>
      <c r="K6" s="947" t="s">
        <v>505</v>
      </c>
      <c r="L6" s="947" t="s">
        <v>145</v>
      </c>
      <c r="M6" s="2263"/>
      <c r="N6" s="2265"/>
      <c r="O6" s="350" t="s">
        <v>977</v>
      </c>
      <c r="P6" s="350" t="s">
        <v>978</v>
      </c>
      <c r="R6" s="2258"/>
    </row>
    <row r="7" spans="1:18" ht="15.75" customHeight="1">
      <c r="A7" s="23"/>
      <c r="B7" s="374"/>
      <c r="C7" s="353"/>
      <c r="D7" s="956"/>
      <c r="E7" s="1002"/>
      <c r="F7" s="956"/>
      <c r="G7" s="956"/>
      <c r="H7" s="956"/>
      <c r="I7" s="956"/>
      <c r="J7" s="956"/>
      <c r="K7" s="968"/>
      <c r="L7" s="956">
        <f t="shared" ref="L7:L25" si="0">I7*J7*K7/100</f>
        <v>0</v>
      </c>
      <c r="M7" s="956" t="str">
        <f>IF(H7=0,"",(L7-H7)/H7*100)</f>
        <v/>
      </c>
      <c r="N7" s="370"/>
      <c r="O7" s="390"/>
      <c r="P7" s="390"/>
      <c r="R7" s="894"/>
    </row>
    <row r="8" spans="1:18" ht="15.75" customHeight="1">
      <c r="A8" s="23"/>
      <c r="B8" s="374"/>
      <c r="C8" s="353"/>
      <c r="D8" s="956"/>
      <c r="E8" s="1002"/>
      <c r="F8" s="956"/>
      <c r="G8" s="956"/>
      <c r="H8" s="956"/>
      <c r="I8" s="956"/>
      <c r="J8" s="956"/>
      <c r="K8" s="968"/>
      <c r="L8" s="956">
        <f t="shared" si="0"/>
        <v>0</v>
      </c>
      <c r="M8" s="956" t="str">
        <f t="shared" ref="M8:M27" si="1">IF(H8=0,"",(L8-H8)/H8*100)</f>
        <v/>
      </c>
      <c r="N8" s="370"/>
      <c r="O8" s="390"/>
      <c r="P8" s="390"/>
      <c r="R8" s="894"/>
    </row>
    <row r="9" spans="1:18" ht="15.75" customHeight="1">
      <c r="A9" s="23"/>
      <c r="B9" s="374"/>
      <c r="C9" s="353"/>
      <c r="D9" s="956"/>
      <c r="E9" s="1002"/>
      <c r="F9" s="956"/>
      <c r="G9" s="956"/>
      <c r="H9" s="956"/>
      <c r="I9" s="956"/>
      <c r="J9" s="956"/>
      <c r="K9" s="968"/>
      <c r="L9" s="956">
        <f t="shared" si="0"/>
        <v>0</v>
      </c>
      <c r="M9" s="956" t="str">
        <f t="shared" si="1"/>
        <v/>
      </c>
      <c r="N9" s="370"/>
      <c r="O9" s="390"/>
      <c r="P9" s="390"/>
      <c r="R9" s="551"/>
    </row>
    <row r="10" spans="1:18" ht="15.75" customHeight="1">
      <c r="A10" s="23"/>
      <c r="B10" s="374"/>
      <c r="C10" s="353"/>
      <c r="D10" s="956"/>
      <c r="E10" s="1002"/>
      <c r="F10" s="956"/>
      <c r="G10" s="956"/>
      <c r="H10" s="956"/>
      <c r="I10" s="956"/>
      <c r="J10" s="956"/>
      <c r="K10" s="968"/>
      <c r="L10" s="956">
        <f t="shared" si="0"/>
        <v>0</v>
      </c>
      <c r="M10" s="956" t="str">
        <f t="shared" si="1"/>
        <v/>
      </c>
      <c r="N10" s="370"/>
      <c r="O10" s="390"/>
      <c r="P10" s="390"/>
      <c r="R10" s="551"/>
    </row>
    <row r="11" spans="1:18" ht="15.75" customHeight="1">
      <c r="A11" s="23"/>
      <c r="B11" s="374"/>
      <c r="C11" s="353"/>
      <c r="D11" s="956"/>
      <c r="E11" s="1002"/>
      <c r="F11" s="956"/>
      <c r="G11" s="956"/>
      <c r="H11" s="956"/>
      <c r="I11" s="956"/>
      <c r="J11" s="956"/>
      <c r="K11" s="968"/>
      <c r="L11" s="956">
        <f t="shared" si="0"/>
        <v>0</v>
      </c>
      <c r="M11" s="956" t="str">
        <f t="shared" si="1"/>
        <v/>
      </c>
      <c r="N11" s="370"/>
      <c r="O11" s="390"/>
      <c r="P11" s="390"/>
      <c r="R11" s="892"/>
    </row>
    <row r="12" spans="1:18" ht="15.75" customHeight="1">
      <c r="A12" s="23"/>
      <c r="B12" s="374"/>
      <c r="C12" s="353"/>
      <c r="D12" s="956"/>
      <c r="E12" s="1002"/>
      <c r="F12" s="956"/>
      <c r="G12" s="956"/>
      <c r="H12" s="956"/>
      <c r="I12" s="956"/>
      <c r="J12" s="956"/>
      <c r="K12" s="968"/>
      <c r="L12" s="956">
        <f t="shared" si="0"/>
        <v>0</v>
      </c>
      <c r="M12" s="956" t="str">
        <f t="shared" si="1"/>
        <v/>
      </c>
      <c r="N12" s="370"/>
      <c r="O12" s="390"/>
      <c r="P12" s="390"/>
      <c r="R12" s="892"/>
    </row>
    <row r="13" spans="1:18" ht="15.75" customHeight="1">
      <c r="A13" s="23"/>
      <c r="B13" s="374"/>
      <c r="C13" s="353"/>
      <c r="D13" s="956"/>
      <c r="E13" s="1002"/>
      <c r="F13" s="956"/>
      <c r="G13" s="956"/>
      <c r="H13" s="956"/>
      <c r="I13" s="956"/>
      <c r="J13" s="956"/>
      <c r="K13" s="968"/>
      <c r="L13" s="956">
        <f t="shared" si="0"/>
        <v>0</v>
      </c>
      <c r="M13" s="956" t="str">
        <f t="shared" si="1"/>
        <v/>
      </c>
      <c r="N13" s="370"/>
      <c r="O13" s="390"/>
      <c r="P13" s="390"/>
      <c r="R13" s="892"/>
    </row>
    <row r="14" spans="1:18" ht="15.75" customHeight="1">
      <c r="A14" s="23"/>
      <c r="B14" s="374"/>
      <c r="C14" s="353"/>
      <c r="D14" s="956"/>
      <c r="E14" s="1002"/>
      <c r="F14" s="956"/>
      <c r="G14" s="956"/>
      <c r="H14" s="956"/>
      <c r="I14" s="956"/>
      <c r="J14" s="956"/>
      <c r="K14" s="968"/>
      <c r="L14" s="956">
        <f t="shared" si="0"/>
        <v>0</v>
      </c>
      <c r="M14" s="956" t="str">
        <f t="shared" si="1"/>
        <v/>
      </c>
      <c r="N14" s="370"/>
      <c r="O14" s="390"/>
      <c r="P14" s="390"/>
      <c r="R14" s="551"/>
    </row>
    <row r="15" spans="1:18" ht="15.75" customHeight="1">
      <c r="A15" s="23"/>
      <c r="B15" s="374"/>
      <c r="C15" s="353"/>
      <c r="D15" s="956"/>
      <c r="E15" s="1002"/>
      <c r="F15" s="956"/>
      <c r="G15" s="956"/>
      <c r="H15" s="956"/>
      <c r="I15" s="956"/>
      <c r="J15" s="956"/>
      <c r="K15" s="968"/>
      <c r="L15" s="956">
        <f t="shared" si="0"/>
        <v>0</v>
      </c>
      <c r="M15" s="956" t="str">
        <f t="shared" si="1"/>
        <v/>
      </c>
      <c r="N15" s="370"/>
      <c r="O15" s="390"/>
      <c r="P15" s="390"/>
      <c r="R15" s="551"/>
    </row>
    <row r="16" spans="1:18" ht="15.75" customHeight="1">
      <c r="A16" s="23"/>
      <c r="B16" s="374"/>
      <c r="C16" s="353"/>
      <c r="D16" s="956"/>
      <c r="E16" s="1002"/>
      <c r="F16" s="956"/>
      <c r="G16" s="956"/>
      <c r="H16" s="956"/>
      <c r="I16" s="956"/>
      <c r="J16" s="956"/>
      <c r="K16" s="968"/>
      <c r="L16" s="956">
        <f t="shared" si="0"/>
        <v>0</v>
      </c>
      <c r="M16" s="956" t="str">
        <f t="shared" si="1"/>
        <v/>
      </c>
      <c r="N16" s="370"/>
      <c r="O16" s="390"/>
      <c r="P16" s="390"/>
      <c r="R16" s="551"/>
    </row>
    <row r="17" spans="1:18" ht="15.75" customHeight="1">
      <c r="A17" s="23"/>
      <c r="B17" s="374"/>
      <c r="C17" s="353"/>
      <c r="D17" s="956"/>
      <c r="E17" s="1002"/>
      <c r="F17" s="956"/>
      <c r="G17" s="956"/>
      <c r="H17" s="956"/>
      <c r="I17" s="956"/>
      <c r="J17" s="956"/>
      <c r="K17" s="968"/>
      <c r="L17" s="956">
        <f t="shared" si="0"/>
        <v>0</v>
      </c>
      <c r="M17" s="956" t="str">
        <f t="shared" si="1"/>
        <v/>
      </c>
      <c r="N17" s="370"/>
      <c r="O17" s="390"/>
      <c r="P17" s="390"/>
      <c r="R17" s="551"/>
    </row>
    <row r="18" spans="1:18" ht="15.75" customHeight="1">
      <c r="A18" s="23"/>
      <c r="B18" s="374"/>
      <c r="C18" s="353"/>
      <c r="D18" s="956"/>
      <c r="E18" s="1002"/>
      <c r="F18" s="956"/>
      <c r="G18" s="956"/>
      <c r="H18" s="956"/>
      <c r="I18" s="956"/>
      <c r="J18" s="956"/>
      <c r="K18" s="968"/>
      <c r="L18" s="956">
        <f t="shared" si="0"/>
        <v>0</v>
      </c>
      <c r="M18" s="956" t="str">
        <f t="shared" si="1"/>
        <v/>
      </c>
      <c r="N18" s="370"/>
      <c r="O18" s="390"/>
      <c r="P18" s="390"/>
      <c r="R18" s="551"/>
    </row>
    <row r="19" spans="1:18" ht="15.75" customHeight="1">
      <c r="A19" s="23"/>
      <c r="B19" s="374"/>
      <c r="C19" s="353"/>
      <c r="D19" s="956"/>
      <c r="E19" s="1002"/>
      <c r="F19" s="956"/>
      <c r="G19" s="956"/>
      <c r="H19" s="956"/>
      <c r="I19" s="956"/>
      <c r="J19" s="956"/>
      <c r="K19" s="968"/>
      <c r="L19" s="956">
        <f t="shared" si="0"/>
        <v>0</v>
      </c>
      <c r="M19" s="956" t="str">
        <f t="shared" si="1"/>
        <v/>
      </c>
      <c r="N19" s="370"/>
      <c r="O19" s="390"/>
      <c r="P19" s="390"/>
      <c r="R19" s="551"/>
    </row>
    <row r="20" spans="1:18" ht="15.75" customHeight="1">
      <c r="A20" s="23"/>
      <c r="B20" s="374"/>
      <c r="C20" s="353"/>
      <c r="D20" s="956"/>
      <c r="E20" s="1002"/>
      <c r="F20" s="956"/>
      <c r="G20" s="956"/>
      <c r="H20" s="956"/>
      <c r="I20" s="956"/>
      <c r="J20" s="956"/>
      <c r="K20" s="968"/>
      <c r="L20" s="956">
        <f t="shared" si="0"/>
        <v>0</v>
      </c>
      <c r="M20" s="956" t="str">
        <f t="shared" si="1"/>
        <v/>
      </c>
      <c r="N20" s="370"/>
      <c r="O20" s="390"/>
      <c r="P20" s="390"/>
      <c r="R20" s="551"/>
    </row>
    <row r="21" spans="1:18" ht="15.75" customHeight="1">
      <c r="A21" s="23"/>
      <c r="B21" s="374"/>
      <c r="C21" s="353"/>
      <c r="D21" s="956"/>
      <c r="E21" s="1002"/>
      <c r="F21" s="956"/>
      <c r="G21" s="956"/>
      <c r="H21" s="956"/>
      <c r="I21" s="956"/>
      <c r="J21" s="956"/>
      <c r="K21" s="968"/>
      <c r="L21" s="956">
        <f t="shared" si="0"/>
        <v>0</v>
      </c>
      <c r="M21" s="956" t="str">
        <f t="shared" si="1"/>
        <v/>
      </c>
      <c r="N21" s="370"/>
      <c r="O21" s="390"/>
      <c r="P21" s="390"/>
      <c r="R21" s="551"/>
    </row>
    <row r="22" spans="1:18" ht="15.75" customHeight="1">
      <c r="A22" s="23"/>
      <c r="B22" s="374"/>
      <c r="C22" s="353"/>
      <c r="D22" s="956"/>
      <c r="E22" s="1002"/>
      <c r="F22" s="956"/>
      <c r="G22" s="956"/>
      <c r="H22" s="956"/>
      <c r="I22" s="956"/>
      <c r="J22" s="956"/>
      <c r="K22" s="968"/>
      <c r="L22" s="956">
        <f t="shared" si="0"/>
        <v>0</v>
      </c>
      <c r="M22" s="956" t="str">
        <f t="shared" si="1"/>
        <v/>
      </c>
      <c r="N22" s="370"/>
      <c r="O22" s="390"/>
      <c r="P22" s="390"/>
      <c r="R22" s="551"/>
    </row>
    <row r="23" spans="1:18" ht="15.75" customHeight="1">
      <c r="A23" s="23"/>
      <c r="B23" s="374"/>
      <c r="C23" s="353"/>
      <c r="D23" s="956"/>
      <c r="E23" s="1002"/>
      <c r="F23" s="956"/>
      <c r="G23" s="956"/>
      <c r="H23" s="956"/>
      <c r="I23" s="956"/>
      <c r="J23" s="956"/>
      <c r="K23" s="968"/>
      <c r="L23" s="956">
        <f t="shared" si="0"/>
        <v>0</v>
      </c>
      <c r="M23" s="956" t="str">
        <f t="shared" si="1"/>
        <v/>
      </c>
      <c r="N23" s="370"/>
      <c r="O23" s="390"/>
      <c r="P23" s="390"/>
      <c r="R23" s="551"/>
    </row>
    <row r="24" spans="1:18" ht="15.75" customHeight="1">
      <c r="A24" s="23"/>
      <c r="B24" s="374"/>
      <c r="C24" s="353"/>
      <c r="D24" s="956"/>
      <c r="E24" s="1002"/>
      <c r="F24" s="956"/>
      <c r="G24" s="956"/>
      <c r="H24" s="956"/>
      <c r="I24" s="956"/>
      <c r="J24" s="956"/>
      <c r="K24" s="968"/>
      <c r="L24" s="956">
        <f t="shared" si="0"/>
        <v>0</v>
      </c>
      <c r="M24" s="956" t="str">
        <f t="shared" si="1"/>
        <v/>
      </c>
      <c r="N24" s="370"/>
      <c r="O24" s="390"/>
      <c r="P24" s="390"/>
      <c r="R24" s="551"/>
    </row>
    <row r="25" spans="1:18" ht="15.75" customHeight="1">
      <c r="A25" s="23"/>
      <c r="B25" s="374"/>
      <c r="C25" s="353"/>
      <c r="D25" s="956"/>
      <c r="E25" s="1002"/>
      <c r="F25" s="956"/>
      <c r="G25" s="956"/>
      <c r="H25" s="956"/>
      <c r="I25" s="956"/>
      <c r="J25" s="956"/>
      <c r="K25" s="968"/>
      <c r="L25" s="956">
        <f t="shared" si="0"/>
        <v>0</v>
      </c>
      <c r="M25" s="956" t="str">
        <f t="shared" si="1"/>
        <v/>
      </c>
      <c r="N25" s="370"/>
      <c r="O25" s="390"/>
      <c r="P25" s="390"/>
      <c r="R25" s="551"/>
    </row>
    <row r="26" spans="1:18" ht="15.75" customHeight="1">
      <c r="A26" s="23"/>
      <c r="B26" s="374"/>
      <c r="C26" s="353"/>
      <c r="D26" s="956"/>
      <c r="E26" s="1002"/>
      <c r="F26" s="956"/>
      <c r="G26" s="956"/>
      <c r="H26" s="956"/>
      <c r="I26" s="956"/>
      <c r="J26" s="956"/>
      <c r="K26" s="968"/>
      <c r="L26" s="956"/>
      <c r="M26" s="956" t="str">
        <f t="shared" si="1"/>
        <v/>
      </c>
      <c r="N26" s="370"/>
      <c r="O26" s="390"/>
      <c r="P26" s="390"/>
      <c r="R26" s="551"/>
    </row>
    <row r="27" spans="1:18" ht="15.75" customHeight="1">
      <c r="A27" s="2115" t="s">
        <v>506</v>
      </c>
      <c r="B27" s="2116"/>
      <c r="C27" s="370"/>
      <c r="D27" s="956"/>
      <c r="E27" s="1002">
        <f>SUM(E7:E26)</f>
        <v>0</v>
      </c>
      <c r="F27" s="956"/>
      <c r="G27" s="956"/>
      <c r="H27" s="956">
        <f>SUM(H7:H26)</f>
        <v>0</v>
      </c>
      <c r="I27" s="956"/>
      <c r="J27" s="956"/>
      <c r="K27" s="968"/>
      <c r="L27" s="956">
        <f>SUM(L7:L26)</f>
        <v>0</v>
      </c>
      <c r="M27" s="956" t="str">
        <f t="shared" si="1"/>
        <v/>
      </c>
      <c r="N27" s="370"/>
      <c r="O27" s="390"/>
      <c r="P27" s="390"/>
    </row>
    <row r="28" spans="1:18" ht="15.75" customHeight="1">
      <c r="A28" s="12" t="str">
        <f>封面!D11&amp;封面!G11</f>
        <v>被评估企业填表人：</v>
      </c>
      <c r="D28" s="943"/>
      <c r="E28" s="943"/>
      <c r="F28" s="943"/>
      <c r="G28" s="943"/>
      <c r="H28" s="943"/>
      <c r="I28" s="943"/>
      <c r="J28" s="943" t="str">
        <f>"评估人员："&amp;封面!G20</f>
        <v>评估人员：</v>
      </c>
      <c r="K28" s="943"/>
      <c r="L28" s="943"/>
      <c r="M28" s="943"/>
    </row>
    <row r="29" spans="1:18" ht="15.75" customHeight="1">
      <c r="A29" s="12" t="str">
        <f>CONCATENATE(封面!D13,封面!F13,封面!G13,封面!H13,封面!I13,封面!J13,封面!K13)</f>
        <v>填表日期：年月日</v>
      </c>
      <c r="D29" s="943"/>
      <c r="E29" s="943"/>
      <c r="F29" s="943"/>
      <c r="G29" s="943"/>
      <c r="H29" s="943"/>
      <c r="I29" s="943"/>
      <c r="J29" s="943"/>
      <c r="K29" s="943"/>
      <c r="L29" s="943"/>
      <c r="M29" s="943"/>
    </row>
  </sheetData>
  <mergeCells count="14">
    <mergeCell ref="A27:B27"/>
    <mergeCell ref="A5:A6"/>
    <mergeCell ref="B5:B6"/>
    <mergeCell ref="C5:C6"/>
    <mergeCell ref="F5:F6"/>
    <mergeCell ref="R5:R6"/>
    <mergeCell ref="A2:N2"/>
    <mergeCell ref="D5:E5"/>
    <mergeCell ref="G5:H5"/>
    <mergeCell ref="J5:L5"/>
    <mergeCell ref="I5:I6"/>
    <mergeCell ref="M5:M6"/>
    <mergeCell ref="N5:N6"/>
    <mergeCell ref="O5:P5"/>
  </mergeCells>
  <phoneticPr fontId="28" type="noConversion"/>
  <hyperlinks>
    <hyperlink ref="A1" location="索引目录!E25" display="返回索引页" xr:uid="{00000000-0004-0000-2600-000000000000}"/>
    <hyperlink ref="B1" location="存货汇总!B13" display="返回" xr:uid="{00000000-0004-0000-2600-000001000000}"/>
  </hyperlinks>
  <printOptions horizontalCentered="1"/>
  <pageMargins left="0.70866141732283472" right="0.70866141732283472" top="0.98425196850393704" bottom="0.74803149606299213" header="0.39370078740157477" footer="0.31496062992125984"/>
  <pageSetup paperSize="9" scale="84" orientation="landscape" r:id="rId1"/>
  <headerFooter alignWithMargins="0">
    <oddHeader>&amp;R&amp;"宋体,常规"&amp;10共&amp;"Times New Roman,常规"&amp;N&amp;"宋体,常规"页第&amp;"Times New Roman,常规"&amp;P&amp;"宋体,常规"页</oddHeader>
  </headerFooter>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5">
    <pageSetUpPr fitToPage="1"/>
  </sheetPr>
  <dimension ref="A1:T29"/>
  <sheetViews>
    <sheetView zoomScale="90" zoomScaleNormal="90" workbookViewId="0">
      <selection activeCell="F30" sqref="F30"/>
    </sheetView>
  </sheetViews>
  <sheetFormatPr defaultColWidth="9" defaultRowHeight="12.75" outlineLevelCol="1"/>
  <cols>
    <col min="1" max="1" width="5.75" style="12" customWidth="1"/>
    <col min="2" max="2" width="16.25" style="372" customWidth="1"/>
    <col min="3" max="3" width="7.75" style="349" customWidth="1"/>
    <col min="4" max="4" width="8.75" style="349" customWidth="1"/>
    <col min="5" max="5" width="4.625" style="349" customWidth="1"/>
    <col min="6" max="6" width="8.25" style="705" customWidth="1" outlineLevel="1"/>
    <col min="7" max="8" width="13.125" style="705" customWidth="1" outlineLevel="1"/>
    <col min="9" max="9" width="8.25" style="705" customWidth="1"/>
    <col min="10" max="10" width="12.25" style="705" customWidth="1"/>
    <col min="11" max="11" width="8" style="705" customWidth="1"/>
    <col min="12" max="12" width="8.5" style="705" customWidth="1"/>
    <col min="13" max="13" width="8.25" style="705" customWidth="1"/>
    <col min="14" max="14" width="13.5" style="705" customWidth="1"/>
    <col min="15" max="15" width="7" style="705" customWidth="1"/>
    <col min="16" max="16" width="9.75" style="349" customWidth="1"/>
    <col min="17" max="18" width="13.625" style="349" customWidth="1"/>
    <col min="19" max="16384" width="9" style="349"/>
  </cols>
  <sheetData>
    <row r="1" spans="1:20" ht="14.25">
      <c r="A1" s="564" t="s">
        <v>108</v>
      </c>
      <c r="B1" s="371" t="s">
        <v>333</v>
      </c>
      <c r="C1" s="401"/>
      <c r="D1" s="401"/>
      <c r="E1" s="401"/>
      <c r="F1" s="986"/>
      <c r="G1" s="986"/>
      <c r="H1" s="986"/>
      <c r="I1" s="986"/>
      <c r="J1" s="986"/>
      <c r="K1" s="986"/>
      <c r="L1" s="986"/>
      <c r="M1" s="986"/>
      <c r="N1" s="986"/>
      <c r="O1" s="986"/>
      <c r="P1" s="365"/>
      <c r="Q1" s="348"/>
      <c r="R1" s="348"/>
    </row>
    <row r="2" spans="1:20" s="369" customFormat="1" ht="30" customHeight="1">
      <c r="A2" s="2061" t="s">
        <v>507</v>
      </c>
      <c r="B2" s="2322"/>
      <c r="C2" s="2322"/>
      <c r="D2" s="2322"/>
      <c r="E2" s="2322"/>
      <c r="F2" s="2322"/>
      <c r="G2" s="2322"/>
      <c r="H2" s="2322"/>
      <c r="I2" s="2322"/>
      <c r="J2" s="2322"/>
      <c r="K2" s="2322"/>
      <c r="L2" s="2322"/>
      <c r="M2" s="2322"/>
      <c r="N2" s="2322"/>
      <c r="O2" s="2322"/>
      <c r="P2" s="2322"/>
      <c r="Q2" s="364"/>
      <c r="R2" s="364"/>
    </row>
    <row r="3" spans="1:20" ht="14.25" customHeight="1">
      <c r="A3" s="705" t="str">
        <f>CONCATENATE(封面!D9,封面!F9,封面!G9,封面!H9,封面!I9,封面!J9,封面!K9)</f>
        <v>评估基准日：年月日</v>
      </c>
      <c r="B3" s="705"/>
      <c r="C3" s="705"/>
      <c r="D3" s="705"/>
      <c r="E3" s="705"/>
      <c r="P3" s="705"/>
      <c r="Q3" s="365"/>
      <c r="R3" s="365"/>
    </row>
    <row r="4" spans="1:20" ht="15.75" customHeight="1">
      <c r="A4" s="12" t="str">
        <f>封面!D7&amp;封面!F7</f>
        <v>被评估企业：</v>
      </c>
      <c r="F4" s="943"/>
      <c r="G4" s="943"/>
      <c r="H4" s="943"/>
      <c r="I4" s="943"/>
      <c r="J4" s="943"/>
      <c r="K4" s="943"/>
      <c r="L4" s="943"/>
      <c r="M4" s="943"/>
      <c r="N4" s="943"/>
      <c r="O4" s="943"/>
      <c r="P4" s="355" t="s">
        <v>110</v>
      </c>
      <c r="Q4" s="355"/>
      <c r="R4" s="355"/>
    </row>
    <row r="5" spans="1:20" s="365" customFormat="1" ht="15.75" customHeight="1">
      <c r="A5" s="2252" t="s">
        <v>172</v>
      </c>
      <c r="B5" s="2254" t="s">
        <v>481</v>
      </c>
      <c r="C5" s="2113" t="s">
        <v>508</v>
      </c>
      <c r="D5" s="2113" t="s">
        <v>509</v>
      </c>
      <c r="E5" s="2256" t="s">
        <v>482</v>
      </c>
      <c r="F5" s="2259" t="s">
        <v>317</v>
      </c>
      <c r="G5" s="2323"/>
      <c r="H5" s="2259" t="s">
        <v>394</v>
      </c>
      <c r="I5" s="2274" t="s">
        <v>318</v>
      </c>
      <c r="J5" s="2275"/>
      <c r="K5" s="2259" t="s">
        <v>485</v>
      </c>
      <c r="L5" s="2259" t="s">
        <v>319</v>
      </c>
      <c r="M5" s="2263"/>
      <c r="N5" s="2263"/>
      <c r="O5" s="2259" t="s">
        <v>403</v>
      </c>
      <c r="P5" s="2264" t="s">
        <v>175</v>
      </c>
      <c r="Q5" s="2115" t="s">
        <v>976</v>
      </c>
      <c r="R5" s="2116"/>
      <c r="T5" s="2258" t="s">
        <v>2129</v>
      </c>
    </row>
    <row r="6" spans="1:20" s="365" customFormat="1" ht="15.75" customHeight="1">
      <c r="A6" s="2253"/>
      <c r="B6" s="2255"/>
      <c r="C6" s="2114"/>
      <c r="D6" s="2114"/>
      <c r="E6" s="2257"/>
      <c r="F6" s="947" t="s">
        <v>483</v>
      </c>
      <c r="G6" s="1001" t="s">
        <v>145</v>
      </c>
      <c r="H6" s="2263"/>
      <c r="I6" s="990" t="s">
        <v>483</v>
      </c>
      <c r="J6" s="947" t="s">
        <v>145</v>
      </c>
      <c r="K6" s="2263"/>
      <c r="L6" s="947" t="s">
        <v>484</v>
      </c>
      <c r="M6" s="947" t="s">
        <v>505</v>
      </c>
      <c r="N6" s="947" t="s">
        <v>145</v>
      </c>
      <c r="O6" s="2263"/>
      <c r="P6" s="2265"/>
      <c r="Q6" s="350" t="s">
        <v>977</v>
      </c>
      <c r="R6" s="350" t="s">
        <v>978</v>
      </c>
      <c r="T6" s="2258"/>
    </row>
    <row r="7" spans="1:20" ht="15.75" customHeight="1">
      <c r="A7" s="23"/>
      <c r="B7" s="374"/>
      <c r="C7" s="358"/>
      <c r="D7" s="358"/>
      <c r="E7" s="358"/>
      <c r="F7" s="956"/>
      <c r="G7" s="1002"/>
      <c r="H7" s="956"/>
      <c r="I7" s="956"/>
      <c r="J7" s="956"/>
      <c r="K7" s="956"/>
      <c r="L7" s="956"/>
      <c r="M7" s="968"/>
      <c r="N7" s="956">
        <f t="shared" ref="N7:N25" si="0">K7*L7*M7/100</f>
        <v>0</v>
      </c>
      <c r="O7" s="956" t="str">
        <f t="shared" ref="O7:O27" si="1">IF(J7=0,"",(N7-J7)/J7*100)</f>
        <v/>
      </c>
      <c r="P7" s="370"/>
      <c r="Q7" s="390"/>
      <c r="R7" s="390"/>
      <c r="T7" s="894"/>
    </row>
    <row r="8" spans="1:20" ht="15.75" customHeight="1">
      <c r="A8" s="23"/>
      <c r="B8" s="374"/>
      <c r="C8" s="358"/>
      <c r="D8" s="358"/>
      <c r="E8" s="358"/>
      <c r="F8" s="956"/>
      <c r="G8" s="1002"/>
      <c r="H8" s="956"/>
      <c r="I8" s="956"/>
      <c r="J8" s="956"/>
      <c r="K8" s="956"/>
      <c r="L8" s="956"/>
      <c r="M8" s="968"/>
      <c r="N8" s="956">
        <f t="shared" si="0"/>
        <v>0</v>
      </c>
      <c r="O8" s="956" t="str">
        <f t="shared" si="1"/>
        <v/>
      </c>
      <c r="P8" s="370"/>
      <c r="Q8" s="390"/>
      <c r="R8" s="390"/>
      <c r="T8" s="894"/>
    </row>
    <row r="9" spans="1:20" ht="15.75" customHeight="1">
      <c r="A9" s="23"/>
      <c r="B9" s="374"/>
      <c r="C9" s="358"/>
      <c r="D9" s="358"/>
      <c r="E9" s="358"/>
      <c r="F9" s="956"/>
      <c r="G9" s="1002"/>
      <c r="H9" s="956"/>
      <c r="I9" s="956"/>
      <c r="J9" s="956"/>
      <c r="K9" s="956"/>
      <c r="L9" s="956"/>
      <c r="M9" s="968"/>
      <c r="N9" s="956">
        <f t="shared" si="0"/>
        <v>0</v>
      </c>
      <c r="O9" s="956" t="str">
        <f t="shared" si="1"/>
        <v/>
      </c>
      <c r="P9" s="370"/>
      <c r="Q9" s="390"/>
      <c r="R9" s="390"/>
      <c r="T9" s="551"/>
    </row>
    <row r="10" spans="1:20" ht="15.75" customHeight="1">
      <c r="A10" s="23"/>
      <c r="B10" s="374"/>
      <c r="C10" s="358"/>
      <c r="D10" s="358"/>
      <c r="E10" s="358"/>
      <c r="F10" s="956"/>
      <c r="G10" s="1002"/>
      <c r="H10" s="956"/>
      <c r="I10" s="956"/>
      <c r="J10" s="956"/>
      <c r="K10" s="956"/>
      <c r="L10" s="956"/>
      <c r="M10" s="968"/>
      <c r="N10" s="956">
        <f t="shared" si="0"/>
        <v>0</v>
      </c>
      <c r="O10" s="956" t="str">
        <f t="shared" si="1"/>
        <v/>
      </c>
      <c r="P10" s="370"/>
      <c r="Q10" s="390"/>
      <c r="R10" s="390"/>
      <c r="T10" s="551"/>
    </row>
    <row r="11" spans="1:20" ht="15.75" customHeight="1">
      <c r="A11" s="23"/>
      <c r="B11" s="374"/>
      <c r="C11" s="358"/>
      <c r="D11" s="358"/>
      <c r="E11" s="358"/>
      <c r="F11" s="956"/>
      <c r="G11" s="1002"/>
      <c r="H11" s="956"/>
      <c r="I11" s="956"/>
      <c r="J11" s="956"/>
      <c r="K11" s="956"/>
      <c r="L11" s="956"/>
      <c r="M11" s="968"/>
      <c r="N11" s="956">
        <f t="shared" si="0"/>
        <v>0</v>
      </c>
      <c r="O11" s="956" t="str">
        <f t="shared" si="1"/>
        <v/>
      </c>
      <c r="P11" s="370"/>
      <c r="Q11" s="390"/>
      <c r="R11" s="390"/>
      <c r="T11" s="892"/>
    </row>
    <row r="12" spans="1:20" ht="15.75" customHeight="1">
      <c r="A12" s="23"/>
      <c r="B12" s="374"/>
      <c r="C12" s="358"/>
      <c r="D12" s="358"/>
      <c r="E12" s="358"/>
      <c r="F12" s="956"/>
      <c r="G12" s="1002"/>
      <c r="H12" s="956"/>
      <c r="I12" s="956"/>
      <c r="J12" s="956"/>
      <c r="K12" s="956"/>
      <c r="L12" s="956"/>
      <c r="M12" s="968"/>
      <c r="N12" s="956">
        <f t="shared" si="0"/>
        <v>0</v>
      </c>
      <c r="O12" s="956" t="str">
        <f t="shared" si="1"/>
        <v/>
      </c>
      <c r="P12" s="370"/>
      <c r="Q12" s="390"/>
      <c r="R12" s="390"/>
      <c r="T12" s="892"/>
    </row>
    <row r="13" spans="1:20" ht="15.75" customHeight="1">
      <c r="A13" s="23"/>
      <c r="B13" s="374"/>
      <c r="C13" s="358"/>
      <c r="D13" s="358"/>
      <c r="E13" s="358"/>
      <c r="F13" s="956"/>
      <c r="G13" s="1002"/>
      <c r="H13" s="956"/>
      <c r="I13" s="956"/>
      <c r="J13" s="956"/>
      <c r="K13" s="956"/>
      <c r="L13" s="956"/>
      <c r="M13" s="968"/>
      <c r="N13" s="956">
        <f t="shared" si="0"/>
        <v>0</v>
      </c>
      <c r="O13" s="956" t="str">
        <f t="shared" si="1"/>
        <v/>
      </c>
      <c r="P13" s="370"/>
      <c r="Q13" s="390"/>
      <c r="R13" s="390"/>
      <c r="T13" s="892"/>
    </row>
    <row r="14" spans="1:20" ht="15.75" customHeight="1">
      <c r="A14" s="23"/>
      <c r="B14" s="374"/>
      <c r="C14" s="358"/>
      <c r="D14" s="358"/>
      <c r="E14" s="358"/>
      <c r="F14" s="956"/>
      <c r="G14" s="1002"/>
      <c r="H14" s="956"/>
      <c r="I14" s="956"/>
      <c r="J14" s="956"/>
      <c r="K14" s="956"/>
      <c r="L14" s="956"/>
      <c r="M14" s="968"/>
      <c r="N14" s="956">
        <f t="shared" si="0"/>
        <v>0</v>
      </c>
      <c r="O14" s="956" t="str">
        <f t="shared" si="1"/>
        <v/>
      </c>
      <c r="P14" s="370"/>
      <c r="Q14" s="390"/>
      <c r="R14" s="390"/>
      <c r="T14" s="551"/>
    </row>
    <row r="15" spans="1:20" ht="15.75" customHeight="1">
      <c r="A15" s="23"/>
      <c r="B15" s="374"/>
      <c r="C15" s="358"/>
      <c r="D15" s="358"/>
      <c r="E15" s="358"/>
      <c r="F15" s="956"/>
      <c r="G15" s="1002"/>
      <c r="H15" s="956"/>
      <c r="I15" s="956"/>
      <c r="J15" s="956"/>
      <c r="K15" s="956"/>
      <c r="L15" s="956"/>
      <c r="M15" s="968"/>
      <c r="N15" s="956">
        <f t="shared" si="0"/>
        <v>0</v>
      </c>
      <c r="O15" s="956" t="str">
        <f t="shared" si="1"/>
        <v/>
      </c>
      <c r="P15" s="370"/>
      <c r="Q15" s="390"/>
      <c r="R15" s="390"/>
      <c r="T15" s="551"/>
    </row>
    <row r="16" spans="1:20" ht="15.75" customHeight="1">
      <c r="A16" s="23"/>
      <c r="B16" s="374"/>
      <c r="C16" s="358"/>
      <c r="D16" s="358"/>
      <c r="E16" s="358"/>
      <c r="F16" s="956"/>
      <c r="G16" s="1002"/>
      <c r="H16" s="956"/>
      <c r="I16" s="956"/>
      <c r="J16" s="956"/>
      <c r="K16" s="956"/>
      <c r="L16" s="956"/>
      <c r="M16" s="968"/>
      <c r="N16" s="956">
        <f t="shared" si="0"/>
        <v>0</v>
      </c>
      <c r="O16" s="956" t="str">
        <f t="shared" si="1"/>
        <v/>
      </c>
      <c r="P16" s="370"/>
      <c r="Q16" s="390"/>
      <c r="R16" s="390"/>
      <c r="T16" s="551"/>
    </row>
    <row r="17" spans="1:20" ht="15.75" customHeight="1">
      <c r="A17" s="23"/>
      <c r="B17" s="374"/>
      <c r="C17" s="358"/>
      <c r="D17" s="358"/>
      <c r="E17" s="358"/>
      <c r="F17" s="956"/>
      <c r="G17" s="1002"/>
      <c r="H17" s="956"/>
      <c r="I17" s="956"/>
      <c r="J17" s="956"/>
      <c r="K17" s="956"/>
      <c r="L17" s="956"/>
      <c r="M17" s="968"/>
      <c r="N17" s="956">
        <f t="shared" si="0"/>
        <v>0</v>
      </c>
      <c r="O17" s="956" t="str">
        <f t="shared" si="1"/>
        <v/>
      </c>
      <c r="P17" s="370"/>
      <c r="Q17" s="390"/>
      <c r="R17" s="390"/>
      <c r="T17" s="551"/>
    </row>
    <row r="18" spans="1:20" ht="15.75" customHeight="1">
      <c r="A18" s="23"/>
      <c r="B18" s="374"/>
      <c r="C18" s="358"/>
      <c r="D18" s="358"/>
      <c r="E18" s="358"/>
      <c r="F18" s="956"/>
      <c r="G18" s="1002"/>
      <c r="H18" s="956"/>
      <c r="I18" s="956"/>
      <c r="J18" s="956"/>
      <c r="K18" s="956"/>
      <c r="L18" s="956"/>
      <c r="M18" s="968"/>
      <c r="N18" s="956">
        <f t="shared" si="0"/>
        <v>0</v>
      </c>
      <c r="O18" s="956" t="str">
        <f t="shared" si="1"/>
        <v/>
      </c>
      <c r="P18" s="370"/>
      <c r="Q18" s="390"/>
      <c r="R18" s="390"/>
      <c r="T18" s="551"/>
    </row>
    <row r="19" spans="1:20" ht="15.75" customHeight="1">
      <c r="A19" s="23"/>
      <c r="B19" s="374"/>
      <c r="C19" s="358"/>
      <c r="D19" s="358"/>
      <c r="E19" s="358"/>
      <c r="F19" s="956"/>
      <c r="G19" s="1002"/>
      <c r="H19" s="956"/>
      <c r="I19" s="956"/>
      <c r="J19" s="956"/>
      <c r="K19" s="956"/>
      <c r="L19" s="956"/>
      <c r="M19" s="968"/>
      <c r="N19" s="956">
        <f t="shared" si="0"/>
        <v>0</v>
      </c>
      <c r="O19" s="956" t="str">
        <f t="shared" si="1"/>
        <v/>
      </c>
      <c r="P19" s="370"/>
      <c r="Q19" s="390"/>
      <c r="R19" s="390"/>
      <c r="T19" s="551"/>
    </row>
    <row r="20" spans="1:20" ht="15.75" customHeight="1">
      <c r="A20" s="23"/>
      <c r="B20" s="374"/>
      <c r="C20" s="358"/>
      <c r="D20" s="358"/>
      <c r="E20" s="358"/>
      <c r="F20" s="956"/>
      <c r="G20" s="1002"/>
      <c r="H20" s="956"/>
      <c r="I20" s="956"/>
      <c r="J20" s="956"/>
      <c r="K20" s="956"/>
      <c r="L20" s="956"/>
      <c r="M20" s="968"/>
      <c r="N20" s="956">
        <f t="shared" si="0"/>
        <v>0</v>
      </c>
      <c r="O20" s="956" t="str">
        <f t="shared" si="1"/>
        <v/>
      </c>
      <c r="P20" s="370"/>
      <c r="Q20" s="390"/>
      <c r="R20" s="390"/>
      <c r="T20" s="551"/>
    </row>
    <row r="21" spans="1:20" ht="15.75" customHeight="1">
      <c r="A21" s="23"/>
      <c r="B21" s="374"/>
      <c r="C21" s="358"/>
      <c r="D21" s="358"/>
      <c r="E21" s="358"/>
      <c r="F21" s="956"/>
      <c r="G21" s="1002"/>
      <c r="H21" s="956"/>
      <c r="I21" s="956"/>
      <c r="J21" s="956"/>
      <c r="K21" s="956"/>
      <c r="L21" s="956"/>
      <c r="M21" s="968"/>
      <c r="N21" s="956">
        <f t="shared" si="0"/>
        <v>0</v>
      </c>
      <c r="O21" s="956" t="str">
        <f t="shared" si="1"/>
        <v/>
      </c>
      <c r="P21" s="370"/>
      <c r="Q21" s="390"/>
      <c r="R21" s="390"/>
      <c r="T21" s="551"/>
    </row>
    <row r="22" spans="1:20" ht="15.75" customHeight="1">
      <c r="A22" s="23"/>
      <c r="B22" s="374"/>
      <c r="C22" s="358"/>
      <c r="D22" s="358"/>
      <c r="E22" s="358"/>
      <c r="F22" s="956"/>
      <c r="G22" s="1002"/>
      <c r="H22" s="956"/>
      <c r="I22" s="956"/>
      <c r="J22" s="956"/>
      <c r="K22" s="956"/>
      <c r="L22" s="956"/>
      <c r="M22" s="968"/>
      <c r="N22" s="956">
        <f t="shared" si="0"/>
        <v>0</v>
      </c>
      <c r="O22" s="956" t="str">
        <f t="shared" si="1"/>
        <v/>
      </c>
      <c r="P22" s="370"/>
      <c r="Q22" s="390"/>
      <c r="R22" s="390"/>
      <c r="T22" s="551"/>
    </row>
    <row r="23" spans="1:20" ht="15.75" customHeight="1">
      <c r="A23" s="23"/>
      <c r="B23" s="374"/>
      <c r="C23" s="358"/>
      <c r="D23" s="358"/>
      <c r="E23" s="358"/>
      <c r="F23" s="956"/>
      <c r="G23" s="1002"/>
      <c r="H23" s="956"/>
      <c r="I23" s="956"/>
      <c r="J23" s="956"/>
      <c r="K23" s="956"/>
      <c r="L23" s="956"/>
      <c r="M23" s="968"/>
      <c r="N23" s="956">
        <f t="shared" si="0"/>
        <v>0</v>
      </c>
      <c r="O23" s="956" t="str">
        <f t="shared" si="1"/>
        <v/>
      </c>
      <c r="P23" s="370"/>
      <c r="Q23" s="390"/>
      <c r="R23" s="390"/>
      <c r="T23" s="551"/>
    </row>
    <row r="24" spans="1:20" ht="15.75" customHeight="1">
      <c r="A24" s="23"/>
      <c r="B24" s="374"/>
      <c r="C24" s="358"/>
      <c r="D24" s="358"/>
      <c r="E24" s="358"/>
      <c r="F24" s="956"/>
      <c r="G24" s="1002"/>
      <c r="H24" s="956"/>
      <c r="I24" s="956"/>
      <c r="J24" s="956"/>
      <c r="K24" s="956"/>
      <c r="L24" s="956"/>
      <c r="M24" s="968"/>
      <c r="N24" s="956">
        <f t="shared" si="0"/>
        <v>0</v>
      </c>
      <c r="O24" s="956" t="str">
        <f t="shared" si="1"/>
        <v/>
      </c>
      <c r="P24" s="370"/>
      <c r="Q24" s="390"/>
      <c r="R24" s="390"/>
      <c r="T24" s="551"/>
    </row>
    <row r="25" spans="1:20" ht="15.75" customHeight="1">
      <c r="A25" s="23"/>
      <c r="B25" s="374"/>
      <c r="C25" s="358"/>
      <c r="D25" s="358"/>
      <c r="E25" s="358"/>
      <c r="F25" s="956"/>
      <c r="G25" s="1002"/>
      <c r="H25" s="956"/>
      <c r="I25" s="956"/>
      <c r="J25" s="956"/>
      <c r="K25" s="956"/>
      <c r="L25" s="956"/>
      <c r="M25" s="968"/>
      <c r="N25" s="956">
        <f t="shared" si="0"/>
        <v>0</v>
      </c>
      <c r="O25" s="956" t="str">
        <f t="shared" si="1"/>
        <v/>
      </c>
      <c r="P25" s="370"/>
      <c r="Q25" s="390"/>
      <c r="R25" s="390"/>
      <c r="T25" s="551"/>
    </row>
    <row r="26" spans="1:20" ht="15.75" customHeight="1">
      <c r="A26" s="23"/>
      <c r="B26" s="374"/>
      <c r="C26" s="358"/>
      <c r="D26" s="358"/>
      <c r="E26" s="358"/>
      <c r="F26" s="956"/>
      <c r="G26" s="1002"/>
      <c r="H26" s="956"/>
      <c r="I26" s="956"/>
      <c r="J26" s="956"/>
      <c r="K26" s="956"/>
      <c r="L26" s="956"/>
      <c r="M26" s="968"/>
      <c r="N26" s="956"/>
      <c r="O26" s="956" t="str">
        <f t="shared" si="1"/>
        <v/>
      </c>
      <c r="P26" s="370"/>
      <c r="Q26" s="390"/>
      <c r="R26" s="390"/>
      <c r="T26" s="551"/>
    </row>
    <row r="27" spans="1:20" ht="15.75" customHeight="1">
      <c r="A27" s="2115" t="s">
        <v>506</v>
      </c>
      <c r="B27" s="2116"/>
      <c r="C27" s="392"/>
      <c r="D27" s="392"/>
      <c r="E27" s="392"/>
      <c r="F27" s="956"/>
      <c r="G27" s="1002">
        <f>SUM(G7:G26)</f>
        <v>0</v>
      </c>
      <c r="H27" s="956"/>
      <c r="I27" s="956"/>
      <c r="J27" s="956">
        <f>SUM(J7:J26)</f>
        <v>0</v>
      </c>
      <c r="K27" s="956"/>
      <c r="L27" s="956"/>
      <c r="M27" s="968"/>
      <c r="N27" s="956">
        <f>SUM(N7:N26)</f>
        <v>0</v>
      </c>
      <c r="O27" s="956" t="str">
        <f t="shared" si="1"/>
        <v/>
      </c>
      <c r="P27" s="370"/>
      <c r="Q27" s="390"/>
      <c r="R27" s="390"/>
    </row>
    <row r="28" spans="1:20" ht="15.75" customHeight="1">
      <c r="A28" s="12" t="str">
        <f>封面!D11&amp;封面!G11</f>
        <v>被评估企业填表人：</v>
      </c>
      <c r="F28" s="943"/>
      <c r="G28" s="943"/>
      <c r="H28" s="943"/>
      <c r="I28" s="943"/>
      <c r="J28" s="943"/>
      <c r="K28" s="943"/>
      <c r="L28" s="943"/>
      <c r="M28" s="943"/>
      <c r="N28" s="943"/>
      <c r="O28" s="943"/>
    </row>
    <row r="29" spans="1:20" ht="15.75" customHeight="1">
      <c r="A29" s="12" t="str">
        <f>CONCATENATE(封面!D13,封面!F13,封面!G13,封面!H13,封面!I13,封面!J13,封面!K13)</f>
        <v>填表日期：年月日</v>
      </c>
      <c r="F29" s="943"/>
      <c r="G29" s="943"/>
      <c r="H29" s="943"/>
      <c r="I29" s="943"/>
      <c r="J29" s="943"/>
      <c r="K29" s="943"/>
      <c r="L29" s="943"/>
      <c r="M29" s="943"/>
      <c r="N29" s="943"/>
      <c r="O29" s="943"/>
    </row>
  </sheetData>
  <mergeCells count="16">
    <mergeCell ref="A27:B27"/>
    <mergeCell ref="A5:A6"/>
    <mergeCell ref="B5:B6"/>
    <mergeCell ref="C5:C6"/>
    <mergeCell ref="D5:D6"/>
    <mergeCell ref="T5:T6"/>
    <mergeCell ref="A2:P2"/>
    <mergeCell ref="F5:G5"/>
    <mergeCell ref="I5:J5"/>
    <mergeCell ref="L5:N5"/>
    <mergeCell ref="E5:E6"/>
    <mergeCell ref="H5:H6"/>
    <mergeCell ref="K5:K6"/>
    <mergeCell ref="O5:O6"/>
    <mergeCell ref="P5:P6"/>
    <mergeCell ref="Q5:R5"/>
  </mergeCells>
  <phoneticPr fontId="28" type="noConversion"/>
  <hyperlinks>
    <hyperlink ref="A1" location="索引目录!E25" display="返回索引页" xr:uid="{00000000-0004-0000-2700-000000000000}"/>
    <hyperlink ref="B1" location="存货汇总!B13" display="返回" xr:uid="{00000000-0004-0000-2700-000001000000}"/>
  </hyperlinks>
  <printOptions horizontalCentered="1"/>
  <pageMargins left="0.70866141732283472" right="0.70866141732283472" top="0.98425196850393704" bottom="0.74803149606299213" header="0.39370078740157477" footer="0.31496062992125984"/>
  <pageSetup paperSize="9" scale="80" orientation="landscape" r:id="rId1"/>
  <headerFooter alignWithMargins="0">
    <oddHeader>&amp;R&amp;"宋体,常规"&amp;10共&amp;"Times New Roman,常规"&amp;N&amp;"宋体,常规"页第&amp;"Times New Roman,常规"&amp;P&amp;"宋体,常规"页</oddHeader>
  </headerFooter>
</worksheet>
</file>

<file path=xl/worksheets/sheet4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6">
    <pageSetUpPr fitToPage="1"/>
  </sheetPr>
  <dimension ref="A1:P31"/>
  <sheetViews>
    <sheetView zoomScaleNormal="100" zoomScaleSheetLayoutView="85" workbookViewId="0">
      <selection activeCell="F30" sqref="F30"/>
    </sheetView>
  </sheetViews>
  <sheetFormatPr defaultColWidth="9" defaultRowHeight="12.75" outlineLevelCol="1"/>
  <cols>
    <col min="1" max="1" width="5.75" style="12" customWidth="1"/>
    <col min="2" max="2" width="18.25" style="372" customWidth="1"/>
    <col min="3" max="3" width="7.75" style="561" customWidth="1"/>
    <col min="4" max="4" width="10.75" style="561" customWidth="1"/>
    <col min="5" max="5" width="10.75" style="349" customWidth="1"/>
    <col min="6" max="6" width="12.75" style="349" customWidth="1"/>
    <col min="7" max="8" width="12.5" style="705" customWidth="1" outlineLevel="1"/>
    <col min="9" max="9" width="13.125" style="705" customWidth="1"/>
    <col min="10" max="10" width="13" style="705" customWidth="1"/>
    <col min="11" max="11" width="9" style="705"/>
    <col min="12" max="14" width="11" style="349" customWidth="1"/>
    <col min="15" max="16384" width="9" style="349"/>
  </cols>
  <sheetData>
    <row r="1" spans="1:16" ht="14.25">
      <c r="A1" s="564" t="s">
        <v>108</v>
      </c>
      <c r="B1" s="371" t="s">
        <v>333</v>
      </c>
      <c r="C1" s="560"/>
      <c r="D1" s="560"/>
      <c r="E1" s="348"/>
      <c r="F1" s="348"/>
      <c r="G1" s="941"/>
      <c r="H1" s="941"/>
      <c r="I1" s="941"/>
      <c r="J1" s="941"/>
      <c r="K1" s="941"/>
      <c r="L1" s="348"/>
      <c r="M1" s="348"/>
      <c r="N1" s="348"/>
    </row>
    <row r="2" spans="1:16" s="369" customFormat="1" ht="30" customHeight="1">
      <c r="A2" s="2061" t="s">
        <v>510</v>
      </c>
      <c r="B2" s="2062"/>
      <c r="C2" s="2062"/>
      <c r="D2" s="2062"/>
      <c r="E2" s="2062"/>
      <c r="F2" s="2062"/>
      <c r="G2" s="2062"/>
      <c r="H2" s="2062"/>
      <c r="I2" s="2062"/>
      <c r="J2" s="2062"/>
      <c r="K2" s="2062"/>
      <c r="L2" s="2062"/>
      <c r="M2" s="364"/>
      <c r="N2" s="364"/>
    </row>
    <row r="3" spans="1:16" ht="14.25" customHeight="1">
      <c r="A3" s="705" t="str">
        <f>CONCATENATE(封面!D9,封面!F9,封面!G9,封面!H9,封面!I9,封面!J9,封面!K9)</f>
        <v>评估基准日：年月日</v>
      </c>
      <c r="B3" s="705"/>
      <c r="C3" s="705"/>
      <c r="D3" s="705"/>
      <c r="E3" s="705"/>
      <c r="F3" s="705"/>
      <c r="L3" s="705"/>
      <c r="M3" s="365"/>
      <c r="N3" s="365"/>
    </row>
    <row r="4" spans="1:16" ht="15.75" customHeight="1">
      <c r="A4" s="12" t="str">
        <f>封面!D7&amp;封面!F7</f>
        <v>被评估企业：</v>
      </c>
      <c r="G4" s="943"/>
      <c r="H4" s="943"/>
      <c r="I4" s="943"/>
      <c r="J4" s="943"/>
      <c r="K4" s="943"/>
      <c r="L4" s="355" t="s">
        <v>110</v>
      </c>
      <c r="M4" s="355"/>
      <c r="N4" s="355"/>
    </row>
    <row r="5" spans="1:16" s="365" customFormat="1" ht="15.75" customHeight="1">
      <c r="A5" s="2324" t="s">
        <v>172</v>
      </c>
      <c r="B5" s="2326" t="s">
        <v>511</v>
      </c>
      <c r="C5" s="2128" t="s">
        <v>512</v>
      </c>
      <c r="D5" s="2128" t="s">
        <v>513</v>
      </c>
      <c r="E5" s="2113" t="s">
        <v>514</v>
      </c>
      <c r="F5" s="2113" t="s">
        <v>515</v>
      </c>
      <c r="G5" s="2109" t="s">
        <v>317</v>
      </c>
      <c r="H5" s="2109" t="s">
        <v>394</v>
      </c>
      <c r="I5" s="2109" t="s">
        <v>318</v>
      </c>
      <c r="J5" s="2109" t="s">
        <v>319</v>
      </c>
      <c r="K5" s="2109" t="s">
        <v>403</v>
      </c>
      <c r="L5" s="2113" t="s">
        <v>175</v>
      </c>
      <c r="M5" s="2115" t="s">
        <v>1086</v>
      </c>
      <c r="N5" s="2116"/>
      <c r="P5" s="2258" t="s">
        <v>2129</v>
      </c>
    </row>
    <row r="6" spans="1:16">
      <c r="A6" s="2325"/>
      <c r="B6" s="2327"/>
      <c r="C6" s="2129"/>
      <c r="D6" s="2129"/>
      <c r="E6" s="2114"/>
      <c r="F6" s="2114"/>
      <c r="G6" s="2110"/>
      <c r="H6" s="2110"/>
      <c r="I6" s="2110"/>
      <c r="J6" s="2110"/>
      <c r="K6" s="2110" t="str">
        <f>IF(I6=0,"",(J6-I6)/I6*100)</f>
        <v/>
      </c>
      <c r="L6" s="2114"/>
      <c r="M6" s="350" t="s">
        <v>1087</v>
      </c>
      <c r="N6" s="350" t="s">
        <v>978</v>
      </c>
      <c r="P6" s="2258"/>
    </row>
    <row r="7" spans="1:16" ht="15.75" customHeight="1">
      <c r="A7" s="567"/>
      <c r="B7" s="374"/>
      <c r="C7" s="555"/>
      <c r="D7" s="555"/>
      <c r="E7" s="353"/>
      <c r="F7" s="353"/>
      <c r="G7" s="1002"/>
      <c r="H7" s="956"/>
      <c r="I7" s="991"/>
      <c r="J7" s="956"/>
      <c r="K7" s="956" t="str">
        <f t="shared" ref="K7:K29" si="0">IF(I7=0,"",(J7-I7)/I7*100)</f>
        <v/>
      </c>
      <c r="L7" s="370"/>
      <c r="M7" s="390"/>
      <c r="N7" s="390"/>
      <c r="O7" s="361"/>
      <c r="P7" s="894"/>
    </row>
    <row r="8" spans="1:16" ht="15.75" customHeight="1">
      <c r="A8" s="567"/>
      <c r="B8" s="374"/>
      <c r="C8" s="555"/>
      <c r="D8" s="555"/>
      <c r="E8" s="353"/>
      <c r="F8" s="353"/>
      <c r="G8" s="1002"/>
      <c r="H8" s="956"/>
      <c r="I8" s="991"/>
      <c r="J8" s="956"/>
      <c r="K8" s="956" t="str">
        <f t="shared" si="0"/>
        <v/>
      </c>
      <c r="L8" s="370"/>
      <c r="M8" s="390"/>
      <c r="N8" s="390"/>
      <c r="P8" s="894"/>
    </row>
    <row r="9" spans="1:16" ht="15.75" customHeight="1">
      <c r="A9" s="567"/>
      <c r="B9" s="374"/>
      <c r="C9" s="555"/>
      <c r="D9" s="555"/>
      <c r="E9" s="353"/>
      <c r="F9" s="353"/>
      <c r="G9" s="1002"/>
      <c r="H9" s="956"/>
      <c r="I9" s="991"/>
      <c r="J9" s="956"/>
      <c r="K9" s="956" t="str">
        <f t="shared" si="0"/>
        <v/>
      </c>
      <c r="L9" s="370"/>
      <c r="M9" s="390"/>
      <c r="N9" s="390"/>
      <c r="P9" s="551"/>
    </row>
    <row r="10" spans="1:16" ht="15.75" customHeight="1">
      <c r="A10" s="567"/>
      <c r="B10" s="374"/>
      <c r="C10" s="555"/>
      <c r="D10" s="555"/>
      <c r="E10" s="353"/>
      <c r="F10" s="353"/>
      <c r="G10" s="1002"/>
      <c r="H10" s="956"/>
      <c r="I10" s="991"/>
      <c r="J10" s="956"/>
      <c r="K10" s="956" t="str">
        <f t="shared" si="0"/>
        <v/>
      </c>
      <c r="L10" s="370"/>
      <c r="M10" s="390"/>
      <c r="N10" s="390"/>
      <c r="P10" s="551"/>
    </row>
    <row r="11" spans="1:16" ht="15.75" customHeight="1">
      <c r="A11" s="567"/>
      <c r="B11" s="374"/>
      <c r="C11" s="555"/>
      <c r="D11" s="555"/>
      <c r="E11" s="353"/>
      <c r="F11" s="353"/>
      <c r="G11" s="1002"/>
      <c r="H11" s="956"/>
      <c r="I11" s="991"/>
      <c r="J11" s="956"/>
      <c r="K11" s="956" t="str">
        <f t="shared" si="0"/>
        <v/>
      </c>
      <c r="L11" s="370"/>
      <c r="M11" s="390"/>
      <c r="N11" s="390"/>
      <c r="P11" s="892"/>
    </row>
    <row r="12" spans="1:16" ht="15.75" customHeight="1">
      <c r="A12" s="567"/>
      <c r="B12" s="374"/>
      <c r="C12" s="555"/>
      <c r="D12" s="555"/>
      <c r="E12" s="353"/>
      <c r="F12" s="353"/>
      <c r="G12" s="1002"/>
      <c r="H12" s="956"/>
      <c r="I12" s="991"/>
      <c r="J12" s="956"/>
      <c r="K12" s="956" t="str">
        <f t="shared" si="0"/>
        <v/>
      </c>
      <c r="L12" s="370"/>
      <c r="M12" s="390"/>
      <c r="N12" s="390"/>
      <c r="P12" s="892"/>
    </row>
    <row r="13" spans="1:16" ht="15.75" customHeight="1">
      <c r="A13" s="567"/>
      <c r="B13" s="374"/>
      <c r="C13" s="555"/>
      <c r="D13" s="555"/>
      <c r="E13" s="353"/>
      <c r="F13" s="353"/>
      <c r="G13" s="1002"/>
      <c r="H13" s="956"/>
      <c r="I13" s="991"/>
      <c r="J13" s="956"/>
      <c r="K13" s="956" t="str">
        <f t="shared" si="0"/>
        <v/>
      </c>
      <c r="L13" s="370"/>
      <c r="M13" s="390"/>
      <c r="N13" s="390"/>
      <c r="P13" s="892"/>
    </row>
    <row r="14" spans="1:16" ht="15.75" customHeight="1">
      <c r="A14" s="567"/>
      <c r="B14" s="374"/>
      <c r="C14" s="555"/>
      <c r="D14" s="555"/>
      <c r="E14" s="353"/>
      <c r="F14" s="353"/>
      <c r="G14" s="1002"/>
      <c r="H14" s="956"/>
      <c r="I14" s="991"/>
      <c r="J14" s="956"/>
      <c r="K14" s="956" t="str">
        <f t="shared" si="0"/>
        <v/>
      </c>
      <c r="L14" s="370"/>
      <c r="M14" s="390"/>
      <c r="N14" s="390"/>
      <c r="P14" s="551"/>
    </row>
    <row r="15" spans="1:16" ht="15.75" customHeight="1">
      <c r="A15" s="567"/>
      <c r="B15" s="374"/>
      <c r="C15" s="555"/>
      <c r="D15" s="555"/>
      <c r="E15" s="353"/>
      <c r="F15" s="353"/>
      <c r="G15" s="1002"/>
      <c r="H15" s="956"/>
      <c r="I15" s="991"/>
      <c r="J15" s="956"/>
      <c r="K15" s="956" t="str">
        <f t="shared" si="0"/>
        <v/>
      </c>
      <c r="L15" s="370"/>
      <c r="M15" s="390"/>
      <c r="N15" s="390"/>
      <c r="P15" s="551"/>
    </row>
    <row r="16" spans="1:16" ht="15.75" customHeight="1">
      <c r="A16" s="567"/>
      <c r="B16" s="374"/>
      <c r="C16" s="555"/>
      <c r="D16" s="555"/>
      <c r="E16" s="353"/>
      <c r="F16" s="353"/>
      <c r="G16" s="1002"/>
      <c r="H16" s="956"/>
      <c r="I16" s="991"/>
      <c r="J16" s="956"/>
      <c r="K16" s="956" t="str">
        <f t="shared" si="0"/>
        <v/>
      </c>
      <c r="L16" s="370"/>
      <c r="M16" s="390"/>
      <c r="N16" s="390"/>
      <c r="P16" s="551"/>
    </row>
    <row r="17" spans="1:16" ht="15.75" customHeight="1">
      <c r="A17" s="567"/>
      <c r="B17" s="374"/>
      <c r="C17" s="555"/>
      <c r="D17" s="555"/>
      <c r="E17" s="353"/>
      <c r="F17" s="353"/>
      <c r="G17" s="1002"/>
      <c r="H17" s="956"/>
      <c r="I17" s="991"/>
      <c r="J17" s="956"/>
      <c r="K17" s="956" t="str">
        <f t="shared" si="0"/>
        <v/>
      </c>
      <c r="L17" s="370"/>
      <c r="M17" s="390"/>
      <c r="N17" s="390"/>
      <c r="P17" s="551"/>
    </row>
    <row r="18" spans="1:16" ht="15.75" customHeight="1">
      <c r="A18" s="567"/>
      <c r="B18" s="374"/>
      <c r="C18" s="555"/>
      <c r="D18" s="555"/>
      <c r="E18" s="353"/>
      <c r="F18" s="353"/>
      <c r="G18" s="1002"/>
      <c r="H18" s="956"/>
      <c r="I18" s="991"/>
      <c r="J18" s="956"/>
      <c r="K18" s="956" t="str">
        <f t="shared" si="0"/>
        <v/>
      </c>
      <c r="L18" s="370"/>
      <c r="M18" s="390"/>
      <c r="N18" s="390"/>
      <c r="P18" s="551"/>
    </row>
    <row r="19" spans="1:16" ht="15.75" customHeight="1">
      <c r="A19" s="567"/>
      <c r="B19" s="374"/>
      <c r="C19" s="555"/>
      <c r="D19" s="555"/>
      <c r="E19" s="353"/>
      <c r="F19" s="353"/>
      <c r="G19" s="1002"/>
      <c r="H19" s="956"/>
      <c r="I19" s="991"/>
      <c r="J19" s="956"/>
      <c r="K19" s="956" t="str">
        <f t="shared" si="0"/>
        <v/>
      </c>
      <c r="L19" s="370"/>
      <c r="M19" s="390"/>
      <c r="N19" s="390"/>
      <c r="P19" s="551"/>
    </row>
    <row r="20" spans="1:16" ht="15.75" customHeight="1">
      <c r="A20" s="567"/>
      <c r="B20" s="374"/>
      <c r="C20" s="555"/>
      <c r="D20" s="555"/>
      <c r="E20" s="353"/>
      <c r="F20" s="353"/>
      <c r="G20" s="1002"/>
      <c r="H20" s="956"/>
      <c r="I20" s="991"/>
      <c r="J20" s="956"/>
      <c r="K20" s="956" t="str">
        <f t="shared" si="0"/>
        <v/>
      </c>
      <c r="L20" s="370"/>
      <c r="M20" s="390"/>
      <c r="N20" s="390"/>
      <c r="P20" s="551"/>
    </row>
    <row r="21" spans="1:16" ht="15.75" customHeight="1">
      <c r="A21" s="567"/>
      <c r="B21" s="374"/>
      <c r="C21" s="555"/>
      <c r="D21" s="555"/>
      <c r="E21" s="353"/>
      <c r="F21" s="353"/>
      <c r="G21" s="1002"/>
      <c r="H21" s="956"/>
      <c r="I21" s="991"/>
      <c r="J21" s="956"/>
      <c r="K21" s="956" t="str">
        <f t="shared" si="0"/>
        <v/>
      </c>
      <c r="L21" s="370"/>
      <c r="M21" s="390"/>
      <c r="N21" s="390"/>
      <c r="P21" s="551"/>
    </row>
    <row r="22" spans="1:16" ht="15.75" customHeight="1">
      <c r="A22" s="567"/>
      <c r="B22" s="374"/>
      <c r="C22" s="555"/>
      <c r="D22" s="555"/>
      <c r="E22" s="353"/>
      <c r="F22" s="353"/>
      <c r="G22" s="1002"/>
      <c r="H22" s="956"/>
      <c r="I22" s="991"/>
      <c r="J22" s="956"/>
      <c r="K22" s="956" t="str">
        <f t="shared" si="0"/>
        <v/>
      </c>
      <c r="L22" s="370"/>
      <c r="M22" s="390"/>
      <c r="N22" s="390"/>
      <c r="P22" s="551"/>
    </row>
    <row r="23" spans="1:16" ht="15.75" customHeight="1">
      <c r="A23" s="567"/>
      <c r="B23" s="374"/>
      <c r="C23" s="555"/>
      <c r="D23" s="555"/>
      <c r="E23" s="353"/>
      <c r="F23" s="353"/>
      <c r="G23" s="1002"/>
      <c r="H23" s="956"/>
      <c r="I23" s="991"/>
      <c r="J23" s="956"/>
      <c r="K23" s="956" t="str">
        <f t="shared" si="0"/>
        <v/>
      </c>
      <c r="L23" s="370"/>
      <c r="M23" s="390"/>
      <c r="N23" s="390"/>
      <c r="P23" s="551"/>
    </row>
    <row r="24" spans="1:16" ht="15.75" customHeight="1">
      <c r="A24" s="567"/>
      <c r="B24" s="374"/>
      <c r="C24" s="555"/>
      <c r="D24" s="555"/>
      <c r="E24" s="353"/>
      <c r="F24" s="353"/>
      <c r="G24" s="1002"/>
      <c r="H24" s="956"/>
      <c r="I24" s="991"/>
      <c r="J24" s="956"/>
      <c r="K24" s="956" t="str">
        <f t="shared" si="0"/>
        <v/>
      </c>
      <c r="L24" s="370"/>
      <c r="M24" s="390"/>
      <c r="N24" s="390"/>
      <c r="P24" s="551"/>
    </row>
    <row r="25" spans="1:16" ht="15.75" customHeight="1">
      <c r="A25" s="567"/>
      <c r="B25" s="374"/>
      <c r="C25" s="555"/>
      <c r="D25" s="555"/>
      <c r="E25" s="353"/>
      <c r="F25" s="353"/>
      <c r="G25" s="1002"/>
      <c r="H25" s="956"/>
      <c r="I25" s="991"/>
      <c r="J25" s="956"/>
      <c r="K25" s="956" t="str">
        <f t="shared" si="0"/>
        <v/>
      </c>
      <c r="L25" s="370"/>
      <c r="M25" s="390"/>
      <c r="N25" s="390"/>
      <c r="P25" s="551"/>
    </row>
    <row r="26" spans="1:16" ht="15.75" customHeight="1">
      <c r="A26" s="567"/>
      <c r="B26" s="374"/>
      <c r="C26" s="555"/>
      <c r="D26" s="555"/>
      <c r="E26" s="353"/>
      <c r="F26" s="353"/>
      <c r="G26" s="1002"/>
      <c r="H26" s="956"/>
      <c r="I26" s="991"/>
      <c r="J26" s="956"/>
      <c r="K26" s="956" t="str">
        <f t="shared" si="0"/>
        <v/>
      </c>
      <c r="L26" s="370"/>
      <c r="M26" s="390"/>
      <c r="N26" s="390"/>
      <c r="P26" s="551"/>
    </row>
    <row r="27" spans="1:16" ht="15.75" customHeight="1">
      <c r="A27" s="2115" t="s">
        <v>506</v>
      </c>
      <c r="B27" s="2116"/>
      <c r="C27" s="555"/>
      <c r="D27" s="555"/>
      <c r="E27" s="353"/>
      <c r="F27" s="353"/>
      <c r="G27" s="1002">
        <f>SUM(G6:G26)</f>
        <v>0</v>
      </c>
      <c r="H27" s="956"/>
      <c r="I27" s="991">
        <f>SUM(I6:I26)</f>
        <v>0</v>
      </c>
      <c r="J27" s="956">
        <f>SUM(J6:J26)</f>
        <v>0</v>
      </c>
      <c r="K27" s="956" t="str">
        <f t="shared" si="0"/>
        <v/>
      </c>
      <c r="L27" s="370"/>
      <c r="M27" s="390"/>
      <c r="N27" s="390"/>
    </row>
    <row r="28" spans="1:16" ht="15.75" customHeight="1">
      <c r="A28" s="2115" t="s">
        <v>478</v>
      </c>
      <c r="B28" s="2116"/>
      <c r="C28" s="555"/>
      <c r="D28" s="555"/>
      <c r="E28" s="353"/>
      <c r="F28" s="353"/>
      <c r="G28" s="956"/>
      <c r="H28" s="968"/>
      <c r="I28" s="956">
        <f>G28+H28</f>
        <v>0</v>
      </c>
      <c r="J28" s="956">
        <f>I28</f>
        <v>0</v>
      </c>
      <c r="K28" s="956" t="str">
        <f t="shared" si="0"/>
        <v/>
      </c>
      <c r="L28" s="353"/>
      <c r="M28" s="397"/>
      <c r="N28" s="397"/>
    </row>
    <row r="29" spans="1:16" ht="15.75" customHeight="1">
      <c r="A29" s="2115" t="s">
        <v>488</v>
      </c>
      <c r="B29" s="2116"/>
      <c r="C29" s="555"/>
      <c r="D29" s="555"/>
      <c r="E29" s="353"/>
      <c r="F29" s="353"/>
      <c r="G29" s="956">
        <f>G27-G28</f>
        <v>0</v>
      </c>
      <c r="H29" s="968"/>
      <c r="I29" s="956">
        <f>I27-I28</f>
        <v>0</v>
      </c>
      <c r="J29" s="956">
        <f>J27-J28</f>
        <v>0</v>
      </c>
      <c r="K29" s="956" t="str">
        <f t="shared" si="0"/>
        <v/>
      </c>
      <c r="L29" s="353"/>
      <c r="M29" s="397"/>
      <c r="N29" s="397"/>
    </row>
    <row r="30" spans="1:16" ht="15.75" customHeight="1">
      <c r="A30" s="12" t="str">
        <f>封面!D11&amp;封面!G11</f>
        <v>被评估企业填表人：</v>
      </c>
      <c r="G30" s="943"/>
      <c r="H30" s="943"/>
      <c r="I30" s="943"/>
      <c r="J30" s="943" t="str">
        <f>"评估人员："&amp;封面!G20</f>
        <v>评估人员：</v>
      </c>
      <c r="K30" s="943"/>
    </row>
    <row r="31" spans="1:16" ht="15.75" customHeight="1">
      <c r="A31" s="12" t="str">
        <f>CONCATENATE(封面!D13,封面!F13,封面!G13,封面!H13,封面!I13,封面!J13,封面!K13)</f>
        <v>填表日期：年月日</v>
      </c>
      <c r="G31" s="943"/>
      <c r="H31" s="943"/>
      <c r="I31" s="943"/>
      <c r="J31" s="943"/>
      <c r="K31" s="943"/>
    </row>
  </sheetData>
  <mergeCells count="18">
    <mergeCell ref="A28:B28"/>
    <mergeCell ref="A29:B29"/>
    <mergeCell ref="M5:N5"/>
    <mergeCell ref="A5:A6"/>
    <mergeCell ref="B5:B6"/>
    <mergeCell ref="C5:C6"/>
    <mergeCell ref="D5:D6"/>
    <mergeCell ref="E5:E6"/>
    <mergeCell ref="F5:F6"/>
    <mergeCell ref="G5:G6"/>
    <mergeCell ref="H5:H6"/>
    <mergeCell ref="I5:I6"/>
    <mergeCell ref="J5:J6"/>
    <mergeCell ref="K5:K6"/>
    <mergeCell ref="L5:L6"/>
    <mergeCell ref="P5:P6"/>
    <mergeCell ref="A2:L2"/>
    <mergeCell ref="A27:B27"/>
  </mergeCells>
  <phoneticPr fontId="28" type="noConversion"/>
  <hyperlinks>
    <hyperlink ref="A1" location="索引目录!D26" display="返回索引页" xr:uid="{00000000-0004-0000-2800-000000000000}"/>
    <hyperlink ref="B1" location="流动汇总!B15" display="返回" xr:uid="{00000000-0004-0000-2800-000001000000}"/>
  </hyperlinks>
  <printOptions horizontalCentered="1"/>
  <pageMargins left="0.70866141732283472" right="0.70866141732283472" top="0.98425196850393704" bottom="0.74803149606299213" header="0.39370078740157477" footer="0.31496062992125984"/>
  <pageSetup paperSize="9" scale="85" orientation="landscape" r:id="rId1"/>
  <headerFooter alignWithMargins="0">
    <oddHeader>&amp;R&amp;"宋体,常规"&amp;10共&amp;"Times New Roman,常规"&amp;N&amp;"宋体,常规"页第&amp;"Times New Roman,常规"&amp;P&amp;"宋体,常规"页</oddHeader>
  </headerFooter>
  <legacyDrawing r:id="rId2"/>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127ED4-A4BA-4FDE-A8D4-7169F3D3927A}">
  <sheetPr codeName="Sheet155">
    <pageSetUpPr fitToPage="1"/>
  </sheetPr>
  <dimension ref="A1:AH34"/>
  <sheetViews>
    <sheetView zoomScaleNormal="100" workbookViewId="0">
      <selection activeCell="F30" sqref="F30"/>
    </sheetView>
  </sheetViews>
  <sheetFormatPr defaultColWidth="9" defaultRowHeight="15.75" outlineLevelCol="1"/>
  <cols>
    <col min="1" max="1" width="5" style="759" customWidth="1"/>
    <col min="2" max="6" width="8.75" style="756" customWidth="1"/>
    <col min="7" max="7" width="4.75" style="756" customWidth="1"/>
    <col min="8" max="8" width="6.75" style="756" customWidth="1"/>
    <col min="9" max="9" width="7.75" style="756" customWidth="1"/>
    <col min="10" max="21" width="7" style="774" customWidth="1" outlineLevel="1"/>
    <col min="22" max="22" width="6.875" style="774" customWidth="1" outlineLevel="1"/>
    <col min="23" max="23" width="10.75" style="774" customWidth="1" outlineLevel="1"/>
    <col min="24" max="24" width="8.75" style="774" customWidth="1" outlineLevel="1"/>
    <col min="25" max="25" width="15.375" style="774" bestFit="1" customWidth="1" outlineLevel="1"/>
    <col min="26" max="26" width="17.375" style="774" bestFit="1" customWidth="1" outlineLevel="1"/>
    <col min="27" max="27" width="10.75" style="774" customWidth="1"/>
    <col min="28" max="28" width="8.75" style="774" customWidth="1"/>
    <col min="29" max="29" width="10.75" style="774" customWidth="1"/>
    <col min="30" max="30" width="8.75" style="774" customWidth="1"/>
    <col min="31" max="31" width="6" style="774" customWidth="1"/>
    <col min="32" max="32" width="9" style="756"/>
    <col min="33" max="16384" width="9" style="757"/>
  </cols>
  <sheetData>
    <row r="1" spans="1:34">
      <c r="A1" s="753" t="s">
        <v>1398</v>
      </c>
      <c r="B1" s="754" t="s">
        <v>1399</v>
      </c>
    </row>
    <row r="2" spans="1:34" ht="23.25">
      <c r="A2" s="2328" t="s">
        <v>1400</v>
      </c>
      <c r="B2" s="2329"/>
      <c r="C2" s="2329"/>
      <c r="D2" s="2329"/>
      <c r="E2" s="2329"/>
      <c r="F2" s="2329"/>
      <c r="G2" s="2329"/>
      <c r="H2" s="2329"/>
      <c r="I2" s="2329"/>
      <c r="J2" s="2329"/>
      <c r="K2" s="2329"/>
      <c r="L2" s="2329"/>
      <c r="M2" s="2329"/>
      <c r="N2" s="2329"/>
      <c r="O2" s="2329"/>
      <c r="P2" s="2329"/>
      <c r="Q2" s="2329"/>
      <c r="R2" s="2329"/>
      <c r="S2" s="2329"/>
      <c r="T2" s="2329"/>
      <c r="U2" s="2329"/>
      <c r="V2" s="2329"/>
      <c r="W2" s="2329"/>
      <c r="X2" s="2329"/>
      <c r="Y2" s="2329"/>
      <c r="Z2" s="2329"/>
      <c r="AA2" s="2329"/>
      <c r="AB2" s="2329"/>
      <c r="AC2" s="2329"/>
      <c r="AD2" s="2329"/>
      <c r="AE2" s="2329"/>
      <c r="AF2" s="2329"/>
    </row>
    <row r="3" spans="1:34">
      <c r="A3" s="1803" t="str">
        <f>CONCATENATE(封面!D9,封面!F9,封面!G9,封面!H9,封面!I9,封面!J9,封面!K9)</f>
        <v>评估基准日：年月日</v>
      </c>
      <c r="B3" s="1803"/>
      <c r="C3" s="1803"/>
      <c r="D3" s="1803"/>
      <c r="E3" s="1803"/>
      <c r="F3" s="1803"/>
      <c r="G3" s="1803"/>
      <c r="H3" s="1803"/>
      <c r="I3" s="1803"/>
      <c r="J3" s="1803"/>
      <c r="K3" s="1803"/>
      <c r="L3" s="1803"/>
      <c r="M3" s="1803"/>
      <c r="N3" s="1803"/>
      <c r="O3" s="1803"/>
      <c r="P3" s="1803"/>
      <c r="Q3" s="1803"/>
      <c r="R3" s="1803"/>
      <c r="S3" s="1803"/>
      <c r="T3" s="1803"/>
      <c r="U3" s="1803"/>
      <c r="V3" s="1803"/>
      <c r="W3" s="717"/>
      <c r="X3" s="717"/>
      <c r="Y3" s="717"/>
      <c r="Z3" s="717"/>
      <c r="AA3" s="717"/>
      <c r="AB3" s="717"/>
      <c r="AC3" s="717"/>
      <c r="AD3" s="717"/>
      <c r="AE3" s="717"/>
      <c r="AF3" s="717"/>
    </row>
    <row r="4" spans="1:34">
      <c r="A4" s="759" t="str">
        <f>封面!D7&amp;封面!F7</f>
        <v>被评估企业：</v>
      </c>
      <c r="AF4" s="758" t="s">
        <v>1401</v>
      </c>
    </row>
    <row r="5" spans="1:34">
      <c r="A5" s="2326" t="s">
        <v>172</v>
      </c>
      <c r="B5" s="2331" t="s">
        <v>1408</v>
      </c>
      <c r="C5" s="2332" t="s">
        <v>1409</v>
      </c>
      <c r="D5" s="2331" t="s">
        <v>1410</v>
      </c>
      <c r="E5" s="2333" t="s">
        <v>1411</v>
      </c>
      <c r="F5" s="2333" t="s">
        <v>1412</v>
      </c>
      <c r="G5" s="2344" t="s">
        <v>1413</v>
      </c>
      <c r="H5" s="2344" t="s">
        <v>1414</v>
      </c>
      <c r="I5" s="2331" t="s">
        <v>1415</v>
      </c>
      <c r="J5" s="2330" t="s">
        <v>1416</v>
      </c>
      <c r="K5" s="2330"/>
      <c r="L5" s="2330"/>
      <c r="M5" s="2330"/>
      <c r="N5" s="2330"/>
      <c r="O5" s="2330"/>
      <c r="P5" s="2339" t="s">
        <v>1402</v>
      </c>
      <c r="Q5" s="2330" t="s">
        <v>1417</v>
      </c>
      <c r="R5" s="2330" t="s">
        <v>1418</v>
      </c>
      <c r="S5" s="2330" t="s">
        <v>1419</v>
      </c>
      <c r="T5" s="2330" t="s">
        <v>1420</v>
      </c>
      <c r="U5" s="2330" t="s">
        <v>1421</v>
      </c>
      <c r="V5" s="2330" t="s">
        <v>1422</v>
      </c>
      <c r="W5" s="2338" t="s">
        <v>1436</v>
      </c>
      <c r="X5" s="2336" t="s">
        <v>2127</v>
      </c>
      <c r="Y5" s="2337" t="s">
        <v>1503</v>
      </c>
      <c r="Z5" s="2337" t="s">
        <v>1504</v>
      </c>
      <c r="AA5" s="2338" t="s">
        <v>1423</v>
      </c>
      <c r="AB5" s="2336" t="s">
        <v>1403</v>
      </c>
      <c r="AC5" s="2338" t="s">
        <v>1424</v>
      </c>
      <c r="AD5" s="2340" t="s">
        <v>1404</v>
      </c>
      <c r="AE5" s="2334" t="s">
        <v>336</v>
      </c>
      <c r="AF5" s="2335" t="s">
        <v>1425</v>
      </c>
      <c r="AH5" s="2258" t="s">
        <v>2129</v>
      </c>
    </row>
    <row r="6" spans="1:34">
      <c r="A6" s="2327"/>
      <c r="B6" s="2331"/>
      <c r="C6" s="2332"/>
      <c r="D6" s="2331"/>
      <c r="E6" s="2333"/>
      <c r="F6" s="2333"/>
      <c r="G6" s="2344"/>
      <c r="H6" s="2344"/>
      <c r="I6" s="2331"/>
      <c r="J6" s="775" t="s">
        <v>1426</v>
      </c>
      <c r="K6" s="775" t="s">
        <v>1427</v>
      </c>
      <c r="L6" s="775" t="s">
        <v>1428</v>
      </c>
      <c r="M6" s="775" t="s">
        <v>1429</v>
      </c>
      <c r="N6" s="776" t="s">
        <v>1405</v>
      </c>
      <c r="O6" s="775" t="s">
        <v>1430</v>
      </c>
      <c r="P6" s="2330"/>
      <c r="Q6" s="2330"/>
      <c r="R6" s="2330"/>
      <c r="S6" s="2330"/>
      <c r="T6" s="2330"/>
      <c r="U6" s="2330"/>
      <c r="V6" s="2330"/>
      <c r="W6" s="2338"/>
      <c r="X6" s="2334"/>
      <c r="Y6" s="2338"/>
      <c r="Z6" s="2338"/>
      <c r="AA6" s="2338"/>
      <c r="AB6" s="2334"/>
      <c r="AC6" s="2338"/>
      <c r="AD6" s="2341"/>
      <c r="AE6" s="2334"/>
      <c r="AF6" s="2335"/>
      <c r="AH6" s="2258"/>
    </row>
    <row r="7" spans="1:34">
      <c r="A7" s="760"/>
      <c r="B7" s="761"/>
      <c r="C7" s="1792" t="s">
        <v>571</v>
      </c>
      <c r="D7" s="1793" t="s">
        <v>571</v>
      </c>
      <c r="E7" s="764" t="s">
        <v>571</v>
      </c>
      <c r="F7" s="764" t="s">
        <v>571</v>
      </c>
      <c r="G7" s="765"/>
      <c r="H7" s="765"/>
      <c r="I7" s="764"/>
      <c r="J7" s="777"/>
      <c r="K7" s="777"/>
      <c r="L7" s="777"/>
      <c r="M7" s="777"/>
      <c r="N7" s="777"/>
      <c r="O7" s="778" t="str">
        <f>IF(B7="","",SUM(J7:N7))</f>
        <v/>
      </c>
      <c r="P7" s="777"/>
      <c r="Q7" s="777"/>
      <c r="R7" s="777"/>
      <c r="S7" s="777"/>
      <c r="T7" s="777"/>
      <c r="U7" s="777"/>
      <c r="V7" s="777"/>
      <c r="W7" s="779" t="str">
        <f>IF(B7="","",O7-P7)</f>
        <v/>
      </c>
      <c r="X7" s="777"/>
      <c r="Y7" s="778"/>
      <c r="Z7" s="777"/>
      <c r="AA7" s="778"/>
      <c r="AB7" s="777"/>
      <c r="AC7" s="777"/>
      <c r="AD7" s="777"/>
      <c r="AE7" s="777" t="str">
        <f>IFERROR(((AC7-AD7)-(AA7-AB7))/(AA7-AB7)*100,"")</f>
        <v/>
      </c>
      <c r="AF7" s="767" t="s">
        <v>571</v>
      </c>
      <c r="AH7" s="894"/>
    </row>
    <row r="8" spans="1:34">
      <c r="A8" s="760"/>
      <c r="B8" s="761"/>
      <c r="C8" s="1792" t="s">
        <v>571</v>
      </c>
      <c r="D8" s="1793" t="s">
        <v>571</v>
      </c>
      <c r="E8" s="764" t="s">
        <v>571</v>
      </c>
      <c r="F8" s="764" t="s">
        <v>571</v>
      </c>
      <c r="G8" s="765"/>
      <c r="H8" s="765"/>
      <c r="I8" s="764"/>
      <c r="J8" s="777"/>
      <c r="K8" s="777"/>
      <c r="L8" s="777"/>
      <c r="M8" s="777"/>
      <c r="N8" s="777"/>
      <c r="O8" s="778" t="str">
        <f t="shared" ref="O8:O26" si="0">IF(B8="","",SUM(J8:N8))</f>
        <v/>
      </c>
      <c r="P8" s="777"/>
      <c r="Q8" s="777"/>
      <c r="R8" s="777"/>
      <c r="S8" s="777"/>
      <c r="T8" s="777"/>
      <c r="U8" s="777"/>
      <c r="V8" s="777"/>
      <c r="W8" s="779" t="str">
        <f t="shared" ref="W8:W26" si="1">IF(B8="","",O8-P8)</f>
        <v/>
      </c>
      <c r="X8" s="777"/>
      <c r="Y8" s="777"/>
      <c r="Z8" s="777"/>
      <c r="AA8" s="778"/>
      <c r="AB8" s="777"/>
      <c r="AC8" s="777"/>
      <c r="AD8" s="777"/>
      <c r="AE8" s="777" t="str">
        <f t="shared" ref="AE8:AE30" si="2">IFERROR(((AC8-AD8)-(AA8-AB8))/(AA8-AB8)*100,"")</f>
        <v/>
      </c>
      <c r="AF8" s="767" t="s">
        <v>571</v>
      </c>
      <c r="AH8" s="894"/>
    </row>
    <row r="9" spans="1:34">
      <c r="A9" s="760"/>
      <c r="B9" s="761"/>
      <c r="C9" s="1792" t="s">
        <v>571</v>
      </c>
      <c r="D9" s="1793" t="s">
        <v>571</v>
      </c>
      <c r="E9" s="764" t="s">
        <v>571</v>
      </c>
      <c r="F9" s="764" t="s">
        <v>571</v>
      </c>
      <c r="G9" s="765"/>
      <c r="H9" s="765"/>
      <c r="I9" s="764"/>
      <c r="J9" s="777"/>
      <c r="K9" s="777"/>
      <c r="L9" s="777"/>
      <c r="M9" s="777"/>
      <c r="N9" s="777"/>
      <c r="O9" s="778" t="str">
        <f t="shared" si="0"/>
        <v/>
      </c>
      <c r="P9" s="777"/>
      <c r="Q9" s="777"/>
      <c r="R9" s="777"/>
      <c r="S9" s="777"/>
      <c r="T9" s="777"/>
      <c r="U9" s="777"/>
      <c r="V9" s="777"/>
      <c r="W9" s="779" t="str">
        <f t="shared" si="1"/>
        <v/>
      </c>
      <c r="X9" s="777"/>
      <c r="Y9" s="777"/>
      <c r="Z9" s="777"/>
      <c r="AA9" s="778"/>
      <c r="AB9" s="777"/>
      <c r="AC9" s="777"/>
      <c r="AD9" s="777"/>
      <c r="AE9" s="777" t="str">
        <f t="shared" si="2"/>
        <v/>
      </c>
      <c r="AF9" s="767" t="s">
        <v>571</v>
      </c>
      <c r="AH9" s="551"/>
    </row>
    <row r="10" spans="1:34">
      <c r="A10" s="760"/>
      <c r="B10" s="761"/>
      <c r="C10" s="1792" t="s">
        <v>571</v>
      </c>
      <c r="D10" s="1793" t="s">
        <v>571</v>
      </c>
      <c r="E10" s="764" t="s">
        <v>571</v>
      </c>
      <c r="F10" s="764" t="s">
        <v>571</v>
      </c>
      <c r="G10" s="765"/>
      <c r="H10" s="765"/>
      <c r="I10" s="764"/>
      <c r="J10" s="777"/>
      <c r="K10" s="777"/>
      <c r="L10" s="777"/>
      <c r="M10" s="777"/>
      <c r="N10" s="777"/>
      <c r="O10" s="778" t="str">
        <f t="shared" si="0"/>
        <v/>
      </c>
      <c r="P10" s="777"/>
      <c r="Q10" s="777"/>
      <c r="R10" s="777"/>
      <c r="S10" s="777"/>
      <c r="T10" s="777"/>
      <c r="U10" s="777"/>
      <c r="V10" s="777"/>
      <c r="W10" s="779" t="str">
        <f t="shared" si="1"/>
        <v/>
      </c>
      <c r="X10" s="777"/>
      <c r="Y10" s="777"/>
      <c r="Z10" s="777"/>
      <c r="AA10" s="778"/>
      <c r="AB10" s="777"/>
      <c r="AC10" s="777"/>
      <c r="AD10" s="777"/>
      <c r="AE10" s="777" t="str">
        <f t="shared" si="2"/>
        <v/>
      </c>
      <c r="AF10" s="767" t="s">
        <v>571</v>
      </c>
      <c r="AH10" s="551"/>
    </row>
    <row r="11" spans="1:34">
      <c r="A11" s="760"/>
      <c r="B11" s="761"/>
      <c r="C11" s="1792" t="s">
        <v>571</v>
      </c>
      <c r="D11" s="1793" t="s">
        <v>571</v>
      </c>
      <c r="E11" s="764" t="s">
        <v>571</v>
      </c>
      <c r="F11" s="764" t="s">
        <v>571</v>
      </c>
      <c r="G11" s="765"/>
      <c r="H11" s="765"/>
      <c r="I11" s="764"/>
      <c r="J11" s="777"/>
      <c r="K11" s="777"/>
      <c r="L11" s="777"/>
      <c r="M11" s="777"/>
      <c r="N11" s="777"/>
      <c r="O11" s="778" t="str">
        <f t="shared" si="0"/>
        <v/>
      </c>
      <c r="P11" s="777"/>
      <c r="Q11" s="777"/>
      <c r="R11" s="777"/>
      <c r="S11" s="777"/>
      <c r="T11" s="777"/>
      <c r="U11" s="777"/>
      <c r="V11" s="777"/>
      <c r="W11" s="779" t="str">
        <f t="shared" si="1"/>
        <v/>
      </c>
      <c r="X11" s="777"/>
      <c r="Y11" s="777"/>
      <c r="Z11" s="777"/>
      <c r="AA11" s="778"/>
      <c r="AB11" s="777"/>
      <c r="AC11" s="777"/>
      <c r="AD11" s="777"/>
      <c r="AE11" s="777" t="str">
        <f t="shared" si="2"/>
        <v/>
      </c>
      <c r="AF11" s="767" t="s">
        <v>571</v>
      </c>
      <c r="AH11" s="892"/>
    </row>
    <row r="12" spans="1:34">
      <c r="A12" s="760"/>
      <c r="B12" s="761"/>
      <c r="C12" s="1792" t="s">
        <v>571</v>
      </c>
      <c r="D12" s="1793" t="s">
        <v>571</v>
      </c>
      <c r="E12" s="764" t="s">
        <v>571</v>
      </c>
      <c r="F12" s="764" t="s">
        <v>571</v>
      </c>
      <c r="G12" s="765"/>
      <c r="H12" s="765"/>
      <c r="I12" s="764"/>
      <c r="J12" s="777"/>
      <c r="K12" s="777"/>
      <c r="L12" s="777"/>
      <c r="M12" s="777"/>
      <c r="N12" s="777"/>
      <c r="O12" s="778" t="str">
        <f t="shared" si="0"/>
        <v/>
      </c>
      <c r="P12" s="777"/>
      <c r="Q12" s="777"/>
      <c r="R12" s="777"/>
      <c r="S12" s="777"/>
      <c r="T12" s="777"/>
      <c r="U12" s="777"/>
      <c r="V12" s="777"/>
      <c r="W12" s="779" t="str">
        <f t="shared" si="1"/>
        <v/>
      </c>
      <c r="X12" s="777"/>
      <c r="Y12" s="777"/>
      <c r="Z12" s="777"/>
      <c r="AA12" s="778"/>
      <c r="AB12" s="777"/>
      <c r="AC12" s="777"/>
      <c r="AD12" s="777"/>
      <c r="AE12" s="777" t="str">
        <f t="shared" si="2"/>
        <v/>
      </c>
      <c r="AF12" s="767" t="s">
        <v>571</v>
      </c>
      <c r="AH12" s="892"/>
    </row>
    <row r="13" spans="1:34">
      <c r="A13" s="760"/>
      <c r="B13" s="761"/>
      <c r="C13" s="1792" t="s">
        <v>571</v>
      </c>
      <c r="D13" s="1793" t="s">
        <v>571</v>
      </c>
      <c r="E13" s="764" t="s">
        <v>571</v>
      </c>
      <c r="F13" s="764" t="s">
        <v>571</v>
      </c>
      <c r="G13" s="765"/>
      <c r="H13" s="765"/>
      <c r="I13" s="764"/>
      <c r="J13" s="777"/>
      <c r="K13" s="777"/>
      <c r="L13" s="777"/>
      <c r="M13" s="777"/>
      <c r="N13" s="777"/>
      <c r="O13" s="778" t="str">
        <f t="shared" si="0"/>
        <v/>
      </c>
      <c r="P13" s="777"/>
      <c r="Q13" s="777"/>
      <c r="R13" s="777"/>
      <c r="S13" s="777"/>
      <c r="T13" s="777"/>
      <c r="U13" s="777"/>
      <c r="V13" s="777"/>
      <c r="W13" s="779" t="str">
        <f t="shared" si="1"/>
        <v/>
      </c>
      <c r="X13" s="777"/>
      <c r="Y13" s="777"/>
      <c r="Z13" s="777"/>
      <c r="AA13" s="778"/>
      <c r="AB13" s="777"/>
      <c r="AC13" s="777"/>
      <c r="AD13" s="777"/>
      <c r="AE13" s="777" t="str">
        <f t="shared" si="2"/>
        <v/>
      </c>
      <c r="AF13" s="767" t="s">
        <v>571</v>
      </c>
      <c r="AH13" s="892"/>
    </row>
    <row r="14" spans="1:34">
      <c r="A14" s="760"/>
      <c r="B14" s="761"/>
      <c r="C14" s="1792" t="s">
        <v>571</v>
      </c>
      <c r="D14" s="1793" t="s">
        <v>571</v>
      </c>
      <c r="E14" s="764" t="s">
        <v>571</v>
      </c>
      <c r="F14" s="764" t="s">
        <v>571</v>
      </c>
      <c r="G14" s="765"/>
      <c r="H14" s="765"/>
      <c r="I14" s="764"/>
      <c r="J14" s="777"/>
      <c r="K14" s="777"/>
      <c r="L14" s="777"/>
      <c r="M14" s="777"/>
      <c r="N14" s="777"/>
      <c r="O14" s="778" t="str">
        <f t="shared" si="0"/>
        <v/>
      </c>
      <c r="P14" s="777"/>
      <c r="Q14" s="777"/>
      <c r="R14" s="777"/>
      <c r="S14" s="777"/>
      <c r="T14" s="777"/>
      <c r="U14" s="777"/>
      <c r="V14" s="777"/>
      <c r="W14" s="779" t="str">
        <f t="shared" si="1"/>
        <v/>
      </c>
      <c r="X14" s="777"/>
      <c r="Y14" s="777"/>
      <c r="Z14" s="777"/>
      <c r="AA14" s="778"/>
      <c r="AB14" s="777"/>
      <c r="AC14" s="777"/>
      <c r="AD14" s="777"/>
      <c r="AE14" s="777" t="str">
        <f t="shared" si="2"/>
        <v/>
      </c>
      <c r="AF14" s="767" t="s">
        <v>571</v>
      </c>
      <c r="AH14" s="551"/>
    </row>
    <row r="15" spans="1:34">
      <c r="A15" s="760"/>
      <c r="B15" s="761"/>
      <c r="C15" s="1792" t="s">
        <v>571</v>
      </c>
      <c r="D15" s="1793" t="s">
        <v>571</v>
      </c>
      <c r="E15" s="764" t="s">
        <v>571</v>
      </c>
      <c r="F15" s="764" t="s">
        <v>571</v>
      </c>
      <c r="G15" s="765"/>
      <c r="H15" s="765"/>
      <c r="I15" s="764"/>
      <c r="J15" s="777"/>
      <c r="K15" s="777"/>
      <c r="L15" s="777"/>
      <c r="M15" s="777"/>
      <c r="N15" s="777"/>
      <c r="O15" s="778" t="str">
        <f t="shared" si="0"/>
        <v/>
      </c>
      <c r="P15" s="777"/>
      <c r="Q15" s="777"/>
      <c r="R15" s="777"/>
      <c r="S15" s="777"/>
      <c r="T15" s="777"/>
      <c r="U15" s="777"/>
      <c r="V15" s="777"/>
      <c r="W15" s="779" t="str">
        <f t="shared" si="1"/>
        <v/>
      </c>
      <c r="X15" s="777"/>
      <c r="Y15" s="777"/>
      <c r="Z15" s="777"/>
      <c r="AA15" s="778"/>
      <c r="AB15" s="777"/>
      <c r="AC15" s="777"/>
      <c r="AD15" s="777"/>
      <c r="AE15" s="777" t="str">
        <f t="shared" si="2"/>
        <v/>
      </c>
      <c r="AF15" s="767" t="s">
        <v>571</v>
      </c>
      <c r="AH15" s="551"/>
    </row>
    <row r="16" spans="1:34">
      <c r="A16" s="760"/>
      <c r="B16" s="761"/>
      <c r="C16" s="1792" t="s">
        <v>571</v>
      </c>
      <c r="D16" s="1793" t="s">
        <v>571</v>
      </c>
      <c r="E16" s="764" t="s">
        <v>571</v>
      </c>
      <c r="F16" s="764" t="s">
        <v>571</v>
      </c>
      <c r="G16" s="765"/>
      <c r="H16" s="765"/>
      <c r="I16" s="764"/>
      <c r="J16" s="777"/>
      <c r="K16" s="777"/>
      <c r="L16" s="777"/>
      <c r="M16" s="777"/>
      <c r="N16" s="777"/>
      <c r="O16" s="778" t="str">
        <f t="shared" si="0"/>
        <v/>
      </c>
      <c r="P16" s="777"/>
      <c r="Q16" s="777"/>
      <c r="R16" s="777"/>
      <c r="S16" s="777"/>
      <c r="T16" s="777"/>
      <c r="U16" s="777"/>
      <c r="V16" s="777"/>
      <c r="W16" s="779" t="str">
        <f t="shared" si="1"/>
        <v/>
      </c>
      <c r="X16" s="777"/>
      <c r="Y16" s="777"/>
      <c r="Z16" s="777"/>
      <c r="AA16" s="778"/>
      <c r="AB16" s="777"/>
      <c r="AC16" s="777"/>
      <c r="AD16" s="777"/>
      <c r="AE16" s="777" t="str">
        <f t="shared" si="2"/>
        <v/>
      </c>
      <c r="AF16" s="767" t="s">
        <v>571</v>
      </c>
      <c r="AH16" s="551"/>
    </row>
    <row r="17" spans="1:34">
      <c r="A17" s="760"/>
      <c r="B17" s="761"/>
      <c r="C17" s="1792" t="s">
        <v>571</v>
      </c>
      <c r="D17" s="1793" t="s">
        <v>571</v>
      </c>
      <c r="E17" s="764" t="s">
        <v>571</v>
      </c>
      <c r="F17" s="764" t="s">
        <v>571</v>
      </c>
      <c r="G17" s="765"/>
      <c r="H17" s="765"/>
      <c r="I17" s="764"/>
      <c r="J17" s="777"/>
      <c r="K17" s="777"/>
      <c r="L17" s="777"/>
      <c r="M17" s="777"/>
      <c r="N17" s="777"/>
      <c r="O17" s="778" t="str">
        <f t="shared" si="0"/>
        <v/>
      </c>
      <c r="P17" s="777"/>
      <c r="Q17" s="777"/>
      <c r="R17" s="777"/>
      <c r="S17" s="777"/>
      <c r="T17" s="777"/>
      <c r="U17" s="777"/>
      <c r="V17" s="777"/>
      <c r="W17" s="779" t="str">
        <f t="shared" si="1"/>
        <v/>
      </c>
      <c r="X17" s="777"/>
      <c r="Y17" s="777"/>
      <c r="Z17" s="777"/>
      <c r="AA17" s="778"/>
      <c r="AB17" s="777"/>
      <c r="AC17" s="777"/>
      <c r="AD17" s="777"/>
      <c r="AE17" s="777" t="str">
        <f t="shared" si="2"/>
        <v/>
      </c>
      <c r="AF17" s="767" t="s">
        <v>571</v>
      </c>
      <c r="AH17" s="551"/>
    </row>
    <row r="18" spans="1:34">
      <c r="A18" s="760"/>
      <c r="B18" s="761"/>
      <c r="C18" s="1792" t="s">
        <v>571</v>
      </c>
      <c r="D18" s="1793" t="s">
        <v>571</v>
      </c>
      <c r="E18" s="764" t="s">
        <v>571</v>
      </c>
      <c r="F18" s="764" t="s">
        <v>571</v>
      </c>
      <c r="G18" s="765"/>
      <c r="H18" s="765"/>
      <c r="I18" s="764"/>
      <c r="J18" s="777"/>
      <c r="K18" s="777"/>
      <c r="L18" s="777"/>
      <c r="M18" s="777"/>
      <c r="N18" s="777"/>
      <c r="O18" s="778" t="str">
        <f t="shared" si="0"/>
        <v/>
      </c>
      <c r="P18" s="777"/>
      <c r="Q18" s="777"/>
      <c r="R18" s="777"/>
      <c r="S18" s="777"/>
      <c r="T18" s="777"/>
      <c r="U18" s="777"/>
      <c r="V18" s="777"/>
      <c r="W18" s="779" t="str">
        <f t="shared" si="1"/>
        <v/>
      </c>
      <c r="X18" s="777"/>
      <c r="Y18" s="777"/>
      <c r="Z18" s="777"/>
      <c r="AA18" s="778"/>
      <c r="AB18" s="777"/>
      <c r="AC18" s="777"/>
      <c r="AD18" s="777"/>
      <c r="AE18" s="777" t="str">
        <f t="shared" si="2"/>
        <v/>
      </c>
      <c r="AF18" s="767" t="s">
        <v>571</v>
      </c>
      <c r="AH18" s="551"/>
    </row>
    <row r="19" spans="1:34">
      <c r="A19" s="760"/>
      <c r="B19" s="761"/>
      <c r="C19" s="1792" t="s">
        <v>571</v>
      </c>
      <c r="D19" s="1793" t="s">
        <v>571</v>
      </c>
      <c r="E19" s="764" t="s">
        <v>571</v>
      </c>
      <c r="F19" s="764" t="s">
        <v>571</v>
      </c>
      <c r="G19" s="765"/>
      <c r="H19" s="765"/>
      <c r="I19" s="764"/>
      <c r="J19" s="777"/>
      <c r="K19" s="777"/>
      <c r="L19" s="777"/>
      <c r="M19" s="777"/>
      <c r="N19" s="777"/>
      <c r="O19" s="778" t="str">
        <f t="shared" si="0"/>
        <v/>
      </c>
      <c r="P19" s="777"/>
      <c r="Q19" s="777"/>
      <c r="R19" s="777"/>
      <c r="S19" s="777"/>
      <c r="T19" s="777"/>
      <c r="U19" s="777"/>
      <c r="V19" s="777"/>
      <c r="W19" s="779" t="str">
        <f t="shared" si="1"/>
        <v/>
      </c>
      <c r="X19" s="777"/>
      <c r="Y19" s="777"/>
      <c r="Z19" s="777"/>
      <c r="AA19" s="778"/>
      <c r="AB19" s="777"/>
      <c r="AC19" s="777"/>
      <c r="AD19" s="777"/>
      <c r="AE19" s="777" t="str">
        <f t="shared" si="2"/>
        <v/>
      </c>
      <c r="AF19" s="767" t="s">
        <v>571</v>
      </c>
      <c r="AH19" s="551"/>
    </row>
    <row r="20" spans="1:34">
      <c r="A20" s="760"/>
      <c r="B20" s="761"/>
      <c r="C20" s="1792" t="s">
        <v>571</v>
      </c>
      <c r="D20" s="1793" t="s">
        <v>571</v>
      </c>
      <c r="E20" s="764" t="s">
        <v>571</v>
      </c>
      <c r="F20" s="764" t="s">
        <v>571</v>
      </c>
      <c r="G20" s="765"/>
      <c r="H20" s="765"/>
      <c r="I20" s="764"/>
      <c r="J20" s="777"/>
      <c r="K20" s="777"/>
      <c r="L20" s="777"/>
      <c r="M20" s="777"/>
      <c r="N20" s="777"/>
      <c r="O20" s="778" t="str">
        <f t="shared" si="0"/>
        <v/>
      </c>
      <c r="P20" s="777"/>
      <c r="Q20" s="777"/>
      <c r="R20" s="777"/>
      <c r="S20" s="777"/>
      <c r="T20" s="777"/>
      <c r="U20" s="777"/>
      <c r="V20" s="777"/>
      <c r="W20" s="779" t="str">
        <f t="shared" si="1"/>
        <v/>
      </c>
      <c r="X20" s="777"/>
      <c r="Y20" s="777"/>
      <c r="Z20" s="777"/>
      <c r="AA20" s="778"/>
      <c r="AB20" s="777"/>
      <c r="AC20" s="777"/>
      <c r="AD20" s="777"/>
      <c r="AE20" s="777" t="str">
        <f t="shared" si="2"/>
        <v/>
      </c>
      <c r="AF20" s="767" t="s">
        <v>571</v>
      </c>
      <c r="AH20" s="551"/>
    </row>
    <row r="21" spans="1:34">
      <c r="A21" s="760"/>
      <c r="B21" s="761"/>
      <c r="C21" s="1792" t="s">
        <v>571</v>
      </c>
      <c r="D21" s="1793" t="s">
        <v>571</v>
      </c>
      <c r="E21" s="764" t="s">
        <v>571</v>
      </c>
      <c r="F21" s="764" t="s">
        <v>571</v>
      </c>
      <c r="G21" s="765"/>
      <c r="H21" s="765"/>
      <c r="I21" s="764"/>
      <c r="J21" s="777"/>
      <c r="K21" s="777"/>
      <c r="L21" s="777"/>
      <c r="M21" s="777"/>
      <c r="N21" s="777"/>
      <c r="O21" s="778" t="str">
        <f t="shared" si="0"/>
        <v/>
      </c>
      <c r="P21" s="777"/>
      <c r="Q21" s="777"/>
      <c r="R21" s="777"/>
      <c r="S21" s="777"/>
      <c r="T21" s="777"/>
      <c r="U21" s="777"/>
      <c r="V21" s="777"/>
      <c r="W21" s="779" t="str">
        <f t="shared" si="1"/>
        <v/>
      </c>
      <c r="X21" s="777"/>
      <c r="Y21" s="777"/>
      <c r="Z21" s="777"/>
      <c r="AA21" s="778"/>
      <c r="AB21" s="777"/>
      <c r="AC21" s="777"/>
      <c r="AD21" s="777"/>
      <c r="AE21" s="777" t="str">
        <f t="shared" si="2"/>
        <v/>
      </c>
      <c r="AF21" s="767" t="s">
        <v>571</v>
      </c>
      <c r="AH21" s="551"/>
    </row>
    <row r="22" spans="1:34">
      <c r="A22" s="760"/>
      <c r="B22" s="761"/>
      <c r="C22" s="1792" t="s">
        <v>571</v>
      </c>
      <c r="D22" s="1793" t="s">
        <v>571</v>
      </c>
      <c r="E22" s="764" t="s">
        <v>571</v>
      </c>
      <c r="F22" s="764" t="s">
        <v>571</v>
      </c>
      <c r="G22" s="765"/>
      <c r="H22" s="765"/>
      <c r="I22" s="764"/>
      <c r="J22" s="777"/>
      <c r="K22" s="777"/>
      <c r="L22" s="777"/>
      <c r="M22" s="777"/>
      <c r="N22" s="777"/>
      <c r="O22" s="778" t="str">
        <f t="shared" si="0"/>
        <v/>
      </c>
      <c r="P22" s="777"/>
      <c r="Q22" s="777"/>
      <c r="R22" s="777"/>
      <c r="S22" s="777"/>
      <c r="T22" s="777"/>
      <c r="U22" s="777"/>
      <c r="V22" s="777"/>
      <c r="W22" s="779" t="str">
        <f t="shared" si="1"/>
        <v/>
      </c>
      <c r="X22" s="777"/>
      <c r="Y22" s="777"/>
      <c r="Z22" s="777"/>
      <c r="AA22" s="778"/>
      <c r="AB22" s="777"/>
      <c r="AC22" s="777"/>
      <c r="AD22" s="777"/>
      <c r="AE22" s="777" t="str">
        <f t="shared" si="2"/>
        <v/>
      </c>
      <c r="AF22" s="767" t="s">
        <v>571</v>
      </c>
      <c r="AH22" s="551"/>
    </row>
    <row r="23" spans="1:34">
      <c r="A23" s="760"/>
      <c r="B23" s="761"/>
      <c r="C23" s="1792" t="s">
        <v>571</v>
      </c>
      <c r="D23" s="1793" t="s">
        <v>571</v>
      </c>
      <c r="E23" s="764" t="s">
        <v>571</v>
      </c>
      <c r="F23" s="764" t="s">
        <v>571</v>
      </c>
      <c r="G23" s="765"/>
      <c r="H23" s="765"/>
      <c r="I23" s="764"/>
      <c r="J23" s="777"/>
      <c r="K23" s="777"/>
      <c r="L23" s="777"/>
      <c r="M23" s="777"/>
      <c r="N23" s="777"/>
      <c r="O23" s="778" t="str">
        <f t="shared" si="0"/>
        <v/>
      </c>
      <c r="P23" s="777"/>
      <c r="Q23" s="777"/>
      <c r="R23" s="777"/>
      <c r="S23" s="777"/>
      <c r="T23" s="777"/>
      <c r="U23" s="777"/>
      <c r="V23" s="777"/>
      <c r="W23" s="779" t="str">
        <f t="shared" si="1"/>
        <v/>
      </c>
      <c r="X23" s="777"/>
      <c r="Y23" s="777"/>
      <c r="Z23" s="777"/>
      <c r="AA23" s="778"/>
      <c r="AB23" s="777"/>
      <c r="AC23" s="777"/>
      <c r="AD23" s="777"/>
      <c r="AE23" s="777" t="str">
        <f t="shared" si="2"/>
        <v/>
      </c>
      <c r="AF23" s="767" t="s">
        <v>571</v>
      </c>
      <c r="AH23" s="551"/>
    </row>
    <row r="24" spans="1:34">
      <c r="A24" s="760"/>
      <c r="B24" s="761"/>
      <c r="C24" s="1792" t="s">
        <v>571</v>
      </c>
      <c r="D24" s="1793" t="s">
        <v>571</v>
      </c>
      <c r="E24" s="764" t="s">
        <v>571</v>
      </c>
      <c r="F24" s="764" t="s">
        <v>571</v>
      </c>
      <c r="G24" s="765"/>
      <c r="H24" s="765"/>
      <c r="I24" s="764"/>
      <c r="J24" s="777"/>
      <c r="K24" s="777"/>
      <c r="L24" s="777"/>
      <c r="M24" s="777"/>
      <c r="N24" s="777"/>
      <c r="O24" s="778" t="str">
        <f t="shared" si="0"/>
        <v/>
      </c>
      <c r="P24" s="777"/>
      <c r="Q24" s="777"/>
      <c r="R24" s="777"/>
      <c r="S24" s="777"/>
      <c r="T24" s="777"/>
      <c r="U24" s="777"/>
      <c r="V24" s="777"/>
      <c r="W24" s="779" t="str">
        <f t="shared" si="1"/>
        <v/>
      </c>
      <c r="X24" s="777"/>
      <c r="Y24" s="777"/>
      <c r="Z24" s="777"/>
      <c r="AA24" s="778"/>
      <c r="AB24" s="777"/>
      <c r="AC24" s="777"/>
      <c r="AD24" s="777"/>
      <c r="AE24" s="777" t="str">
        <f t="shared" si="2"/>
        <v/>
      </c>
      <c r="AF24" s="767" t="s">
        <v>571</v>
      </c>
      <c r="AH24" s="551"/>
    </row>
    <row r="25" spans="1:34">
      <c r="A25" s="760"/>
      <c r="B25" s="761"/>
      <c r="C25" s="1792" t="s">
        <v>571</v>
      </c>
      <c r="D25" s="1793" t="s">
        <v>571</v>
      </c>
      <c r="E25" s="764" t="s">
        <v>571</v>
      </c>
      <c r="F25" s="764" t="s">
        <v>571</v>
      </c>
      <c r="G25" s="765"/>
      <c r="H25" s="765"/>
      <c r="I25" s="764"/>
      <c r="J25" s="777"/>
      <c r="K25" s="777"/>
      <c r="L25" s="777"/>
      <c r="M25" s="777"/>
      <c r="N25" s="777"/>
      <c r="O25" s="778" t="str">
        <f t="shared" si="0"/>
        <v/>
      </c>
      <c r="P25" s="777"/>
      <c r="Q25" s="777"/>
      <c r="R25" s="777"/>
      <c r="S25" s="777"/>
      <c r="T25" s="777"/>
      <c r="U25" s="777"/>
      <c r="V25" s="777"/>
      <c r="W25" s="779" t="str">
        <f t="shared" si="1"/>
        <v/>
      </c>
      <c r="X25" s="777"/>
      <c r="Y25" s="777"/>
      <c r="Z25" s="777"/>
      <c r="AA25" s="778"/>
      <c r="AB25" s="777"/>
      <c r="AC25" s="777"/>
      <c r="AD25" s="777"/>
      <c r="AE25" s="777" t="str">
        <f t="shared" si="2"/>
        <v/>
      </c>
      <c r="AF25" s="767" t="s">
        <v>571</v>
      </c>
      <c r="AH25" s="551"/>
    </row>
    <row r="26" spans="1:34">
      <c r="A26" s="760"/>
      <c r="B26" s="761"/>
      <c r="C26" s="1792"/>
      <c r="D26" s="1793"/>
      <c r="E26" s="764"/>
      <c r="F26" s="764"/>
      <c r="G26" s="765"/>
      <c r="H26" s="765"/>
      <c r="I26" s="764"/>
      <c r="J26" s="777"/>
      <c r="K26" s="777"/>
      <c r="L26" s="777"/>
      <c r="M26" s="777"/>
      <c r="N26" s="777"/>
      <c r="O26" s="778" t="str">
        <f t="shared" si="0"/>
        <v/>
      </c>
      <c r="P26" s="777"/>
      <c r="Q26" s="777"/>
      <c r="R26" s="777"/>
      <c r="S26" s="777"/>
      <c r="T26" s="777"/>
      <c r="U26" s="777"/>
      <c r="V26" s="777"/>
      <c r="W26" s="779" t="str">
        <f t="shared" si="1"/>
        <v/>
      </c>
      <c r="X26" s="777"/>
      <c r="Y26" s="777"/>
      <c r="Z26" s="777"/>
      <c r="AA26" s="778"/>
      <c r="AB26" s="777"/>
      <c r="AC26" s="777"/>
      <c r="AD26" s="777"/>
      <c r="AE26" s="777" t="str">
        <f t="shared" si="2"/>
        <v/>
      </c>
      <c r="AF26" s="767"/>
      <c r="AH26" s="551"/>
    </row>
    <row r="27" spans="1:34">
      <c r="A27" s="2342" t="s">
        <v>147</v>
      </c>
      <c r="B27" s="2343"/>
      <c r="C27" s="762" t="s">
        <v>571</v>
      </c>
      <c r="D27" s="763" t="s">
        <v>571</v>
      </c>
      <c r="E27" s="764" t="s">
        <v>571</v>
      </c>
      <c r="F27" s="764" t="s">
        <v>571</v>
      </c>
      <c r="G27" s="764"/>
      <c r="H27" s="764"/>
      <c r="I27" s="764"/>
      <c r="J27" s="777">
        <f t="shared" ref="J27:V27" si="3">SUM(J7:J26)</f>
        <v>0</v>
      </c>
      <c r="K27" s="777">
        <f t="shared" si="3"/>
        <v>0</v>
      </c>
      <c r="L27" s="777">
        <f t="shared" si="3"/>
        <v>0</v>
      </c>
      <c r="M27" s="777">
        <f t="shared" si="3"/>
        <v>0</v>
      </c>
      <c r="N27" s="777">
        <f t="shared" si="3"/>
        <v>0</v>
      </c>
      <c r="O27" s="777">
        <f t="shared" si="3"/>
        <v>0</v>
      </c>
      <c r="P27" s="777">
        <f t="shared" si="3"/>
        <v>0</v>
      </c>
      <c r="Q27" s="777">
        <f t="shared" si="3"/>
        <v>0</v>
      </c>
      <c r="R27" s="777">
        <f t="shared" si="3"/>
        <v>0</v>
      </c>
      <c r="S27" s="777">
        <f t="shared" si="3"/>
        <v>0</v>
      </c>
      <c r="T27" s="777">
        <f t="shared" si="3"/>
        <v>0</v>
      </c>
      <c r="U27" s="777">
        <f t="shared" si="3"/>
        <v>0</v>
      </c>
      <c r="V27" s="777">
        <f t="shared" si="3"/>
        <v>0</v>
      </c>
      <c r="W27" s="777">
        <f>SUM(W7:W26)</f>
        <v>0</v>
      </c>
      <c r="X27" s="777">
        <f>SUM(X7:X26)</f>
        <v>0</v>
      </c>
      <c r="Y27" s="777"/>
      <c r="Z27" s="777"/>
      <c r="AA27" s="777">
        <f>SUM(AA7:AA26)</f>
        <v>0</v>
      </c>
      <c r="AB27" s="777">
        <f>SUM(AB7:AB26)</f>
        <v>0</v>
      </c>
      <c r="AC27" s="777">
        <f>SUM(AC7:AC26)</f>
        <v>0</v>
      </c>
      <c r="AD27" s="777">
        <f>SUM(AD7:AD26)</f>
        <v>0</v>
      </c>
      <c r="AE27" s="777" t="str">
        <f t="shared" si="2"/>
        <v/>
      </c>
      <c r="AF27" s="767" t="s">
        <v>571</v>
      </c>
    </row>
    <row r="28" spans="1:34">
      <c r="A28" s="2342" t="s">
        <v>447</v>
      </c>
      <c r="B28" s="2343"/>
      <c r="C28" s="762" t="s">
        <v>571</v>
      </c>
      <c r="D28" s="763" t="s">
        <v>571</v>
      </c>
      <c r="E28" s="764" t="s">
        <v>571</v>
      </c>
      <c r="F28" s="764" t="s">
        <v>571</v>
      </c>
      <c r="G28" s="764"/>
      <c r="H28" s="764"/>
      <c r="I28" s="764"/>
      <c r="J28" s="777"/>
      <c r="K28" s="777"/>
      <c r="L28" s="777"/>
      <c r="M28" s="777"/>
      <c r="N28" s="777"/>
      <c r="O28" s="777"/>
      <c r="P28" s="777"/>
      <c r="Q28" s="777"/>
      <c r="R28" s="777"/>
      <c r="S28" s="777"/>
      <c r="T28" s="777"/>
      <c r="U28" s="777"/>
      <c r="V28" s="777"/>
      <c r="W28" s="777">
        <f>X27</f>
        <v>0</v>
      </c>
      <c r="X28" s="777"/>
      <c r="Y28" s="777"/>
      <c r="Z28" s="777"/>
      <c r="AA28" s="777">
        <f>AB27</f>
        <v>0</v>
      </c>
      <c r="AB28" s="777"/>
      <c r="AC28" s="777">
        <v>0</v>
      </c>
      <c r="AD28" s="777"/>
      <c r="AE28" s="777" t="str">
        <f t="shared" si="2"/>
        <v/>
      </c>
      <c r="AF28" s="767" t="s">
        <v>571</v>
      </c>
    </row>
    <row r="29" spans="1:34">
      <c r="A29" s="2342" t="s">
        <v>1406</v>
      </c>
      <c r="B29" s="2342"/>
      <c r="C29" s="762"/>
      <c r="D29" s="763"/>
      <c r="E29" s="764"/>
      <c r="F29" s="764"/>
      <c r="G29" s="764"/>
      <c r="H29" s="764"/>
      <c r="I29" s="764"/>
      <c r="J29" s="777"/>
      <c r="K29" s="777"/>
      <c r="L29" s="777"/>
      <c r="M29" s="777"/>
      <c r="N29" s="777"/>
      <c r="O29" s="777"/>
      <c r="P29" s="777"/>
      <c r="Q29" s="777"/>
      <c r="R29" s="777"/>
      <c r="S29" s="777"/>
      <c r="T29" s="777"/>
      <c r="U29" s="777"/>
      <c r="V29" s="777"/>
      <c r="W29" s="777"/>
      <c r="X29" s="777"/>
      <c r="Y29" s="777"/>
      <c r="Z29" s="777"/>
      <c r="AA29" s="777"/>
      <c r="AB29" s="777"/>
      <c r="AC29" s="777">
        <f>IF(BB$3="是",AD27,0)</f>
        <v>0</v>
      </c>
      <c r="AD29" s="777"/>
      <c r="AE29" s="777" t="str">
        <f t="shared" si="2"/>
        <v/>
      </c>
      <c r="AF29" s="767"/>
    </row>
    <row r="30" spans="1:34">
      <c r="A30" s="2342" t="s">
        <v>1407</v>
      </c>
      <c r="B30" s="2343"/>
      <c r="C30" s="767"/>
      <c r="D30" s="763">
        <f>SUM(D6:D28)</f>
        <v>0</v>
      </c>
      <c r="E30" s="767"/>
      <c r="F30" s="767"/>
      <c r="G30" s="767"/>
      <c r="H30" s="767"/>
      <c r="I30" s="767"/>
      <c r="J30" s="777"/>
      <c r="K30" s="777"/>
      <c r="L30" s="777"/>
      <c r="M30" s="777"/>
      <c r="N30" s="777"/>
      <c r="O30" s="777"/>
      <c r="P30" s="777"/>
      <c r="Q30" s="777"/>
      <c r="R30" s="777"/>
      <c r="S30" s="777"/>
      <c r="T30" s="777"/>
      <c r="U30" s="777"/>
      <c r="V30" s="777"/>
      <c r="W30" s="777">
        <f>W27-W28</f>
        <v>0</v>
      </c>
      <c r="X30" s="777"/>
      <c r="Y30" s="777"/>
      <c r="Z30" s="777"/>
      <c r="AA30" s="777">
        <f>AA27-AA28</f>
        <v>0</v>
      </c>
      <c r="AB30" s="777"/>
      <c r="AC30" s="777">
        <f>AC27-AC29</f>
        <v>0</v>
      </c>
      <c r="AD30" s="777"/>
      <c r="AE30" s="777" t="str">
        <f t="shared" si="2"/>
        <v/>
      </c>
      <c r="AF30" s="767"/>
    </row>
    <row r="31" spans="1:34">
      <c r="A31" s="759" t="str">
        <f>封面!D11&amp;封面!G11</f>
        <v>被评估企业填表人：</v>
      </c>
      <c r="AC31" s="774" t="str">
        <f>"评估人员："&amp;封面!G20</f>
        <v>评估人员：</v>
      </c>
    </row>
    <row r="32" spans="1:34">
      <c r="A32" s="769" t="str">
        <f>CONCATENATE(封面!D13,封面!F13,封面!G13,封面!H13,封面!I13,封面!J13,封面!K13)</f>
        <v>填表日期：年月日</v>
      </c>
    </row>
    <row r="33" spans="2:30">
      <c r="B33" s="770"/>
      <c r="W33" s="780"/>
      <c r="X33" s="780"/>
      <c r="Y33" s="780"/>
      <c r="Z33" s="780"/>
      <c r="AA33" s="780"/>
      <c r="AB33" s="780"/>
      <c r="AC33" s="780"/>
      <c r="AD33" s="780"/>
    </row>
    <row r="34" spans="2:30">
      <c r="B34" s="770"/>
      <c r="W34" s="780"/>
      <c r="X34" s="780"/>
      <c r="Y34" s="780"/>
      <c r="Z34" s="780"/>
      <c r="AA34" s="780"/>
      <c r="AB34" s="780"/>
      <c r="AC34" s="780"/>
      <c r="AD34" s="780"/>
    </row>
  </sheetData>
  <mergeCells count="33">
    <mergeCell ref="A29:B29"/>
    <mergeCell ref="J5:O5"/>
    <mergeCell ref="A30:B30"/>
    <mergeCell ref="G5:G6"/>
    <mergeCell ref="I5:I6"/>
    <mergeCell ref="A27:B27"/>
    <mergeCell ref="A28:B28"/>
    <mergeCell ref="H5:H6"/>
    <mergeCell ref="AD5:AD6"/>
    <mergeCell ref="R5:R6"/>
    <mergeCell ref="S5:S6"/>
    <mergeCell ref="T5:T6"/>
    <mergeCell ref="U5:U6"/>
    <mergeCell ref="V5:V6"/>
    <mergeCell ref="W5:W6"/>
    <mergeCell ref="AC5:AC6"/>
    <mergeCell ref="AB5:AB6"/>
    <mergeCell ref="AH5:AH6"/>
    <mergeCell ref="A2:AF2"/>
    <mergeCell ref="Q5:Q6"/>
    <mergeCell ref="A5:A6"/>
    <mergeCell ref="B5:B6"/>
    <mergeCell ref="C5:C6"/>
    <mergeCell ref="D5:D6"/>
    <mergeCell ref="E5:E6"/>
    <mergeCell ref="F5:F6"/>
    <mergeCell ref="AE5:AE6"/>
    <mergeCell ref="AF5:AF6"/>
    <mergeCell ref="X5:X6"/>
    <mergeCell ref="Y5:Y6"/>
    <mergeCell ref="Z5:Z6"/>
    <mergeCell ref="P5:P6"/>
    <mergeCell ref="AA5:AA6"/>
  </mergeCells>
  <phoneticPr fontId="28" type="noConversion"/>
  <hyperlinks>
    <hyperlink ref="A1" location="索引目录!E27" display="返回索引页" xr:uid="{5240F21C-5876-4B1B-8032-4109875BA47C}"/>
    <hyperlink ref="B1" location="存货汇总!B15" display="返回" xr:uid="{E96904EA-3792-4C29-8D16-C607BEC911B3}"/>
  </hyperlinks>
  <printOptions horizontalCentered="1"/>
  <pageMargins left="0.70866141732283472" right="0.70866141732283472" top="0.98425196850393704" bottom="0.74803149606299213" header="0.39370078740157477" footer="0.31496062992125984"/>
  <pageSetup paperSize="9" scale="46" orientation="landscape" r:id="rId1"/>
  <headerFooter>
    <oddHeader>&amp;R&amp;"宋体,常规"&amp;10共&amp;"Times New Roman,常规"&amp;N&amp;"宋体,常规"页第&amp;"Times New Roman,常规"&amp;P&amp;"宋体,常规"页</oddHeader>
  </headerFooter>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02908F-28F0-48C9-B557-202BA326E0DE}">
  <sheetPr codeName="Sheet156">
    <pageSetUpPr fitToPage="1"/>
  </sheetPr>
  <dimension ref="A1:L28"/>
  <sheetViews>
    <sheetView zoomScaleNormal="100" workbookViewId="0">
      <selection activeCell="E13" sqref="E13"/>
    </sheetView>
  </sheetViews>
  <sheetFormatPr defaultRowHeight="15.75" outlineLevelCol="1"/>
  <cols>
    <col min="1" max="1" width="5.5" style="755" customWidth="1"/>
    <col min="2" max="2" width="24.875" style="660" customWidth="1"/>
    <col min="3" max="3" width="10" style="660" customWidth="1"/>
    <col min="4" max="4" width="12.5" style="660" customWidth="1"/>
    <col min="5" max="6" width="17.5" style="792" customWidth="1" outlineLevel="1"/>
    <col min="7" max="7" width="17.5" style="792" customWidth="1"/>
    <col min="8" max="8" width="18.25" style="792" customWidth="1"/>
    <col min="9" max="9" width="10.375" style="660" customWidth="1"/>
    <col min="10" max="10" width="10.25" style="660" customWidth="1"/>
  </cols>
  <sheetData>
    <row r="1" spans="1:12">
      <c r="A1" s="782" t="s">
        <v>1431</v>
      </c>
      <c r="B1" s="783" t="s">
        <v>1432</v>
      </c>
      <c r="C1" s="756"/>
      <c r="D1" s="756"/>
      <c r="E1" s="789"/>
      <c r="F1" s="789"/>
      <c r="G1" s="789"/>
      <c r="H1" s="789"/>
      <c r="I1" s="756"/>
      <c r="J1" s="756"/>
    </row>
    <row r="2" spans="1:12" ht="23.25">
      <c r="A2" s="2328" t="s">
        <v>1512</v>
      </c>
      <c r="B2" s="2329"/>
      <c r="C2" s="2329"/>
      <c r="D2" s="2329"/>
      <c r="E2" s="2329"/>
      <c r="F2" s="2329"/>
      <c r="G2" s="2329"/>
      <c r="H2" s="2329"/>
      <c r="I2" s="2329"/>
      <c r="J2" s="2329"/>
    </row>
    <row r="3" spans="1:12">
      <c r="A3" s="1803" t="str">
        <f>CONCATENATE(封面!D9,封面!F9,封面!G9,封面!H9,封面!I9,封面!J9,封面!K9)</f>
        <v>评估基准日：年月日</v>
      </c>
      <c r="B3" s="1803"/>
      <c r="C3" s="1803"/>
      <c r="D3" s="1803"/>
      <c r="E3" s="1803"/>
      <c r="F3" s="1803"/>
      <c r="G3" s="1803"/>
      <c r="H3" s="1803"/>
      <c r="I3" s="717"/>
      <c r="J3" s="717"/>
    </row>
    <row r="4" spans="1:12">
      <c r="A4" s="759" t="str">
        <f>封面!D7&amp;封面!F7</f>
        <v>被评估企业：</v>
      </c>
      <c r="B4" s="756"/>
      <c r="C4" s="756"/>
      <c r="D4" s="756"/>
      <c r="E4" s="789"/>
      <c r="F4" s="789"/>
      <c r="G4" s="789"/>
      <c r="H4" s="789"/>
      <c r="I4" s="756"/>
      <c r="J4" s="758" t="s">
        <v>1401</v>
      </c>
    </row>
    <row r="5" spans="1:12">
      <c r="A5" s="784" t="s">
        <v>1433</v>
      </c>
      <c r="B5" s="785" t="s">
        <v>430</v>
      </c>
      <c r="C5" s="785" t="s">
        <v>1434</v>
      </c>
      <c r="D5" s="785" t="s">
        <v>1435</v>
      </c>
      <c r="E5" s="790" t="s">
        <v>1436</v>
      </c>
      <c r="F5" s="843" t="s">
        <v>1483</v>
      </c>
      <c r="G5" s="790" t="s">
        <v>1423</v>
      </c>
      <c r="H5" s="790" t="s">
        <v>1424</v>
      </c>
      <c r="I5" s="785" t="s">
        <v>336</v>
      </c>
      <c r="J5" s="785" t="s">
        <v>1425</v>
      </c>
      <c r="L5" s="1099" t="s">
        <v>2129</v>
      </c>
    </row>
    <row r="6" spans="1:12">
      <c r="A6" s="760" t="str">
        <f>IF(B6="","",COUNT(A$5:A5)+1)</f>
        <v/>
      </c>
      <c r="B6" s="761" t="s">
        <v>571</v>
      </c>
      <c r="C6" s="765" t="s">
        <v>571</v>
      </c>
      <c r="D6" s="767" t="s">
        <v>571</v>
      </c>
      <c r="E6" s="791"/>
      <c r="F6" s="791"/>
      <c r="G6" s="791" t="str">
        <f>IF(B6="","",E6+F6)</f>
        <v/>
      </c>
      <c r="H6" s="791"/>
      <c r="I6" s="786" t="str">
        <f>IFERROR((H6-G6)/G6*100,"")</f>
        <v/>
      </c>
      <c r="J6" s="787" t="s">
        <v>571</v>
      </c>
      <c r="L6" s="1099"/>
    </row>
    <row r="7" spans="1:12">
      <c r="A7" s="760" t="str">
        <f>IF(B7="","",COUNT(A$5:A6)+1)</f>
        <v/>
      </c>
      <c r="B7" s="761" t="s">
        <v>571</v>
      </c>
      <c r="C7" s="765" t="s">
        <v>571</v>
      </c>
      <c r="D7" s="767" t="s">
        <v>571</v>
      </c>
      <c r="E7" s="791"/>
      <c r="F7" s="791"/>
      <c r="G7" s="791" t="str">
        <f t="shared" ref="G7:G25" si="0">IF(B7="","",E7+F7)</f>
        <v/>
      </c>
      <c r="H7" s="791"/>
      <c r="I7" s="786" t="str">
        <f t="shared" ref="I7:I26" si="1">IFERROR((H7-G7)/G7*100,"")</f>
        <v/>
      </c>
      <c r="J7" s="787" t="s">
        <v>571</v>
      </c>
      <c r="L7" s="894"/>
    </row>
    <row r="8" spans="1:12">
      <c r="A8" s="760" t="str">
        <f>IF(B8="","",COUNT(A$5:A7)+1)</f>
        <v/>
      </c>
      <c r="B8" s="761" t="s">
        <v>571</v>
      </c>
      <c r="C8" s="765" t="s">
        <v>571</v>
      </c>
      <c r="D8" s="767" t="s">
        <v>571</v>
      </c>
      <c r="E8" s="791"/>
      <c r="F8" s="791"/>
      <c r="G8" s="791" t="str">
        <f t="shared" si="0"/>
        <v/>
      </c>
      <c r="H8" s="791"/>
      <c r="I8" s="786" t="str">
        <f t="shared" si="1"/>
        <v/>
      </c>
      <c r="J8" s="787" t="s">
        <v>571</v>
      </c>
      <c r="L8" s="894"/>
    </row>
    <row r="9" spans="1:12">
      <c r="A9" s="760" t="str">
        <f>IF(B9="","",COUNT(A$5:A8)+1)</f>
        <v/>
      </c>
      <c r="B9" s="761" t="s">
        <v>571</v>
      </c>
      <c r="C9" s="765" t="s">
        <v>571</v>
      </c>
      <c r="D9" s="767" t="s">
        <v>571</v>
      </c>
      <c r="E9" s="791"/>
      <c r="F9" s="791"/>
      <c r="G9" s="791" t="str">
        <f t="shared" si="0"/>
        <v/>
      </c>
      <c r="H9" s="791"/>
      <c r="I9" s="786" t="str">
        <f t="shared" si="1"/>
        <v/>
      </c>
      <c r="J9" s="787" t="s">
        <v>571</v>
      </c>
      <c r="L9" s="551"/>
    </row>
    <row r="10" spans="1:12">
      <c r="A10" s="760" t="str">
        <f>IF(B10="","",COUNT(A$5:A9)+1)</f>
        <v/>
      </c>
      <c r="B10" s="761" t="s">
        <v>571</v>
      </c>
      <c r="C10" s="765" t="s">
        <v>571</v>
      </c>
      <c r="D10" s="767" t="s">
        <v>571</v>
      </c>
      <c r="E10" s="791"/>
      <c r="F10" s="791"/>
      <c r="G10" s="791" t="str">
        <f t="shared" si="0"/>
        <v/>
      </c>
      <c r="H10" s="791"/>
      <c r="I10" s="786" t="str">
        <f t="shared" si="1"/>
        <v/>
      </c>
      <c r="J10" s="787" t="s">
        <v>571</v>
      </c>
      <c r="L10" s="551"/>
    </row>
    <row r="11" spans="1:12">
      <c r="A11" s="760" t="str">
        <f>IF(B11="","",COUNT(A$5:A10)+1)</f>
        <v/>
      </c>
      <c r="B11" s="761" t="s">
        <v>571</v>
      </c>
      <c r="C11" s="765" t="s">
        <v>571</v>
      </c>
      <c r="D11" s="767" t="s">
        <v>571</v>
      </c>
      <c r="E11" s="791"/>
      <c r="F11" s="791"/>
      <c r="G11" s="791" t="str">
        <f t="shared" si="0"/>
        <v/>
      </c>
      <c r="H11" s="791"/>
      <c r="I11" s="786" t="str">
        <f t="shared" si="1"/>
        <v/>
      </c>
      <c r="J11" s="787" t="s">
        <v>571</v>
      </c>
      <c r="L11" s="892"/>
    </row>
    <row r="12" spans="1:12">
      <c r="A12" s="760" t="str">
        <f>IF(B12="","",COUNT(A$5:A11)+1)</f>
        <v/>
      </c>
      <c r="B12" s="761" t="s">
        <v>571</v>
      </c>
      <c r="C12" s="765" t="s">
        <v>571</v>
      </c>
      <c r="D12" s="767" t="s">
        <v>571</v>
      </c>
      <c r="E12" s="791"/>
      <c r="F12" s="791"/>
      <c r="G12" s="791" t="str">
        <f t="shared" si="0"/>
        <v/>
      </c>
      <c r="H12" s="791"/>
      <c r="I12" s="786" t="str">
        <f t="shared" si="1"/>
        <v/>
      </c>
      <c r="J12" s="787" t="s">
        <v>571</v>
      </c>
      <c r="L12" s="892"/>
    </row>
    <row r="13" spans="1:12">
      <c r="A13" s="760" t="str">
        <f>IF(B13="","",COUNT(A$5:A12)+1)</f>
        <v/>
      </c>
      <c r="B13" s="761" t="s">
        <v>571</v>
      </c>
      <c r="C13" s="765" t="s">
        <v>571</v>
      </c>
      <c r="D13" s="767" t="s">
        <v>571</v>
      </c>
      <c r="E13" s="791"/>
      <c r="F13" s="791"/>
      <c r="G13" s="791" t="str">
        <f t="shared" si="0"/>
        <v/>
      </c>
      <c r="H13" s="791"/>
      <c r="I13" s="786" t="str">
        <f t="shared" si="1"/>
        <v/>
      </c>
      <c r="J13" s="787" t="s">
        <v>571</v>
      </c>
      <c r="L13" s="892"/>
    </row>
    <row r="14" spans="1:12">
      <c r="A14" s="760" t="str">
        <f>IF(B14="","",COUNT(A$5:A13)+1)</f>
        <v/>
      </c>
      <c r="B14" s="761" t="s">
        <v>571</v>
      </c>
      <c r="C14" s="765" t="s">
        <v>571</v>
      </c>
      <c r="D14" s="767" t="s">
        <v>571</v>
      </c>
      <c r="E14" s="791"/>
      <c r="F14" s="791"/>
      <c r="G14" s="791" t="str">
        <f t="shared" si="0"/>
        <v/>
      </c>
      <c r="H14" s="791"/>
      <c r="I14" s="786" t="str">
        <f t="shared" si="1"/>
        <v/>
      </c>
      <c r="J14" s="787" t="s">
        <v>571</v>
      </c>
      <c r="L14" s="551"/>
    </row>
    <row r="15" spans="1:12">
      <c r="A15" s="760" t="str">
        <f>IF(B15="","",COUNT(A$5:A14)+1)</f>
        <v/>
      </c>
      <c r="B15" s="761" t="s">
        <v>571</v>
      </c>
      <c r="C15" s="765" t="s">
        <v>571</v>
      </c>
      <c r="D15" s="767" t="s">
        <v>571</v>
      </c>
      <c r="E15" s="791"/>
      <c r="F15" s="791"/>
      <c r="G15" s="791" t="str">
        <f t="shared" si="0"/>
        <v/>
      </c>
      <c r="H15" s="791"/>
      <c r="I15" s="786" t="str">
        <f t="shared" si="1"/>
        <v/>
      </c>
      <c r="J15" s="787" t="s">
        <v>571</v>
      </c>
      <c r="L15" s="551"/>
    </row>
    <row r="16" spans="1:12">
      <c r="A16" s="760" t="str">
        <f>IF(B16="","",COUNT(A$5:A15)+1)</f>
        <v/>
      </c>
      <c r="B16" s="761" t="s">
        <v>571</v>
      </c>
      <c r="C16" s="765" t="s">
        <v>571</v>
      </c>
      <c r="D16" s="767" t="s">
        <v>571</v>
      </c>
      <c r="E16" s="791"/>
      <c r="F16" s="791"/>
      <c r="G16" s="791" t="str">
        <f t="shared" si="0"/>
        <v/>
      </c>
      <c r="H16" s="791"/>
      <c r="I16" s="786" t="str">
        <f t="shared" si="1"/>
        <v/>
      </c>
      <c r="J16" s="787" t="s">
        <v>571</v>
      </c>
      <c r="L16" s="551"/>
    </row>
    <row r="17" spans="1:12">
      <c r="A17" s="760" t="str">
        <f>IF(B17="","",COUNT(A$5:A16)+1)</f>
        <v/>
      </c>
      <c r="B17" s="761" t="s">
        <v>571</v>
      </c>
      <c r="C17" s="765" t="s">
        <v>571</v>
      </c>
      <c r="D17" s="767" t="s">
        <v>571</v>
      </c>
      <c r="E17" s="791"/>
      <c r="F17" s="791"/>
      <c r="G17" s="791" t="str">
        <f t="shared" si="0"/>
        <v/>
      </c>
      <c r="H17" s="791"/>
      <c r="I17" s="786" t="str">
        <f t="shared" si="1"/>
        <v/>
      </c>
      <c r="J17" s="787" t="s">
        <v>571</v>
      </c>
      <c r="L17" s="551"/>
    </row>
    <row r="18" spans="1:12">
      <c r="A18" s="760" t="str">
        <f>IF(B18="","",COUNT(A$5:A17)+1)</f>
        <v/>
      </c>
      <c r="B18" s="761" t="s">
        <v>571</v>
      </c>
      <c r="C18" s="765" t="s">
        <v>571</v>
      </c>
      <c r="D18" s="767" t="s">
        <v>571</v>
      </c>
      <c r="E18" s="791"/>
      <c r="F18" s="791"/>
      <c r="G18" s="791" t="str">
        <f t="shared" si="0"/>
        <v/>
      </c>
      <c r="H18" s="791"/>
      <c r="I18" s="786" t="str">
        <f t="shared" si="1"/>
        <v/>
      </c>
      <c r="J18" s="787" t="s">
        <v>571</v>
      </c>
      <c r="L18" s="551"/>
    </row>
    <row r="19" spans="1:12">
      <c r="A19" s="760" t="str">
        <f>IF(B19="","",COUNT(A$5:A18)+1)</f>
        <v/>
      </c>
      <c r="B19" s="761" t="s">
        <v>571</v>
      </c>
      <c r="C19" s="765" t="s">
        <v>571</v>
      </c>
      <c r="D19" s="767" t="s">
        <v>571</v>
      </c>
      <c r="E19" s="791"/>
      <c r="F19" s="791"/>
      <c r="G19" s="791" t="str">
        <f t="shared" si="0"/>
        <v/>
      </c>
      <c r="H19" s="791"/>
      <c r="I19" s="786" t="str">
        <f t="shared" si="1"/>
        <v/>
      </c>
      <c r="J19" s="787" t="s">
        <v>571</v>
      </c>
      <c r="L19" s="551"/>
    </row>
    <row r="20" spans="1:12">
      <c r="A20" s="760" t="str">
        <f>IF(B20="","",COUNT(A$5:A19)+1)</f>
        <v/>
      </c>
      <c r="B20" s="761" t="s">
        <v>571</v>
      </c>
      <c r="C20" s="765" t="s">
        <v>571</v>
      </c>
      <c r="D20" s="767" t="s">
        <v>571</v>
      </c>
      <c r="E20" s="791"/>
      <c r="F20" s="791"/>
      <c r="G20" s="791" t="str">
        <f t="shared" si="0"/>
        <v/>
      </c>
      <c r="H20" s="791"/>
      <c r="I20" s="786" t="str">
        <f t="shared" si="1"/>
        <v/>
      </c>
      <c r="J20" s="787" t="s">
        <v>571</v>
      </c>
      <c r="L20" s="551"/>
    </row>
    <row r="21" spans="1:12">
      <c r="A21" s="760" t="str">
        <f>IF(B21="","",COUNT(A$5:A20)+1)</f>
        <v/>
      </c>
      <c r="B21" s="761" t="s">
        <v>571</v>
      </c>
      <c r="C21" s="765" t="s">
        <v>571</v>
      </c>
      <c r="D21" s="767" t="s">
        <v>571</v>
      </c>
      <c r="E21" s="791"/>
      <c r="F21" s="791"/>
      <c r="G21" s="791" t="str">
        <f t="shared" si="0"/>
        <v/>
      </c>
      <c r="H21" s="791"/>
      <c r="I21" s="786" t="str">
        <f t="shared" si="1"/>
        <v/>
      </c>
      <c r="J21" s="787" t="s">
        <v>571</v>
      </c>
      <c r="L21" s="551"/>
    </row>
    <row r="22" spans="1:12">
      <c r="A22" s="760" t="str">
        <f>IF(B22="","",COUNT(A$5:A21)+1)</f>
        <v/>
      </c>
      <c r="B22" s="761" t="s">
        <v>571</v>
      </c>
      <c r="C22" s="765" t="s">
        <v>571</v>
      </c>
      <c r="D22" s="767" t="s">
        <v>571</v>
      </c>
      <c r="E22" s="791"/>
      <c r="F22" s="791"/>
      <c r="G22" s="791" t="str">
        <f t="shared" si="0"/>
        <v/>
      </c>
      <c r="H22" s="791"/>
      <c r="I22" s="786" t="str">
        <f t="shared" si="1"/>
        <v/>
      </c>
      <c r="J22" s="787" t="s">
        <v>571</v>
      </c>
      <c r="L22" s="551"/>
    </row>
    <row r="23" spans="1:12">
      <c r="A23" s="760" t="str">
        <f>IF(B23="","",COUNT(A$5:A22)+1)</f>
        <v/>
      </c>
      <c r="B23" s="761" t="s">
        <v>571</v>
      </c>
      <c r="C23" s="765" t="s">
        <v>571</v>
      </c>
      <c r="D23" s="767" t="s">
        <v>571</v>
      </c>
      <c r="E23" s="791"/>
      <c r="F23" s="791"/>
      <c r="G23" s="791" t="str">
        <f t="shared" si="0"/>
        <v/>
      </c>
      <c r="H23" s="791"/>
      <c r="I23" s="786" t="str">
        <f t="shared" si="1"/>
        <v/>
      </c>
      <c r="J23" s="787" t="s">
        <v>571</v>
      </c>
      <c r="L23" s="551"/>
    </row>
    <row r="24" spans="1:12">
      <c r="A24" s="760" t="str">
        <f>IF(B24="","",COUNT(A$5:A23)+1)</f>
        <v/>
      </c>
      <c r="B24" s="761" t="s">
        <v>571</v>
      </c>
      <c r="C24" s="765" t="s">
        <v>571</v>
      </c>
      <c r="D24" s="767" t="s">
        <v>571</v>
      </c>
      <c r="E24" s="791"/>
      <c r="F24" s="791"/>
      <c r="G24" s="791" t="str">
        <f t="shared" si="0"/>
        <v/>
      </c>
      <c r="H24" s="791"/>
      <c r="I24" s="786" t="str">
        <f t="shared" si="1"/>
        <v/>
      </c>
      <c r="J24" s="787" t="s">
        <v>571</v>
      </c>
      <c r="L24" s="551"/>
    </row>
    <row r="25" spans="1:12">
      <c r="A25" s="760" t="str">
        <f>IF(B25="","",COUNT(A$5:A24)+1)</f>
        <v/>
      </c>
      <c r="B25" s="761" t="s">
        <v>571</v>
      </c>
      <c r="C25" s="765" t="s">
        <v>571</v>
      </c>
      <c r="D25" s="767" t="s">
        <v>571</v>
      </c>
      <c r="E25" s="791"/>
      <c r="F25" s="791"/>
      <c r="G25" s="791" t="str">
        <f t="shared" si="0"/>
        <v/>
      </c>
      <c r="H25" s="791"/>
      <c r="I25" s="786" t="str">
        <f t="shared" si="1"/>
        <v/>
      </c>
      <c r="J25" s="787" t="s">
        <v>571</v>
      </c>
      <c r="L25" s="551"/>
    </row>
    <row r="26" spans="1:12">
      <c r="A26" s="2345" t="s">
        <v>433</v>
      </c>
      <c r="B26" s="2346"/>
      <c r="C26" s="788"/>
      <c r="D26" s="787"/>
      <c r="E26" s="791">
        <f>SUM(E6:E25)</f>
        <v>0</v>
      </c>
      <c r="F26" s="791"/>
      <c r="G26" s="791">
        <f>SUM(G6:G25)</f>
        <v>0</v>
      </c>
      <c r="H26" s="791">
        <f>SUM(H6:H25)</f>
        <v>0</v>
      </c>
      <c r="I26" s="786" t="str">
        <f t="shared" si="1"/>
        <v/>
      </c>
      <c r="J26" s="787"/>
      <c r="L26" s="551"/>
    </row>
    <row r="27" spans="1:12">
      <c r="A27" s="759" t="str">
        <f>封面!D11&amp;封面!G11</f>
        <v>被评估企业填表人：</v>
      </c>
      <c r="B27" s="756"/>
      <c r="C27" s="756"/>
      <c r="D27" s="756"/>
      <c r="E27" s="789"/>
      <c r="F27" s="789"/>
      <c r="G27" s="789"/>
      <c r="H27" s="789" t="str">
        <f>"评估人员："&amp;封面!G20</f>
        <v>评估人员：</v>
      </c>
      <c r="I27" s="756"/>
      <c r="J27" s="756"/>
    </row>
    <row r="28" spans="1:12">
      <c r="A28" s="769" t="str">
        <f>CONCATENATE(封面!D13,封面!F13,封面!G13,封面!H13,封面!I13,封面!J13,封面!K13)</f>
        <v>填表日期：年月日</v>
      </c>
      <c r="B28" s="756"/>
      <c r="C28" s="756"/>
      <c r="D28" s="756"/>
      <c r="E28" s="789"/>
      <c r="F28" s="789"/>
      <c r="G28" s="789"/>
      <c r="H28" s="789"/>
      <c r="I28" s="756"/>
      <c r="J28" s="756"/>
    </row>
  </sheetData>
  <mergeCells count="2">
    <mergeCell ref="A2:J2"/>
    <mergeCell ref="A26:B26"/>
  </mergeCells>
  <phoneticPr fontId="28" type="noConversion"/>
  <hyperlinks>
    <hyperlink ref="A1" location="索引目录!D26" display="返回索引页" xr:uid="{DEEA262E-B1C3-4F4F-8875-771D19882BD5}"/>
    <hyperlink ref="B1" location="流动资产汇总表!B26" display="返回" xr:uid="{49E821A1-F70C-4056-9B28-85F406DF1A82}"/>
  </hyperlinks>
  <printOptions horizontalCentered="1"/>
  <pageMargins left="0.70866141732283472" right="0.70866141732283472" top="0.98425196850393704" bottom="0.74803149606299213" header="0.39370078740157477" footer="0.31496062992125984"/>
  <pageSetup paperSize="9" scale="85" orientation="landscape" r:id="rId1"/>
  <headerFooter>
    <oddHeader>&amp;R&amp;"宋体,常规"&amp;10共&amp;"Times New Roman,常规"&amp;N&amp;"宋体,常规"页第&amp;"Times New Roman,常规"&amp;P&amp;"宋体,常规"页</oddHeader>
  </headerFooter>
</worksheet>
</file>

<file path=xl/worksheets/sheet4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7">
    <pageSetUpPr fitToPage="1"/>
  </sheetPr>
  <dimension ref="A1:L29"/>
  <sheetViews>
    <sheetView zoomScaleNormal="100" workbookViewId="0">
      <selection activeCell="F30" sqref="F30"/>
    </sheetView>
  </sheetViews>
  <sheetFormatPr defaultColWidth="9" defaultRowHeight="15.75" customHeight="1" outlineLevelCol="1"/>
  <cols>
    <col min="1" max="1" width="5.75" style="12" customWidth="1"/>
    <col min="2" max="2" width="24.75" style="372" customWidth="1"/>
    <col min="3" max="3" width="7.75" style="561" customWidth="1"/>
    <col min="4" max="4" width="20.625" style="349" customWidth="1"/>
    <col min="5" max="6" width="16.25" style="705" customWidth="1" outlineLevel="1"/>
    <col min="7" max="8" width="18.125" style="705" customWidth="1"/>
    <col min="9" max="9" width="11" style="705" customWidth="1"/>
    <col min="10" max="10" width="14.625" style="349" customWidth="1"/>
    <col min="11" max="16384" width="9" style="349"/>
  </cols>
  <sheetData>
    <row r="1" spans="1:12" ht="15.75" customHeight="1">
      <c r="A1" s="564" t="s">
        <v>108</v>
      </c>
      <c r="B1" s="371" t="s">
        <v>333</v>
      </c>
      <c r="C1" s="560"/>
      <c r="D1" s="348"/>
      <c r="E1" s="941"/>
      <c r="F1" s="941"/>
      <c r="G1" s="941"/>
      <c r="H1" s="941"/>
      <c r="I1" s="941"/>
      <c r="J1" s="348"/>
    </row>
    <row r="2" spans="1:12" s="369" customFormat="1" ht="30" customHeight="1">
      <c r="A2" s="2061" t="s">
        <v>516</v>
      </c>
      <c r="B2" s="2062"/>
      <c r="C2" s="2062"/>
      <c r="D2" s="2062"/>
      <c r="E2" s="2062"/>
      <c r="F2" s="2062"/>
      <c r="G2" s="2062"/>
      <c r="H2" s="2062"/>
      <c r="I2" s="2062"/>
      <c r="J2" s="2062"/>
    </row>
    <row r="3" spans="1:12" ht="14.25" customHeight="1">
      <c r="A3" s="705" t="str">
        <f>CONCATENATE(封面!D9,封面!F9,封面!G9,封面!H9,封面!I9,封面!J9,封面!K9)</f>
        <v>评估基准日：年月日</v>
      </c>
      <c r="B3" s="705"/>
      <c r="C3" s="705"/>
      <c r="D3" s="705"/>
      <c r="J3" s="705"/>
    </row>
    <row r="4" spans="1:12" ht="15.75" customHeight="1">
      <c r="A4" s="12" t="str">
        <f>封面!D7&amp;封面!F7</f>
        <v>被评估企业：</v>
      </c>
      <c r="E4" s="943"/>
      <c r="F4" s="943"/>
      <c r="G4" s="943"/>
      <c r="H4" s="943"/>
      <c r="I4" s="943"/>
      <c r="J4" s="355" t="s">
        <v>110</v>
      </c>
    </row>
    <row r="5" spans="1:12" s="365" customFormat="1" ht="15.75" customHeight="1">
      <c r="A5" s="559" t="s">
        <v>172</v>
      </c>
      <c r="B5" s="373" t="s">
        <v>511</v>
      </c>
      <c r="C5" s="562" t="s">
        <v>439</v>
      </c>
      <c r="D5" s="350" t="s">
        <v>517</v>
      </c>
      <c r="E5" s="1003" t="s">
        <v>317</v>
      </c>
      <c r="F5" s="1003" t="s">
        <v>394</v>
      </c>
      <c r="G5" s="947" t="s">
        <v>318</v>
      </c>
      <c r="H5" s="947" t="s">
        <v>319</v>
      </c>
      <c r="I5" s="947" t="s">
        <v>336</v>
      </c>
      <c r="J5" s="350" t="s">
        <v>175</v>
      </c>
      <c r="L5" s="1099" t="s">
        <v>2129</v>
      </c>
    </row>
    <row r="6" spans="1:12" ht="15.75" customHeight="1">
      <c r="A6" s="23"/>
      <c r="B6" s="374"/>
      <c r="C6" s="555"/>
      <c r="D6" s="353"/>
      <c r="E6" s="956"/>
      <c r="F6" s="956"/>
      <c r="G6" s="956"/>
      <c r="H6" s="956"/>
      <c r="I6" s="956" t="str">
        <f>IF(G6=0,"",(H6-G6)/G6*100)</f>
        <v/>
      </c>
      <c r="J6" s="370"/>
      <c r="L6" s="1099"/>
    </row>
    <row r="7" spans="1:12" ht="15.75" customHeight="1">
      <c r="A7" s="567"/>
      <c r="B7" s="374"/>
      <c r="C7" s="555"/>
      <c r="D7" s="353"/>
      <c r="E7" s="956"/>
      <c r="F7" s="956"/>
      <c r="G7" s="956"/>
      <c r="H7" s="956"/>
      <c r="I7" s="956" t="str">
        <f t="shared" ref="I7:I25" si="0">IF(G7=0,"",(H7-G7)/G7*100)</f>
        <v/>
      </c>
      <c r="J7" s="370"/>
      <c r="L7" s="894"/>
    </row>
    <row r="8" spans="1:12" ht="15.75" customHeight="1">
      <c r="A8" s="567"/>
      <c r="B8" s="374"/>
      <c r="C8" s="555"/>
      <c r="D8" s="353"/>
      <c r="E8" s="956"/>
      <c r="F8" s="956"/>
      <c r="G8" s="956"/>
      <c r="H8" s="956"/>
      <c r="I8" s="956" t="str">
        <f t="shared" si="0"/>
        <v/>
      </c>
      <c r="J8" s="370"/>
      <c r="L8" s="894"/>
    </row>
    <row r="9" spans="1:12" ht="15.75" customHeight="1">
      <c r="A9" s="567"/>
      <c r="B9" s="374"/>
      <c r="C9" s="555"/>
      <c r="D9" s="353"/>
      <c r="E9" s="956"/>
      <c r="F9" s="956"/>
      <c r="G9" s="956"/>
      <c r="H9" s="956"/>
      <c r="I9" s="956" t="str">
        <f t="shared" si="0"/>
        <v/>
      </c>
      <c r="J9" s="370"/>
      <c r="L9" s="551"/>
    </row>
    <row r="10" spans="1:12" ht="15.75" customHeight="1">
      <c r="A10" s="567"/>
      <c r="B10" s="374"/>
      <c r="C10" s="555"/>
      <c r="D10" s="353"/>
      <c r="E10" s="956"/>
      <c r="F10" s="956"/>
      <c r="G10" s="956"/>
      <c r="H10" s="956"/>
      <c r="I10" s="956" t="str">
        <f t="shared" si="0"/>
        <v/>
      </c>
      <c r="J10" s="370"/>
      <c r="L10" s="551"/>
    </row>
    <row r="11" spans="1:12" ht="15.75" customHeight="1">
      <c r="A11" s="567"/>
      <c r="B11" s="374"/>
      <c r="C11" s="555"/>
      <c r="D11" s="353"/>
      <c r="E11" s="956"/>
      <c r="F11" s="956"/>
      <c r="G11" s="956"/>
      <c r="H11" s="956"/>
      <c r="I11" s="956" t="str">
        <f t="shared" si="0"/>
        <v/>
      </c>
      <c r="J11" s="370"/>
      <c r="L11" s="892"/>
    </row>
    <row r="12" spans="1:12" ht="15.75" customHeight="1">
      <c r="A12" s="567"/>
      <c r="B12" s="374"/>
      <c r="C12" s="555"/>
      <c r="D12" s="353"/>
      <c r="E12" s="956"/>
      <c r="F12" s="956"/>
      <c r="G12" s="956"/>
      <c r="H12" s="956"/>
      <c r="I12" s="956" t="str">
        <f t="shared" si="0"/>
        <v/>
      </c>
      <c r="J12" s="370"/>
      <c r="L12" s="892"/>
    </row>
    <row r="13" spans="1:12" ht="15.75" customHeight="1">
      <c r="A13" s="567"/>
      <c r="B13" s="374"/>
      <c r="C13" s="555"/>
      <c r="D13" s="353"/>
      <c r="E13" s="956"/>
      <c r="F13" s="956"/>
      <c r="G13" s="956"/>
      <c r="H13" s="956"/>
      <c r="I13" s="956" t="str">
        <f t="shared" si="0"/>
        <v/>
      </c>
      <c r="J13" s="370"/>
      <c r="L13" s="892"/>
    </row>
    <row r="14" spans="1:12" ht="15.75" customHeight="1">
      <c r="A14" s="567"/>
      <c r="B14" s="374"/>
      <c r="C14" s="555"/>
      <c r="D14" s="353"/>
      <c r="E14" s="956"/>
      <c r="F14" s="956"/>
      <c r="G14" s="956"/>
      <c r="H14" s="956"/>
      <c r="I14" s="956" t="str">
        <f t="shared" si="0"/>
        <v/>
      </c>
      <c r="J14" s="370"/>
      <c r="L14" s="551"/>
    </row>
    <row r="15" spans="1:12" ht="15.75" customHeight="1">
      <c r="A15" s="567"/>
      <c r="B15" s="374"/>
      <c r="C15" s="555"/>
      <c r="D15" s="353"/>
      <c r="E15" s="956"/>
      <c r="F15" s="956"/>
      <c r="G15" s="956"/>
      <c r="H15" s="956"/>
      <c r="I15" s="956" t="str">
        <f t="shared" si="0"/>
        <v/>
      </c>
      <c r="J15" s="370"/>
      <c r="L15" s="551"/>
    </row>
    <row r="16" spans="1:12" ht="15.75" customHeight="1">
      <c r="A16" s="567"/>
      <c r="B16" s="374"/>
      <c r="C16" s="555"/>
      <c r="D16" s="353"/>
      <c r="E16" s="956"/>
      <c r="F16" s="956"/>
      <c r="G16" s="956"/>
      <c r="H16" s="956"/>
      <c r="I16" s="956" t="str">
        <f t="shared" si="0"/>
        <v/>
      </c>
      <c r="J16" s="370"/>
      <c r="L16" s="551"/>
    </row>
    <row r="17" spans="1:12" ht="15" customHeight="1">
      <c r="A17" s="567"/>
      <c r="B17" s="374"/>
      <c r="C17" s="555"/>
      <c r="D17" s="353"/>
      <c r="E17" s="956"/>
      <c r="F17" s="956"/>
      <c r="G17" s="956"/>
      <c r="H17" s="956"/>
      <c r="I17" s="956" t="str">
        <f t="shared" si="0"/>
        <v/>
      </c>
      <c r="J17" s="370"/>
      <c r="L17" s="551"/>
    </row>
    <row r="18" spans="1:12" ht="15.75" customHeight="1">
      <c r="A18" s="567"/>
      <c r="B18" s="374"/>
      <c r="C18" s="555"/>
      <c r="D18" s="353"/>
      <c r="E18" s="956"/>
      <c r="F18" s="956"/>
      <c r="G18" s="956"/>
      <c r="H18" s="956"/>
      <c r="I18" s="956" t="str">
        <f t="shared" si="0"/>
        <v/>
      </c>
      <c r="J18" s="370"/>
      <c r="L18" s="551"/>
    </row>
    <row r="19" spans="1:12" ht="15.75" customHeight="1">
      <c r="A19" s="567"/>
      <c r="B19" s="374"/>
      <c r="C19" s="555"/>
      <c r="D19" s="353"/>
      <c r="E19" s="956"/>
      <c r="F19" s="956"/>
      <c r="G19" s="956"/>
      <c r="H19" s="956"/>
      <c r="I19" s="956" t="str">
        <f t="shared" si="0"/>
        <v/>
      </c>
      <c r="J19" s="370"/>
      <c r="L19" s="551"/>
    </row>
    <row r="20" spans="1:12" ht="15.75" customHeight="1">
      <c r="A20" s="567"/>
      <c r="B20" s="374"/>
      <c r="C20" s="555"/>
      <c r="D20" s="353"/>
      <c r="E20" s="956"/>
      <c r="F20" s="956"/>
      <c r="G20" s="956"/>
      <c r="H20" s="956"/>
      <c r="I20" s="956" t="str">
        <f t="shared" si="0"/>
        <v/>
      </c>
      <c r="J20" s="370"/>
      <c r="L20" s="551"/>
    </row>
    <row r="21" spans="1:12" ht="15.75" customHeight="1">
      <c r="A21" s="567"/>
      <c r="B21" s="374"/>
      <c r="C21" s="555"/>
      <c r="D21" s="353"/>
      <c r="E21" s="956"/>
      <c r="F21" s="956"/>
      <c r="G21" s="956"/>
      <c r="H21" s="956"/>
      <c r="I21" s="956" t="str">
        <f t="shared" si="0"/>
        <v/>
      </c>
      <c r="J21" s="370"/>
      <c r="L21" s="551"/>
    </row>
    <row r="22" spans="1:12" ht="15.75" customHeight="1">
      <c r="A22" s="567"/>
      <c r="B22" s="374"/>
      <c r="C22" s="555"/>
      <c r="D22" s="353"/>
      <c r="E22" s="956"/>
      <c r="F22" s="956"/>
      <c r="G22" s="956"/>
      <c r="H22" s="956"/>
      <c r="I22" s="956" t="str">
        <f t="shared" si="0"/>
        <v/>
      </c>
      <c r="J22" s="370"/>
      <c r="L22" s="551"/>
    </row>
    <row r="23" spans="1:12" ht="15.75" customHeight="1">
      <c r="A23" s="567"/>
      <c r="B23" s="374"/>
      <c r="C23" s="555"/>
      <c r="D23" s="353"/>
      <c r="E23" s="956"/>
      <c r="F23" s="956"/>
      <c r="G23" s="956"/>
      <c r="H23" s="956"/>
      <c r="I23" s="956" t="str">
        <f t="shared" si="0"/>
        <v/>
      </c>
      <c r="J23" s="370"/>
      <c r="L23" s="551"/>
    </row>
    <row r="24" spans="1:12" ht="15.75" customHeight="1">
      <c r="A24" s="567"/>
      <c r="B24" s="374"/>
      <c r="C24" s="555"/>
      <c r="D24" s="353"/>
      <c r="E24" s="956"/>
      <c r="F24" s="956"/>
      <c r="G24" s="956"/>
      <c r="H24" s="956"/>
      <c r="I24" s="956" t="str">
        <f t="shared" si="0"/>
        <v/>
      </c>
      <c r="J24" s="370"/>
      <c r="L24" s="551"/>
    </row>
    <row r="25" spans="1:12" ht="15.75" customHeight="1">
      <c r="A25" s="567"/>
      <c r="B25" s="374"/>
      <c r="C25" s="555"/>
      <c r="D25" s="353"/>
      <c r="E25" s="956"/>
      <c r="F25" s="956"/>
      <c r="G25" s="956"/>
      <c r="H25" s="956"/>
      <c r="I25" s="956" t="str">
        <f t="shared" si="0"/>
        <v/>
      </c>
      <c r="J25" s="370"/>
      <c r="L25" s="551"/>
    </row>
    <row r="26" spans="1:12" ht="15.75" customHeight="1">
      <c r="A26" s="567"/>
      <c r="B26" s="374"/>
      <c r="C26" s="555"/>
      <c r="D26" s="353"/>
      <c r="E26" s="956"/>
      <c r="F26" s="956"/>
      <c r="G26" s="956"/>
      <c r="H26" s="956"/>
      <c r="I26" s="956"/>
      <c r="J26" s="370"/>
      <c r="L26" s="551"/>
    </row>
    <row r="27" spans="1:12" ht="15.75" customHeight="1">
      <c r="A27" s="2115" t="s">
        <v>433</v>
      </c>
      <c r="B27" s="2116"/>
      <c r="C27" s="555"/>
      <c r="D27" s="353"/>
      <c r="E27" s="956">
        <f>SUM(E6:E26)</f>
        <v>0</v>
      </c>
      <c r="F27" s="956"/>
      <c r="G27" s="956">
        <f>SUM(G6:G26)</f>
        <v>0</v>
      </c>
      <c r="H27" s="956">
        <f>SUM(H6:H26)</f>
        <v>0</v>
      </c>
      <c r="I27" s="956" t="str">
        <f>IF(G27=0,"",(H27-G27)/G27*100)</f>
        <v/>
      </c>
      <c r="J27" s="370"/>
    </row>
    <row r="28" spans="1:12" ht="15.75" customHeight="1">
      <c r="A28" s="12" t="str">
        <f>封面!D11&amp;封面!G11</f>
        <v>被评估企业填表人：</v>
      </c>
      <c r="E28" s="943"/>
      <c r="F28" s="943"/>
      <c r="G28" s="943" t="str">
        <f>"评估人员："&amp;封面!G20</f>
        <v>评估人员：</v>
      </c>
      <c r="H28" s="943"/>
      <c r="I28" s="943"/>
    </row>
    <row r="29" spans="1:12" ht="15.75" customHeight="1">
      <c r="A29" s="12" t="str">
        <f>CONCATENATE(封面!D13,封面!F13,封面!G13,封面!H13,封面!I13,封面!J13,封面!K13)</f>
        <v>填表日期：年月日</v>
      </c>
      <c r="E29" s="943"/>
      <c r="F29" s="943"/>
      <c r="G29" s="943"/>
      <c r="H29" s="943"/>
      <c r="I29" s="943"/>
    </row>
  </sheetData>
  <mergeCells count="2">
    <mergeCell ref="A2:J2"/>
    <mergeCell ref="A27:B27"/>
  </mergeCells>
  <phoneticPr fontId="28" type="noConversion"/>
  <hyperlinks>
    <hyperlink ref="A1" location="索引目录!D26" display="返回索引页" xr:uid="{00000000-0004-0000-2900-000000000000}"/>
    <hyperlink ref="B1" location="流动汇总!B15" display="返回" xr:uid="{00000000-0004-0000-2900-000001000000}"/>
  </hyperlinks>
  <printOptions horizontalCentered="1"/>
  <pageMargins left="0.35433070866141736" right="0.35433070866141736" top="0.98425196850393704" bottom="0.78740157480314965" header="0.39370078740157477" footer="0.51181102362204722"/>
  <pageSetup paperSize="9" scale="85" fitToHeight="0" orientation="landscape" r:id="rId1"/>
  <headerFooter alignWithMargins="0">
    <oddHeader>&amp;R&amp;"宋体,常规"&amp;10共&amp;"Times New Roman,常规"&amp;N&amp;"宋体,常规"页第&amp;"Times New Roman,常规"&amp;P&amp;"宋体,常规"页</oddHeader>
  </headerFooter>
  <legacyDrawing r:id="rId2"/>
</worksheet>
</file>

<file path=xl/worksheets/sheet4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38">
    <pageSetUpPr fitToPage="1"/>
  </sheetPr>
  <dimension ref="A1:L29"/>
  <sheetViews>
    <sheetView zoomScaleNormal="100" workbookViewId="0">
      <selection activeCell="F30" sqref="F30"/>
    </sheetView>
  </sheetViews>
  <sheetFormatPr defaultColWidth="9" defaultRowHeight="15.75" customHeight="1" outlineLevelCol="1"/>
  <cols>
    <col min="1" max="1" width="5.5" style="12" customWidth="1"/>
    <col min="2" max="2" width="25.25" style="372" customWidth="1"/>
    <col min="3" max="3" width="8.25" style="561" customWidth="1"/>
    <col min="4" max="4" width="20" style="349" customWidth="1"/>
    <col min="5" max="6" width="14.625" style="705" customWidth="1" outlineLevel="1"/>
    <col min="7" max="8" width="18.75" style="705" customWidth="1"/>
    <col min="9" max="9" width="9.75" style="705" customWidth="1"/>
    <col min="10" max="10" width="15.5" style="349" customWidth="1"/>
    <col min="11" max="16384" width="9" style="349"/>
  </cols>
  <sheetData>
    <row r="1" spans="1:12" ht="11.25" customHeight="1">
      <c r="A1" s="564" t="s">
        <v>108</v>
      </c>
      <c r="B1" s="371" t="s">
        <v>333</v>
      </c>
      <c r="C1" s="718"/>
      <c r="D1" s="357"/>
      <c r="E1" s="941"/>
      <c r="F1" s="941"/>
      <c r="G1" s="941"/>
      <c r="H1" s="941"/>
      <c r="I1" s="941"/>
      <c r="J1" s="348"/>
    </row>
    <row r="2" spans="1:12" s="369" customFormat="1" ht="30" customHeight="1">
      <c r="A2" s="2061" t="s">
        <v>518</v>
      </c>
      <c r="B2" s="2062"/>
      <c r="C2" s="2062"/>
      <c r="D2" s="2062"/>
      <c r="E2" s="2062"/>
      <c r="F2" s="2062"/>
      <c r="G2" s="2062"/>
      <c r="H2" s="2062"/>
      <c r="I2" s="2062"/>
      <c r="J2" s="2062"/>
    </row>
    <row r="3" spans="1:12" ht="14.25" customHeight="1">
      <c r="A3" s="705" t="str">
        <f>CONCATENATE(封面!D9,封面!F9,封面!G9,封面!H9,封面!I9,封面!J9,封面!K9)</f>
        <v>评估基准日：年月日</v>
      </c>
      <c r="B3" s="705"/>
      <c r="C3" s="705"/>
      <c r="D3" s="705"/>
      <c r="J3" s="705"/>
    </row>
    <row r="4" spans="1:12" ht="15.75" customHeight="1">
      <c r="A4" s="12" t="str">
        <f>封面!D7&amp;封面!F7</f>
        <v>被评估企业：</v>
      </c>
      <c r="E4" s="943"/>
      <c r="F4" s="943"/>
      <c r="G4" s="943"/>
      <c r="H4" s="943"/>
      <c r="I4" s="943"/>
      <c r="J4" s="355" t="s">
        <v>110</v>
      </c>
    </row>
    <row r="5" spans="1:12" s="365" customFormat="1" ht="15.75" customHeight="1">
      <c r="A5" s="559" t="s">
        <v>172</v>
      </c>
      <c r="B5" s="373" t="s">
        <v>511</v>
      </c>
      <c r="C5" s="562" t="s">
        <v>439</v>
      </c>
      <c r="D5" s="350" t="s">
        <v>517</v>
      </c>
      <c r="E5" s="1003" t="s">
        <v>317</v>
      </c>
      <c r="F5" s="1003" t="s">
        <v>394</v>
      </c>
      <c r="G5" s="947" t="s">
        <v>318</v>
      </c>
      <c r="H5" s="947" t="s">
        <v>319</v>
      </c>
      <c r="I5" s="947" t="s">
        <v>336</v>
      </c>
      <c r="J5" s="350" t="s">
        <v>175</v>
      </c>
      <c r="L5" s="1099" t="s">
        <v>2129</v>
      </c>
    </row>
    <row r="6" spans="1:12" ht="15.75" customHeight="1">
      <c r="A6" s="23"/>
      <c r="B6" s="374"/>
      <c r="C6" s="719"/>
      <c r="D6" s="358"/>
      <c r="E6" s="956"/>
      <c r="F6" s="956"/>
      <c r="G6" s="956"/>
      <c r="H6" s="956"/>
      <c r="I6" s="956" t="str">
        <f>IF(G6=0,"",(H6-G6)/G6*100)</f>
        <v/>
      </c>
      <c r="J6" s="370"/>
      <c r="L6" s="1099"/>
    </row>
    <row r="7" spans="1:12" ht="15.75" customHeight="1">
      <c r="A7" s="23"/>
      <c r="B7" s="374"/>
      <c r="C7" s="562"/>
      <c r="D7" s="350"/>
      <c r="E7" s="956"/>
      <c r="F7" s="956"/>
      <c r="G7" s="956"/>
      <c r="H7" s="956"/>
      <c r="I7" s="956" t="str">
        <f t="shared" ref="I7:I25" si="0">IF(G7=0,"",(H7-G7)/G7*100)</f>
        <v/>
      </c>
      <c r="J7" s="370"/>
      <c r="L7" s="894"/>
    </row>
    <row r="8" spans="1:12" ht="15.75" customHeight="1">
      <c r="A8" s="23"/>
      <c r="B8" s="374"/>
      <c r="C8" s="719"/>
      <c r="D8" s="358"/>
      <c r="E8" s="956"/>
      <c r="F8" s="956"/>
      <c r="G8" s="956"/>
      <c r="H8" s="956"/>
      <c r="I8" s="956" t="str">
        <f t="shared" si="0"/>
        <v/>
      </c>
      <c r="J8" s="370"/>
      <c r="L8" s="894"/>
    </row>
    <row r="9" spans="1:12" ht="15.75" customHeight="1">
      <c r="A9" s="23"/>
      <c r="B9" s="374"/>
      <c r="C9" s="719"/>
      <c r="D9" s="358"/>
      <c r="E9" s="956"/>
      <c r="F9" s="956"/>
      <c r="G9" s="956"/>
      <c r="H9" s="956"/>
      <c r="I9" s="956" t="str">
        <f t="shared" si="0"/>
        <v/>
      </c>
      <c r="J9" s="370"/>
      <c r="L9" s="551"/>
    </row>
    <row r="10" spans="1:12" ht="15.75" customHeight="1">
      <c r="A10" s="23"/>
      <c r="B10" s="374"/>
      <c r="C10" s="719"/>
      <c r="D10" s="358"/>
      <c r="E10" s="956"/>
      <c r="F10" s="956"/>
      <c r="G10" s="956"/>
      <c r="H10" s="956"/>
      <c r="I10" s="956" t="str">
        <f t="shared" si="0"/>
        <v/>
      </c>
      <c r="J10" s="370"/>
      <c r="L10" s="551"/>
    </row>
    <row r="11" spans="1:12" ht="15.75" customHeight="1">
      <c r="A11" s="23"/>
      <c r="B11" s="374"/>
      <c r="C11" s="719"/>
      <c r="D11" s="358"/>
      <c r="E11" s="956"/>
      <c r="F11" s="956"/>
      <c r="G11" s="956"/>
      <c r="H11" s="956"/>
      <c r="I11" s="956" t="str">
        <f t="shared" si="0"/>
        <v/>
      </c>
      <c r="J11" s="370"/>
      <c r="L11" s="892"/>
    </row>
    <row r="12" spans="1:12" ht="15.75" customHeight="1">
      <c r="A12" s="23"/>
      <c r="B12" s="374"/>
      <c r="C12" s="719"/>
      <c r="D12" s="358"/>
      <c r="E12" s="956"/>
      <c r="F12" s="956"/>
      <c r="G12" s="956"/>
      <c r="H12" s="956"/>
      <c r="I12" s="956" t="str">
        <f t="shared" si="0"/>
        <v/>
      </c>
      <c r="J12" s="370"/>
      <c r="L12" s="892"/>
    </row>
    <row r="13" spans="1:12" ht="15.75" customHeight="1">
      <c r="A13" s="23"/>
      <c r="B13" s="374"/>
      <c r="C13" s="719"/>
      <c r="D13" s="358"/>
      <c r="E13" s="956"/>
      <c r="F13" s="956"/>
      <c r="G13" s="956"/>
      <c r="H13" s="956"/>
      <c r="I13" s="956" t="str">
        <f t="shared" si="0"/>
        <v/>
      </c>
      <c r="J13" s="370"/>
      <c r="L13" s="892"/>
    </row>
    <row r="14" spans="1:12" ht="15.75" customHeight="1">
      <c r="A14" s="23"/>
      <c r="B14" s="374"/>
      <c r="C14" s="719"/>
      <c r="D14" s="358"/>
      <c r="E14" s="956"/>
      <c r="F14" s="956"/>
      <c r="G14" s="956"/>
      <c r="H14" s="956"/>
      <c r="I14" s="956" t="str">
        <f t="shared" si="0"/>
        <v/>
      </c>
      <c r="J14" s="370"/>
      <c r="L14" s="551"/>
    </row>
    <row r="15" spans="1:12" ht="15.75" customHeight="1">
      <c r="A15" s="23"/>
      <c r="B15" s="374"/>
      <c r="C15" s="719"/>
      <c r="D15" s="358"/>
      <c r="E15" s="956"/>
      <c r="F15" s="956"/>
      <c r="G15" s="956"/>
      <c r="H15" s="956"/>
      <c r="I15" s="956" t="str">
        <f t="shared" si="0"/>
        <v/>
      </c>
      <c r="J15" s="370"/>
      <c r="L15" s="551"/>
    </row>
    <row r="16" spans="1:12" ht="15.75" customHeight="1">
      <c r="A16" s="23"/>
      <c r="B16" s="374"/>
      <c r="C16" s="719"/>
      <c r="D16" s="358"/>
      <c r="E16" s="956"/>
      <c r="F16" s="956"/>
      <c r="G16" s="956"/>
      <c r="H16" s="956"/>
      <c r="I16" s="956" t="str">
        <f t="shared" si="0"/>
        <v/>
      </c>
      <c r="J16" s="370"/>
      <c r="L16" s="551"/>
    </row>
    <row r="17" spans="1:12" ht="15.75" customHeight="1">
      <c r="A17" s="23"/>
      <c r="B17" s="374"/>
      <c r="C17" s="719"/>
      <c r="D17" s="358"/>
      <c r="E17" s="956"/>
      <c r="F17" s="956"/>
      <c r="G17" s="956"/>
      <c r="H17" s="956"/>
      <c r="I17" s="956" t="str">
        <f t="shared" si="0"/>
        <v/>
      </c>
      <c r="J17" s="370"/>
      <c r="L17" s="551"/>
    </row>
    <row r="18" spans="1:12" ht="15.75" customHeight="1">
      <c r="A18" s="23"/>
      <c r="B18" s="374"/>
      <c r="C18" s="719"/>
      <c r="D18" s="358"/>
      <c r="E18" s="956"/>
      <c r="F18" s="956"/>
      <c r="G18" s="956"/>
      <c r="H18" s="956"/>
      <c r="I18" s="956" t="str">
        <f t="shared" si="0"/>
        <v/>
      </c>
      <c r="J18" s="370"/>
      <c r="L18" s="551"/>
    </row>
    <row r="19" spans="1:12" ht="15.75" customHeight="1">
      <c r="A19" s="23"/>
      <c r="B19" s="374"/>
      <c r="C19" s="719"/>
      <c r="D19" s="358"/>
      <c r="E19" s="956"/>
      <c r="F19" s="956"/>
      <c r="G19" s="956"/>
      <c r="H19" s="956"/>
      <c r="I19" s="956" t="str">
        <f t="shared" si="0"/>
        <v/>
      </c>
      <c r="J19" s="370"/>
      <c r="L19" s="551"/>
    </row>
    <row r="20" spans="1:12" ht="15.75" customHeight="1">
      <c r="A20" s="23"/>
      <c r="B20" s="374"/>
      <c r="C20" s="719"/>
      <c r="D20" s="358"/>
      <c r="E20" s="956"/>
      <c r="F20" s="956"/>
      <c r="G20" s="956"/>
      <c r="H20" s="956"/>
      <c r="I20" s="956" t="str">
        <f t="shared" si="0"/>
        <v/>
      </c>
      <c r="J20" s="370"/>
      <c r="L20" s="551"/>
    </row>
    <row r="21" spans="1:12" ht="15.75" customHeight="1">
      <c r="A21" s="23"/>
      <c r="B21" s="374"/>
      <c r="C21" s="719"/>
      <c r="D21" s="358"/>
      <c r="E21" s="956"/>
      <c r="F21" s="956"/>
      <c r="G21" s="956"/>
      <c r="H21" s="956"/>
      <c r="I21" s="956" t="str">
        <f t="shared" si="0"/>
        <v/>
      </c>
      <c r="J21" s="370"/>
      <c r="L21" s="551"/>
    </row>
    <row r="22" spans="1:12" ht="15.75" customHeight="1">
      <c r="A22" s="23"/>
      <c r="B22" s="374"/>
      <c r="C22" s="719"/>
      <c r="D22" s="358"/>
      <c r="E22" s="956"/>
      <c r="F22" s="956"/>
      <c r="G22" s="956"/>
      <c r="H22" s="956"/>
      <c r="I22" s="956" t="str">
        <f t="shared" si="0"/>
        <v/>
      </c>
      <c r="J22" s="370"/>
      <c r="L22" s="551"/>
    </row>
    <row r="23" spans="1:12" ht="15.75" customHeight="1">
      <c r="A23" s="23"/>
      <c r="B23" s="374"/>
      <c r="C23" s="719"/>
      <c r="D23" s="358"/>
      <c r="E23" s="956"/>
      <c r="F23" s="956"/>
      <c r="G23" s="956"/>
      <c r="H23" s="956"/>
      <c r="I23" s="956" t="str">
        <f t="shared" si="0"/>
        <v/>
      </c>
      <c r="J23" s="370"/>
      <c r="L23" s="551"/>
    </row>
    <row r="24" spans="1:12" ht="15.75" customHeight="1">
      <c r="A24" s="23"/>
      <c r="B24" s="374"/>
      <c r="C24" s="719"/>
      <c r="D24" s="358"/>
      <c r="E24" s="956"/>
      <c r="F24" s="956"/>
      <c r="G24" s="956"/>
      <c r="H24" s="956"/>
      <c r="I24" s="956" t="str">
        <f t="shared" si="0"/>
        <v/>
      </c>
      <c r="J24" s="370"/>
      <c r="L24" s="551"/>
    </row>
    <row r="25" spans="1:12" ht="15.75" customHeight="1">
      <c r="A25" s="23"/>
      <c r="B25" s="374"/>
      <c r="C25" s="719"/>
      <c r="D25" s="358"/>
      <c r="E25" s="956"/>
      <c r="F25" s="956"/>
      <c r="G25" s="956"/>
      <c r="H25" s="956"/>
      <c r="I25" s="956" t="str">
        <f t="shared" si="0"/>
        <v/>
      </c>
      <c r="J25" s="370"/>
      <c r="L25" s="551"/>
    </row>
    <row r="26" spans="1:12" ht="15.75" customHeight="1">
      <c r="A26" s="23"/>
      <c r="B26" s="374"/>
      <c r="C26" s="719"/>
      <c r="D26" s="358"/>
      <c r="E26" s="956"/>
      <c r="F26" s="956"/>
      <c r="G26" s="956"/>
      <c r="H26" s="956"/>
      <c r="I26" s="956"/>
      <c r="J26" s="370"/>
      <c r="L26" s="551"/>
    </row>
    <row r="27" spans="1:12" ht="15.75" customHeight="1">
      <c r="A27" s="2115" t="s">
        <v>433</v>
      </c>
      <c r="B27" s="2116"/>
      <c r="C27" s="562"/>
      <c r="D27" s="350"/>
      <c r="E27" s="956">
        <f>SUM(E6:E26)</f>
        <v>0</v>
      </c>
      <c r="F27" s="956"/>
      <c r="G27" s="956">
        <f>SUM(G6:G26)</f>
        <v>0</v>
      </c>
      <c r="H27" s="956">
        <f>SUM(H6:H26)</f>
        <v>0</v>
      </c>
      <c r="I27" s="956" t="str">
        <f>IF(G27=0,"",(H27-G27)/G27*100)</f>
        <v/>
      </c>
      <c r="J27" s="370"/>
    </row>
    <row r="28" spans="1:12" ht="15.75" customHeight="1">
      <c r="A28" s="12" t="str">
        <f>封面!D11&amp;封面!G11</f>
        <v>被评估企业填表人：</v>
      </c>
      <c r="E28" s="943"/>
      <c r="F28" s="943"/>
      <c r="G28" s="943" t="str">
        <f>"评估人员："&amp;封面!G20</f>
        <v>评估人员：</v>
      </c>
      <c r="H28" s="943"/>
      <c r="I28" s="943"/>
    </row>
    <row r="29" spans="1:12" ht="15.75" customHeight="1">
      <c r="A29" s="12" t="str">
        <f>CONCATENATE(封面!D13,封面!F13,封面!G13,封面!H13,封面!I13,封面!J13,封面!K13)</f>
        <v>填表日期：年月日</v>
      </c>
      <c r="E29" s="943"/>
      <c r="F29" s="943"/>
      <c r="G29" s="943"/>
      <c r="H29" s="943"/>
      <c r="I29" s="943"/>
    </row>
  </sheetData>
  <mergeCells count="2">
    <mergeCell ref="A2:J2"/>
    <mergeCell ref="A27:B27"/>
  </mergeCells>
  <phoneticPr fontId="28" type="noConversion"/>
  <hyperlinks>
    <hyperlink ref="A1" location="索引目录!D27" display="返回索引页" xr:uid="{00000000-0004-0000-2A00-000000000000}"/>
    <hyperlink ref="B1" location="流动汇总!B16" display="返回" xr:uid="{00000000-0004-0000-2A00-000001000000}"/>
  </hyperlinks>
  <printOptions horizontalCentered="1"/>
  <pageMargins left="0.35433070866141736" right="0.35433070866141736" top="0.98425196850393704" bottom="0.78740157480314965" header="0.39370078740157477" footer="0.51181102362204722"/>
  <pageSetup paperSize="9" scale="87" fitToHeight="0" orientation="landscape" r:id="rId1"/>
  <headerFooter alignWithMargins="0">
    <oddHeader>&amp;R&amp;"宋体,常规"&amp;10共&amp;"Times New Roman,常规"&amp;N&amp;"宋体,常规"页第&amp;"Times New Roman,常规"&amp;P&amp;"宋体,常规"页</oddHeader>
  </headerFooter>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6">
    <tabColor indexed="60"/>
    <pageSetUpPr fitToPage="1"/>
  </sheetPr>
  <dimension ref="A1:O342"/>
  <sheetViews>
    <sheetView topLeftCell="A307" workbookViewId="0">
      <selection activeCell="D318" sqref="D318"/>
    </sheetView>
  </sheetViews>
  <sheetFormatPr defaultColWidth="9" defaultRowHeight="15.75"/>
  <cols>
    <col min="1" max="1" width="23.5" style="76" customWidth="1"/>
    <col min="2" max="2" width="24.75" style="77" customWidth="1"/>
    <col min="3" max="3" width="21.625" style="78" customWidth="1"/>
    <col min="4" max="4" width="38" style="78" customWidth="1"/>
    <col min="5" max="5" width="23.5" customWidth="1"/>
  </cols>
  <sheetData>
    <row r="1" spans="1:4">
      <c r="A1" s="79" t="s">
        <v>201</v>
      </c>
      <c r="B1" s="80" t="s">
        <v>202</v>
      </c>
      <c r="C1" s="80" t="s">
        <v>203</v>
      </c>
      <c r="D1" s="80" t="s">
        <v>175</v>
      </c>
    </row>
    <row r="2" spans="1:4">
      <c r="A2" s="2042" t="s">
        <v>75</v>
      </c>
      <c r="B2" s="81" t="s">
        <v>204</v>
      </c>
      <c r="C2" s="82">
        <f>SUM(其他非流动负债!E6:E26)</f>
        <v>0</v>
      </c>
    </row>
    <row r="3" spans="1:4">
      <c r="A3" s="2043"/>
      <c r="B3" s="81" t="s">
        <v>205</v>
      </c>
      <c r="C3" s="82">
        <f>SUM(其他非流动负债!G6:G26)</f>
        <v>0</v>
      </c>
    </row>
    <row r="4" spans="1:4">
      <c r="A4" s="2044"/>
      <c r="B4" s="81" t="s">
        <v>206</v>
      </c>
      <c r="C4" s="82">
        <f>SUM(其他非流动负债!H6:H26)</f>
        <v>0</v>
      </c>
    </row>
    <row r="5" spans="1:4">
      <c r="A5" s="2042" t="s">
        <v>73</v>
      </c>
      <c r="B5" s="81" t="s">
        <v>204</v>
      </c>
      <c r="C5" s="82">
        <f>SUM(递延所得税负债!D6:D26)</f>
        <v>0</v>
      </c>
    </row>
    <row r="6" spans="1:4">
      <c r="A6" s="2043"/>
      <c r="B6" s="81" t="s">
        <v>205</v>
      </c>
      <c r="C6" s="82">
        <f>SUM(递延所得税负债!F7:F26)</f>
        <v>0</v>
      </c>
    </row>
    <row r="7" spans="1:4">
      <c r="A7" s="2044"/>
      <c r="B7" s="81" t="s">
        <v>206</v>
      </c>
      <c r="C7" s="82">
        <f>SUM(递延所得税负债!G7:G26)</f>
        <v>0</v>
      </c>
    </row>
    <row r="8" spans="1:4">
      <c r="A8" s="2042" t="s">
        <v>71</v>
      </c>
      <c r="B8" s="81" t="s">
        <v>204</v>
      </c>
      <c r="C8" s="82">
        <f>SUM(预计负债!E6:E26)</f>
        <v>0</v>
      </c>
    </row>
    <row r="9" spans="1:4">
      <c r="A9" s="2043"/>
      <c r="B9" s="81" t="s">
        <v>205</v>
      </c>
      <c r="C9" s="82">
        <f>SUM(预计负债!G6:G26)</f>
        <v>0</v>
      </c>
    </row>
    <row r="10" spans="1:4">
      <c r="A10" s="2044"/>
      <c r="B10" s="81" t="s">
        <v>206</v>
      </c>
      <c r="C10" s="82">
        <f>SUM(预计负债!H6:H26)</f>
        <v>0</v>
      </c>
    </row>
    <row r="11" spans="1:4">
      <c r="A11" s="2042" t="s">
        <v>69</v>
      </c>
      <c r="B11" s="81" t="s">
        <v>204</v>
      </c>
      <c r="C11" s="82" t="e">
        <f>SUM(#REF!)</f>
        <v>#REF!</v>
      </c>
    </row>
    <row r="12" spans="1:4">
      <c r="A12" s="2043"/>
      <c r="B12" s="81" t="s">
        <v>205</v>
      </c>
      <c r="C12" s="82" t="e">
        <f>SUM(#REF!)</f>
        <v>#REF!</v>
      </c>
    </row>
    <row r="13" spans="1:4">
      <c r="A13" s="2044"/>
      <c r="B13" s="81" t="s">
        <v>206</v>
      </c>
      <c r="C13" s="82" t="e">
        <f>SUM(#REF!)</f>
        <v>#REF!</v>
      </c>
    </row>
    <row r="14" spans="1:4">
      <c r="A14" s="2042" t="s">
        <v>67</v>
      </c>
      <c r="B14" s="81" t="s">
        <v>204</v>
      </c>
      <c r="C14" s="82">
        <f>SUM(长期应付款!G7:G26)</f>
        <v>0</v>
      </c>
    </row>
    <row r="15" spans="1:4">
      <c r="A15" s="2043"/>
      <c r="B15" s="81" t="s">
        <v>205</v>
      </c>
      <c r="C15" s="82">
        <f>SUM(长期应付款!K7:K26)</f>
        <v>0</v>
      </c>
    </row>
    <row r="16" spans="1:4">
      <c r="A16" s="2044"/>
      <c r="B16" s="81" t="s">
        <v>206</v>
      </c>
      <c r="C16" s="82">
        <f>SUM(长期应付款!L7:L26)</f>
        <v>0</v>
      </c>
    </row>
    <row r="17" spans="1:3">
      <c r="A17" s="2042" t="s">
        <v>65</v>
      </c>
      <c r="B17" s="81" t="s">
        <v>204</v>
      </c>
      <c r="C17" s="82">
        <f>SUM(应付债券!G6:G26)</f>
        <v>0</v>
      </c>
    </row>
    <row r="18" spans="1:3">
      <c r="A18" s="2043"/>
      <c r="B18" s="81" t="s">
        <v>205</v>
      </c>
      <c r="C18" s="82">
        <f>SUM(应付债券!I6:I26)</f>
        <v>0</v>
      </c>
    </row>
    <row r="19" spans="1:3">
      <c r="A19" s="2044"/>
      <c r="B19" s="81" t="s">
        <v>206</v>
      </c>
      <c r="C19" s="82">
        <f>SUM(应付债券!J6:J26)</f>
        <v>0</v>
      </c>
    </row>
    <row r="20" spans="1:3">
      <c r="A20" s="2042" t="s">
        <v>63</v>
      </c>
      <c r="B20" s="81" t="s">
        <v>204</v>
      </c>
      <c r="C20" s="82">
        <f>SUM(长期借款!H6:H26)</f>
        <v>0</v>
      </c>
    </row>
    <row r="21" spans="1:3">
      <c r="A21" s="2043"/>
      <c r="B21" s="81" t="s">
        <v>205</v>
      </c>
      <c r="C21" s="82">
        <f>SUM(长期借款!J6:J26)</f>
        <v>0</v>
      </c>
    </row>
    <row r="22" spans="1:3">
      <c r="A22" s="2044"/>
      <c r="B22" s="81" t="s">
        <v>206</v>
      </c>
      <c r="C22" s="82">
        <f>SUM(长期借款!L6:L26)</f>
        <v>0</v>
      </c>
    </row>
    <row r="23" spans="1:3">
      <c r="A23" s="2045" t="s">
        <v>207</v>
      </c>
      <c r="B23" s="81" t="s">
        <v>204</v>
      </c>
      <c r="C23" s="82">
        <f>SUM(非流动负债汇总!C6:C28)</f>
        <v>0</v>
      </c>
    </row>
    <row r="24" spans="1:3">
      <c r="A24" s="2046"/>
      <c r="B24" s="81" t="s">
        <v>205</v>
      </c>
      <c r="C24" s="82">
        <f>SUM(非流动负债汇总!D6:D28)</f>
        <v>0</v>
      </c>
    </row>
    <row r="25" spans="1:3">
      <c r="A25" s="2046"/>
      <c r="B25" s="81" t="s">
        <v>206</v>
      </c>
      <c r="C25" s="82">
        <f>SUM(非流动负债汇总!E6:E28)</f>
        <v>0</v>
      </c>
    </row>
    <row r="26" spans="1:3">
      <c r="A26" s="2046"/>
      <c r="B26" s="81" t="s">
        <v>208</v>
      </c>
      <c r="C26" s="82">
        <f>SUM(非流动负债汇总!F6:F28)</f>
        <v>0</v>
      </c>
    </row>
    <row r="27" spans="1:3">
      <c r="A27" s="2047"/>
      <c r="B27" s="81" t="s">
        <v>209</v>
      </c>
      <c r="C27" s="82">
        <f>SUM(非流动负债汇总!G6:G28)</f>
        <v>0</v>
      </c>
    </row>
    <row r="28" spans="1:3">
      <c r="A28" s="2042" t="s">
        <v>57</v>
      </c>
      <c r="B28" s="81" t="s">
        <v>204</v>
      </c>
      <c r="C28" s="82">
        <f>SUM(其他流动负债!E6:E26)</f>
        <v>0</v>
      </c>
    </row>
    <row r="29" spans="1:3">
      <c r="A29" s="2043"/>
      <c r="B29" s="81" t="s">
        <v>205</v>
      </c>
      <c r="C29" s="82">
        <f>SUM(其他流动负债!G6:G26)</f>
        <v>0</v>
      </c>
    </row>
    <row r="30" spans="1:3">
      <c r="A30" s="2044"/>
      <c r="B30" s="81" t="s">
        <v>206</v>
      </c>
      <c r="C30" s="82">
        <f>SUM(其他流动负债!H6:H26)</f>
        <v>0</v>
      </c>
    </row>
    <row r="31" spans="1:3">
      <c r="A31" s="2048" t="s">
        <v>210</v>
      </c>
      <c r="B31" s="81" t="s">
        <v>204</v>
      </c>
      <c r="C31" s="82">
        <f>SUM(一年到期非流动负债!F6:F26)</f>
        <v>0</v>
      </c>
    </row>
    <row r="32" spans="1:3">
      <c r="A32" s="2049"/>
      <c r="B32" s="81" t="s">
        <v>205</v>
      </c>
      <c r="C32" s="82">
        <f>SUM(一年到期非流动负债!H6:H26)</f>
        <v>0</v>
      </c>
    </row>
    <row r="33" spans="1:3">
      <c r="A33" s="2050"/>
      <c r="B33" s="81" t="s">
        <v>206</v>
      </c>
      <c r="C33" s="82">
        <f>SUM(一年到期非流动负债!I6:I26)</f>
        <v>0</v>
      </c>
    </row>
    <row r="34" spans="1:3">
      <c r="A34" s="2042" t="s">
        <v>53</v>
      </c>
      <c r="B34" s="81" t="s">
        <v>204</v>
      </c>
      <c r="C34" s="82">
        <f>SUM(其他应付款!E6:E26)</f>
        <v>0</v>
      </c>
    </row>
    <row r="35" spans="1:3">
      <c r="A35" s="2043"/>
      <c r="B35" s="81" t="s">
        <v>205</v>
      </c>
      <c r="C35" s="82">
        <f>SUM(其他应付款!G6:G26)</f>
        <v>0</v>
      </c>
    </row>
    <row r="36" spans="1:3">
      <c r="A36" s="2044"/>
      <c r="B36" s="81" t="s">
        <v>206</v>
      </c>
      <c r="C36" s="82">
        <f>SUM(其他应付款!H6:H26)</f>
        <v>0</v>
      </c>
    </row>
    <row r="37" spans="1:3">
      <c r="A37" s="2042" t="s">
        <v>211</v>
      </c>
      <c r="B37" s="81" t="s">
        <v>204</v>
      </c>
      <c r="C37" s="82">
        <f>SUM(应付股利【利润】!E6:E26)</f>
        <v>0</v>
      </c>
    </row>
    <row r="38" spans="1:3">
      <c r="A38" s="2043"/>
      <c r="B38" s="81" t="s">
        <v>205</v>
      </c>
      <c r="C38" s="82">
        <f>SUM(应付股利【利润】!G6:G26)</f>
        <v>0</v>
      </c>
    </row>
    <row r="39" spans="1:3">
      <c r="A39" s="2044"/>
      <c r="B39" s="81" t="s">
        <v>206</v>
      </c>
      <c r="C39" s="82">
        <f>SUM(应付股利【利润】!H6:H26)</f>
        <v>0</v>
      </c>
    </row>
    <row r="40" spans="1:3">
      <c r="A40" s="2042" t="s">
        <v>49</v>
      </c>
      <c r="B40" s="81" t="s">
        <v>204</v>
      </c>
      <c r="C40" s="82">
        <f>SUM(应付利息!G6:G26)</f>
        <v>0</v>
      </c>
    </row>
    <row r="41" spans="1:3">
      <c r="A41" s="2043"/>
      <c r="B41" s="81" t="s">
        <v>205</v>
      </c>
      <c r="C41" s="82">
        <f>SUM(应付利息!I6:I26)</f>
        <v>0</v>
      </c>
    </row>
    <row r="42" spans="1:3">
      <c r="A42" s="2044"/>
      <c r="B42" s="81" t="s">
        <v>206</v>
      </c>
      <c r="C42" s="82">
        <f>SUM(应付利息!J6:J26)</f>
        <v>0</v>
      </c>
    </row>
    <row r="43" spans="1:3">
      <c r="A43" s="2042" t="s">
        <v>47</v>
      </c>
      <c r="B43" s="81" t="s">
        <v>204</v>
      </c>
      <c r="C43" s="82">
        <f>SUM(应交税费!E6:E26)</f>
        <v>0</v>
      </c>
    </row>
    <row r="44" spans="1:3">
      <c r="A44" s="2043"/>
      <c r="B44" s="81" t="s">
        <v>205</v>
      </c>
      <c r="C44" s="82">
        <f>SUM(应交税费!G6:G26)</f>
        <v>0</v>
      </c>
    </row>
    <row r="45" spans="1:3">
      <c r="A45" s="2044"/>
      <c r="B45" s="81" t="s">
        <v>206</v>
      </c>
      <c r="C45" s="82">
        <f>SUM(应交税费!H6:H26)</f>
        <v>0</v>
      </c>
    </row>
    <row r="46" spans="1:3">
      <c r="A46" s="2042" t="s">
        <v>212</v>
      </c>
      <c r="B46" s="81" t="s">
        <v>204</v>
      </c>
      <c r="C46" s="82">
        <f>SUM(职工薪酬!D6:D25)</f>
        <v>0</v>
      </c>
    </row>
    <row r="47" spans="1:3">
      <c r="A47" s="2043"/>
      <c r="B47" s="81" t="s">
        <v>205</v>
      </c>
      <c r="C47" s="82">
        <f>SUM(职工薪酬!F6:F25)</f>
        <v>0</v>
      </c>
    </row>
    <row r="48" spans="1:3">
      <c r="A48" s="2044"/>
      <c r="B48" s="81" t="s">
        <v>206</v>
      </c>
      <c r="C48" s="82">
        <f>SUM(职工薪酬!G6:G25)</f>
        <v>0</v>
      </c>
    </row>
    <row r="49" spans="1:15">
      <c r="A49" s="2042" t="s">
        <v>213</v>
      </c>
      <c r="B49" s="81" t="s">
        <v>204</v>
      </c>
      <c r="C49" s="82">
        <f>SUM(预收账款!E6:E26)</f>
        <v>0</v>
      </c>
    </row>
    <row r="50" spans="1:15">
      <c r="A50" s="2043"/>
      <c r="B50" s="81" t="s">
        <v>205</v>
      </c>
      <c r="C50" s="82">
        <f>SUM(预收账款!G6:G26)</f>
        <v>0</v>
      </c>
    </row>
    <row r="51" spans="1:15">
      <c r="A51" s="2044"/>
      <c r="B51" s="81" t="s">
        <v>206</v>
      </c>
      <c r="C51" s="82">
        <f>SUM(预收账款!H6:H26)</f>
        <v>0</v>
      </c>
    </row>
    <row r="52" spans="1:15">
      <c r="A52" s="2042" t="s">
        <v>41</v>
      </c>
      <c r="B52" s="81" t="s">
        <v>204</v>
      </c>
      <c r="C52" s="82">
        <f>SUM(应付账款!E6:E26)</f>
        <v>0</v>
      </c>
    </row>
    <row r="53" spans="1:15">
      <c r="A53" s="2043"/>
      <c r="B53" s="81" t="s">
        <v>205</v>
      </c>
      <c r="C53" s="82">
        <f>SUM(应付账款!G6:G26)</f>
        <v>0</v>
      </c>
    </row>
    <row r="54" spans="1:15">
      <c r="A54" s="2044"/>
      <c r="B54" s="81" t="s">
        <v>206</v>
      </c>
      <c r="C54" s="82">
        <f>SUM(应付账款!H6:H26)</f>
        <v>0</v>
      </c>
    </row>
    <row r="55" spans="1:15">
      <c r="A55" s="2042" t="s">
        <v>38</v>
      </c>
      <c r="B55" s="81" t="s">
        <v>204</v>
      </c>
      <c r="C55" s="82">
        <f>SUM(应付票据!F6:F26)</f>
        <v>0</v>
      </c>
      <c r="O55" s="84"/>
    </row>
    <row r="56" spans="1:15">
      <c r="A56" s="2043"/>
      <c r="B56" s="81" t="s">
        <v>205</v>
      </c>
      <c r="C56" s="82">
        <f>SUM(应付票据!H6:H26)</f>
        <v>0</v>
      </c>
      <c r="O56" s="84"/>
    </row>
    <row r="57" spans="1:15">
      <c r="A57" s="2044"/>
      <c r="B57" s="81" t="s">
        <v>206</v>
      </c>
      <c r="C57" s="82">
        <f>SUM(应付票据!I6:I26)</f>
        <v>0</v>
      </c>
      <c r="O57" s="84"/>
    </row>
    <row r="58" spans="1:15">
      <c r="A58" s="2042" t="s">
        <v>36</v>
      </c>
      <c r="B58" s="81" t="s">
        <v>204</v>
      </c>
      <c r="C58" s="82">
        <f>SUM(交易性金融负债!E6:E26)</f>
        <v>0</v>
      </c>
    </row>
    <row r="59" spans="1:15">
      <c r="A59" s="2043"/>
      <c r="B59" s="81" t="s">
        <v>205</v>
      </c>
      <c r="C59" s="82">
        <f>SUM(交易性金融负债!G6:G26)</f>
        <v>0</v>
      </c>
    </row>
    <row r="60" spans="1:15">
      <c r="A60" s="2044"/>
      <c r="B60" s="81" t="s">
        <v>206</v>
      </c>
      <c r="C60" s="82">
        <f>SUM(交易性金融负债!H6:H26)</f>
        <v>0</v>
      </c>
    </row>
    <row r="61" spans="1:15">
      <c r="A61" s="2048" t="s">
        <v>34</v>
      </c>
      <c r="B61" s="81" t="s">
        <v>204</v>
      </c>
      <c r="C61" s="82">
        <f>SUM(短期借款!H6:H26)</f>
        <v>0</v>
      </c>
    </row>
    <row r="62" spans="1:15">
      <c r="A62" s="2049"/>
      <c r="B62" s="81" t="s">
        <v>205</v>
      </c>
      <c r="C62" s="82">
        <f>SUM(短期借款!J6:J26)</f>
        <v>0</v>
      </c>
    </row>
    <row r="63" spans="1:15">
      <c r="A63" s="2050"/>
      <c r="B63" s="81" t="s">
        <v>206</v>
      </c>
      <c r="C63" s="82">
        <f>SUM(短期借款!L6:L26)</f>
        <v>0</v>
      </c>
    </row>
    <row r="64" spans="1:15">
      <c r="A64" s="2042" t="s">
        <v>214</v>
      </c>
      <c r="B64" s="81" t="s">
        <v>204</v>
      </c>
      <c r="C64" s="82">
        <f>SUM(流动负债汇总!C6:C27)</f>
        <v>0</v>
      </c>
    </row>
    <row r="65" spans="1:3">
      <c r="A65" s="2043"/>
      <c r="B65" s="81" t="s">
        <v>205</v>
      </c>
      <c r="C65" s="82">
        <f>SUM(流动负债汇总!D6:D27)</f>
        <v>0</v>
      </c>
    </row>
    <row r="66" spans="1:3">
      <c r="A66" s="2043"/>
      <c r="B66" s="81" t="s">
        <v>206</v>
      </c>
      <c r="C66" s="82">
        <f>SUM(流动负债汇总!E6:E27)</f>
        <v>0</v>
      </c>
    </row>
    <row r="67" spans="1:3">
      <c r="A67" s="2043"/>
      <c r="B67" s="81" t="s">
        <v>208</v>
      </c>
      <c r="C67" s="82">
        <f>SUM(流动负债汇总!F6:F27)</f>
        <v>0</v>
      </c>
    </row>
    <row r="68" spans="1:3">
      <c r="A68" s="2044"/>
      <c r="B68" s="81" t="s">
        <v>209</v>
      </c>
      <c r="C68" s="82">
        <f>SUM(流动负债汇总!G6:G27)</f>
        <v>0</v>
      </c>
    </row>
    <row r="69" spans="1:3">
      <c r="A69" s="2042" t="s">
        <v>107</v>
      </c>
      <c r="B69" s="81" t="s">
        <v>204</v>
      </c>
      <c r="C69" s="82">
        <f>SUM(其他非流动资产!D6:D26)</f>
        <v>0</v>
      </c>
    </row>
    <row r="70" spans="1:3">
      <c r="A70" s="2043"/>
      <c r="B70" s="81" t="s">
        <v>205</v>
      </c>
      <c r="C70" s="82">
        <f>SUM(其他非流动资产!F6:F26)</f>
        <v>0</v>
      </c>
    </row>
    <row r="71" spans="1:3">
      <c r="A71" s="2044"/>
      <c r="B71" s="81" t="s">
        <v>206</v>
      </c>
      <c r="C71" s="82">
        <f>SUM(其他非流动资产!G6:G26)</f>
        <v>0</v>
      </c>
    </row>
    <row r="72" spans="1:3">
      <c r="A72" s="2042" t="s">
        <v>106</v>
      </c>
      <c r="B72" s="81" t="s">
        <v>204</v>
      </c>
      <c r="C72" s="82">
        <f>SUM(递延所得税资产!D6:D26)</f>
        <v>0</v>
      </c>
    </row>
    <row r="73" spans="1:3">
      <c r="A73" s="2043"/>
      <c r="B73" s="81" t="s">
        <v>205</v>
      </c>
      <c r="C73" s="82">
        <f>SUM(递延所得税资产!F6:F26)</f>
        <v>0</v>
      </c>
    </row>
    <row r="74" spans="1:3">
      <c r="A74" s="2044"/>
      <c r="B74" s="81" t="s">
        <v>206</v>
      </c>
      <c r="C74" s="82">
        <f>SUM(递延所得税资产!G6:G26)</f>
        <v>0</v>
      </c>
    </row>
    <row r="75" spans="1:3">
      <c r="A75" s="2042" t="s">
        <v>105</v>
      </c>
      <c r="B75" s="81" t="s">
        <v>204</v>
      </c>
      <c r="C75" s="82">
        <f>SUM(长期待摊费用!F6:F26)</f>
        <v>0</v>
      </c>
    </row>
    <row r="76" spans="1:3">
      <c r="A76" s="2043"/>
      <c r="B76" s="81" t="s">
        <v>205</v>
      </c>
      <c r="C76" s="82">
        <f>SUM(长期待摊费用!H6:H26)</f>
        <v>0</v>
      </c>
    </row>
    <row r="77" spans="1:3">
      <c r="A77" s="2044"/>
      <c r="B77" s="81" t="s">
        <v>206</v>
      </c>
      <c r="C77" s="82">
        <f>SUM(长期待摊费用!J6:J26)</f>
        <v>0</v>
      </c>
    </row>
    <row r="78" spans="1:3">
      <c r="A78" s="2042" t="s">
        <v>103</v>
      </c>
      <c r="B78" s="81" t="s">
        <v>204</v>
      </c>
      <c r="C78" s="82">
        <f>SUM(商誉!D6:D24)</f>
        <v>0</v>
      </c>
    </row>
    <row r="79" spans="1:3">
      <c r="A79" s="2043"/>
      <c r="B79" s="81" t="s">
        <v>205</v>
      </c>
      <c r="C79" s="82">
        <f>SUM(商誉!F6:F24)</f>
        <v>0</v>
      </c>
    </row>
    <row r="80" spans="1:3">
      <c r="A80" s="2043"/>
      <c r="B80" s="81" t="s">
        <v>206</v>
      </c>
      <c r="C80" s="82">
        <f>SUM(商誉!G6:G24)</f>
        <v>0</v>
      </c>
    </row>
    <row r="81" spans="1:3">
      <c r="A81" s="2043"/>
      <c r="B81" s="81" t="s">
        <v>215</v>
      </c>
      <c r="C81" s="82">
        <f>商誉!D25-商誉!D26</f>
        <v>0</v>
      </c>
    </row>
    <row r="82" spans="1:3">
      <c r="A82" s="2043"/>
      <c r="B82" s="81" t="s">
        <v>216</v>
      </c>
      <c r="C82" s="82">
        <f>商誉!F25-商誉!F26</f>
        <v>0</v>
      </c>
    </row>
    <row r="83" spans="1:3">
      <c r="A83" s="2044"/>
      <c r="B83" s="81" t="s">
        <v>217</v>
      </c>
      <c r="C83" s="82">
        <f>商誉!G25-商誉!G26</f>
        <v>0</v>
      </c>
    </row>
    <row r="84" spans="1:3">
      <c r="A84" s="2042" t="s">
        <v>102</v>
      </c>
      <c r="B84" s="81" t="s">
        <v>204</v>
      </c>
      <c r="C84" s="82">
        <f>SUM(开发支出!D6:D26)</f>
        <v>0</v>
      </c>
    </row>
    <row r="85" spans="1:3">
      <c r="A85" s="2043"/>
      <c r="B85" s="81" t="s">
        <v>205</v>
      </c>
      <c r="C85" s="82">
        <f>SUM(开发支出!F6:F26)</f>
        <v>0</v>
      </c>
    </row>
    <row r="86" spans="1:3">
      <c r="A86" s="2044"/>
      <c r="B86" s="81" t="s">
        <v>206</v>
      </c>
      <c r="C86" s="82">
        <f>SUM(开发支出!G6:G26)</f>
        <v>0</v>
      </c>
    </row>
    <row r="87" spans="1:3">
      <c r="A87" s="2045" t="s">
        <v>218</v>
      </c>
      <c r="B87" s="81" t="s">
        <v>204</v>
      </c>
      <c r="C87" s="82">
        <f>SUM(无形—其他!H6:H26)</f>
        <v>0</v>
      </c>
    </row>
    <row r="88" spans="1:3">
      <c r="A88" s="2046"/>
      <c r="B88" s="81" t="s">
        <v>205</v>
      </c>
      <c r="C88" s="82">
        <f>SUM(无形—其他!J6:J26)</f>
        <v>0</v>
      </c>
    </row>
    <row r="89" spans="1:3">
      <c r="A89" s="2047"/>
      <c r="B89" s="81" t="s">
        <v>206</v>
      </c>
      <c r="C89" s="82">
        <f>SUM(无形—其他!L6:L26)</f>
        <v>0</v>
      </c>
    </row>
    <row r="90" spans="1:3">
      <c r="A90" s="2045" t="s">
        <v>219</v>
      </c>
      <c r="B90" s="81" t="s">
        <v>204</v>
      </c>
      <c r="C90" s="82">
        <f>SUM(无形—矿业权!J6:J26)</f>
        <v>0</v>
      </c>
    </row>
    <row r="91" spans="1:3">
      <c r="A91" s="2046"/>
      <c r="B91" s="81" t="s">
        <v>205</v>
      </c>
      <c r="C91" s="82">
        <f>SUM(无形—矿业权!L6:L26)</f>
        <v>0</v>
      </c>
    </row>
    <row r="92" spans="1:3">
      <c r="A92" s="2047"/>
      <c r="B92" s="81" t="s">
        <v>206</v>
      </c>
      <c r="C92" s="82">
        <f>SUM(无形—矿业权!M6:M26)</f>
        <v>0</v>
      </c>
    </row>
    <row r="93" spans="1:3">
      <c r="A93" s="2045" t="s">
        <v>220</v>
      </c>
      <c r="B93" s="81" t="s">
        <v>204</v>
      </c>
      <c r="C93" s="85" t="e">
        <f>SUM(#REF!)</f>
        <v>#REF!</v>
      </c>
    </row>
    <row r="94" spans="1:3">
      <c r="A94" s="2046"/>
      <c r="B94" s="81" t="s">
        <v>205</v>
      </c>
      <c r="C94" s="85" t="e">
        <f>SUM(#REF!)</f>
        <v>#REF!</v>
      </c>
    </row>
    <row r="95" spans="1:3">
      <c r="A95" s="2047"/>
      <c r="B95" s="81" t="s">
        <v>206</v>
      </c>
      <c r="C95" s="85" t="e">
        <f>SUM(#REF!)</f>
        <v>#REF!</v>
      </c>
    </row>
    <row r="96" spans="1:3">
      <c r="A96" s="2042" t="s">
        <v>221</v>
      </c>
      <c r="B96" s="81" t="s">
        <v>204</v>
      </c>
      <c r="C96" s="82">
        <f>SUM(无形资产汇总!C6:C24)</f>
        <v>0</v>
      </c>
    </row>
    <row r="97" spans="1:3">
      <c r="A97" s="2043"/>
      <c r="B97" s="81" t="s">
        <v>205</v>
      </c>
      <c r="C97" s="82">
        <f>SUM(无形资产汇总!D6:D24)</f>
        <v>0</v>
      </c>
    </row>
    <row r="98" spans="1:3">
      <c r="A98" s="2043"/>
      <c r="B98" s="81" t="s">
        <v>206</v>
      </c>
      <c r="C98" s="82">
        <f>SUM(无形资产汇总!E6:E24)</f>
        <v>0</v>
      </c>
    </row>
    <row r="99" spans="1:3">
      <c r="A99" s="2043"/>
      <c r="B99" s="81" t="s">
        <v>208</v>
      </c>
      <c r="C99" s="82">
        <f>SUM(无形资产汇总!F6:F24)</f>
        <v>0</v>
      </c>
    </row>
    <row r="100" spans="1:3">
      <c r="A100" s="2043"/>
      <c r="B100" s="81" t="s">
        <v>209</v>
      </c>
      <c r="C100" s="82">
        <f>SUM(无形资产汇总!G6:G24)</f>
        <v>0</v>
      </c>
    </row>
    <row r="101" spans="1:3">
      <c r="A101" s="2043"/>
      <c r="B101" s="81" t="s">
        <v>215</v>
      </c>
      <c r="C101" s="82">
        <f>无形资产汇总!C25-无形资产汇总!C26</f>
        <v>0</v>
      </c>
    </row>
    <row r="102" spans="1:3">
      <c r="A102" s="2043"/>
      <c r="B102" s="81" t="s">
        <v>216</v>
      </c>
      <c r="C102" s="82">
        <f>无形资产汇总!D25-无形资产汇总!D26</f>
        <v>0</v>
      </c>
    </row>
    <row r="103" spans="1:3">
      <c r="A103" s="2044"/>
      <c r="B103" s="81" t="s">
        <v>217</v>
      </c>
      <c r="C103" s="82">
        <f>无形资产汇总!E25-无形资产汇总!E26</f>
        <v>0</v>
      </c>
    </row>
    <row r="104" spans="1:3">
      <c r="A104" s="2042" t="s">
        <v>98</v>
      </c>
      <c r="B104" s="81" t="s">
        <v>204</v>
      </c>
      <c r="C104" s="82">
        <f>SUM(油气资产!J7:J24)</f>
        <v>0</v>
      </c>
    </row>
    <row r="105" spans="1:3">
      <c r="A105" s="2043"/>
      <c r="B105" s="81" t="s">
        <v>205</v>
      </c>
      <c r="C105" s="82">
        <f>SUM(油气资产!N7:N24)</f>
        <v>0</v>
      </c>
    </row>
    <row r="106" spans="1:3">
      <c r="A106" s="2043"/>
      <c r="B106" s="81" t="s">
        <v>206</v>
      </c>
      <c r="C106" s="82">
        <f>SUM(油气资产!Q7:Q24)</f>
        <v>0</v>
      </c>
    </row>
    <row r="107" spans="1:3">
      <c r="A107" s="2043"/>
      <c r="B107" s="81" t="s">
        <v>215</v>
      </c>
      <c r="C107" s="82">
        <f>油气资产!J25-油气资产!J26</f>
        <v>0</v>
      </c>
    </row>
    <row r="108" spans="1:3">
      <c r="A108" s="2043"/>
      <c r="B108" s="81" t="s">
        <v>216</v>
      </c>
      <c r="C108" s="82">
        <f>油气资产!N25-油气资产!N26</f>
        <v>0</v>
      </c>
    </row>
    <row r="109" spans="1:3">
      <c r="A109" s="2044"/>
      <c r="B109" s="81" t="s">
        <v>217</v>
      </c>
      <c r="C109" s="82">
        <f>油气资产!Q25-油气资产!Q26</f>
        <v>0</v>
      </c>
    </row>
    <row r="110" spans="1:3">
      <c r="A110" s="2042" t="s">
        <v>97</v>
      </c>
      <c r="B110" s="81" t="s">
        <v>204</v>
      </c>
      <c r="C110" s="82">
        <f>SUM(生产性生物资产!I7:I24)</f>
        <v>0</v>
      </c>
    </row>
    <row r="111" spans="1:3">
      <c r="A111" s="2043"/>
      <c r="B111" s="81" t="s">
        <v>205</v>
      </c>
      <c r="C111" s="82">
        <f>SUM(生产性生物资产!M7:M24)</f>
        <v>0</v>
      </c>
    </row>
    <row r="112" spans="1:3">
      <c r="A112" s="2043"/>
      <c r="B112" s="81" t="s">
        <v>206</v>
      </c>
      <c r="C112" s="82">
        <f>SUM(生产性生物资产!P7:P24)</f>
        <v>0</v>
      </c>
    </row>
    <row r="113" spans="1:3">
      <c r="A113" s="2043"/>
      <c r="B113" s="81" t="s">
        <v>215</v>
      </c>
      <c r="C113" s="82">
        <f>生产性生物资产!I25-生产性生物资产!I26</f>
        <v>0</v>
      </c>
    </row>
    <row r="114" spans="1:3">
      <c r="A114" s="2043"/>
      <c r="B114" s="81" t="s">
        <v>216</v>
      </c>
      <c r="C114" s="82">
        <f>生产性生物资产!M25-生产性生物资产!M26</f>
        <v>0</v>
      </c>
    </row>
    <row r="115" spans="1:3">
      <c r="A115" s="2044"/>
      <c r="B115" s="81" t="s">
        <v>217</v>
      </c>
      <c r="C115" s="82">
        <f>生产性生物资产!P25-生产性生物资产!P26</f>
        <v>0</v>
      </c>
    </row>
    <row r="116" spans="1:3">
      <c r="A116" s="2042" t="s">
        <v>96</v>
      </c>
      <c r="B116" s="81" t="s">
        <v>204</v>
      </c>
      <c r="C116" s="82" t="e">
        <f>SUM(#REF!)</f>
        <v>#REF!</v>
      </c>
    </row>
    <row r="117" spans="1:3">
      <c r="A117" s="2043"/>
      <c r="B117" s="81" t="s">
        <v>205</v>
      </c>
      <c r="C117" s="82" t="e">
        <f>SUM(#REF!)</f>
        <v>#REF!</v>
      </c>
    </row>
    <row r="118" spans="1:3">
      <c r="A118" s="2044"/>
      <c r="B118" s="81" t="s">
        <v>206</v>
      </c>
      <c r="C118" s="82" t="e">
        <f>SUM(#REF!)</f>
        <v>#REF!</v>
      </c>
    </row>
    <row r="119" spans="1:3">
      <c r="A119" s="2042" t="s">
        <v>95</v>
      </c>
      <c r="B119" s="81" t="s">
        <v>204</v>
      </c>
      <c r="C119" s="82">
        <f>SUM(工程物资!G7:G24)</f>
        <v>0</v>
      </c>
    </row>
    <row r="120" spans="1:3">
      <c r="A120" s="2043"/>
      <c r="B120" s="81" t="s">
        <v>205</v>
      </c>
      <c r="C120" s="82">
        <f>SUM(工程物资!K7:K24)</f>
        <v>0</v>
      </c>
    </row>
    <row r="121" spans="1:3">
      <c r="A121" s="2043"/>
      <c r="B121" s="81" t="s">
        <v>206</v>
      </c>
      <c r="C121" s="82">
        <f>SUM(工程物资!N7:N24)</f>
        <v>0</v>
      </c>
    </row>
    <row r="122" spans="1:3">
      <c r="A122" s="2043"/>
      <c r="B122" s="81" t="s">
        <v>215</v>
      </c>
      <c r="C122" s="82">
        <f>工程物资!G25-工程物资!G26</f>
        <v>0</v>
      </c>
    </row>
    <row r="123" spans="1:3">
      <c r="A123" s="2043"/>
      <c r="B123" s="81" t="s">
        <v>216</v>
      </c>
      <c r="C123" s="82">
        <f>工程物资!K25-工程物资!K26</f>
        <v>0</v>
      </c>
    </row>
    <row r="124" spans="1:3">
      <c r="A124" s="2044"/>
      <c r="B124" s="81" t="s">
        <v>217</v>
      </c>
      <c r="C124" s="82">
        <f>工程物资!N25-工程物资!N26</f>
        <v>0</v>
      </c>
    </row>
    <row r="125" spans="1:3">
      <c r="A125" s="2045" t="s">
        <v>222</v>
      </c>
      <c r="B125" s="81" t="s">
        <v>204</v>
      </c>
      <c r="C125" s="82">
        <f>SUM(在建【设备】!K7:K26)</f>
        <v>0</v>
      </c>
    </row>
    <row r="126" spans="1:3">
      <c r="A126" s="2046"/>
      <c r="B126" s="81" t="s">
        <v>205</v>
      </c>
      <c r="C126" s="82">
        <f>SUM(在建【设备】!P7:P26)</f>
        <v>0</v>
      </c>
    </row>
    <row r="127" spans="1:3">
      <c r="A127" s="2047"/>
      <c r="B127" s="81" t="s">
        <v>206</v>
      </c>
      <c r="C127" s="82">
        <f>SUM(在建【设备】!T7:T26)</f>
        <v>0</v>
      </c>
    </row>
    <row r="128" spans="1:3">
      <c r="A128" s="2045" t="s">
        <v>223</v>
      </c>
      <c r="B128" s="81" t="s">
        <v>204</v>
      </c>
      <c r="C128" s="82">
        <f>SUM(在建【土建】!I6:I26)</f>
        <v>0</v>
      </c>
    </row>
    <row r="129" spans="1:3">
      <c r="A129" s="2046"/>
      <c r="B129" s="81" t="s">
        <v>205</v>
      </c>
      <c r="C129" s="82">
        <f>SUM(在建【土建】!K6:K26)</f>
        <v>0</v>
      </c>
    </row>
    <row r="130" spans="1:3">
      <c r="A130" s="2047"/>
      <c r="B130" s="81" t="s">
        <v>206</v>
      </c>
      <c r="C130" s="82">
        <f>SUM(在建【土建】!L6:L26)</f>
        <v>0</v>
      </c>
    </row>
    <row r="131" spans="1:3">
      <c r="A131" s="2042" t="s">
        <v>224</v>
      </c>
      <c r="B131" s="81" t="s">
        <v>204</v>
      </c>
      <c r="C131" s="82">
        <f>SUM(在建工程汇总!C6:C24)</f>
        <v>0</v>
      </c>
    </row>
    <row r="132" spans="1:3">
      <c r="A132" s="2043"/>
      <c r="B132" s="81" t="s">
        <v>205</v>
      </c>
      <c r="C132" s="82">
        <f>SUM(在建工程汇总!D6:D24)</f>
        <v>0</v>
      </c>
    </row>
    <row r="133" spans="1:3">
      <c r="A133" s="2043"/>
      <c r="B133" s="81" t="s">
        <v>206</v>
      </c>
      <c r="C133" s="82">
        <f>SUM(在建工程汇总!E6:E24)</f>
        <v>0</v>
      </c>
    </row>
    <row r="134" spans="1:3">
      <c r="A134" s="2043"/>
      <c r="B134" s="81" t="s">
        <v>215</v>
      </c>
      <c r="C134" s="82">
        <f>在建工程汇总!C25-在建工程汇总!C26</f>
        <v>0</v>
      </c>
    </row>
    <row r="135" spans="1:3">
      <c r="A135" s="2043"/>
      <c r="B135" s="81" t="s">
        <v>216</v>
      </c>
      <c r="C135" s="82">
        <f>在建工程汇总!D25-在建工程汇总!D26</f>
        <v>0</v>
      </c>
    </row>
    <row r="136" spans="1:3">
      <c r="A136" s="2044"/>
      <c r="B136" s="81" t="s">
        <v>217</v>
      </c>
      <c r="C136" s="82">
        <f>在建工程汇总!E25-在建工程汇总!E26</f>
        <v>0</v>
      </c>
    </row>
    <row r="137" spans="1:3">
      <c r="A137" s="2042" t="s">
        <v>91</v>
      </c>
      <c r="B137" s="81" t="s">
        <v>204</v>
      </c>
      <c r="C137" s="82">
        <f>SUM(土地!K7:K27)</f>
        <v>0</v>
      </c>
    </row>
    <row r="138" spans="1:3">
      <c r="A138" s="2043"/>
      <c r="B138" s="81" t="s">
        <v>205</v>
      </c>
      <c r="C138" s="82">
        <f>SUM(土地!O7:O27)</f>
        <v>0</v>
      </c>
    </row>
    <row r="139" spans="1:3">
      <c r="A139" s="2044"/>
      <c r="B139" s="81" t="s">
        <v>206</v>
      </c>
      <c r="C139" s="82">
        <f>SUM(土地!Q7:Q27)</f>
        <v>0</v>
      </c>
    </row>
    <row r="140" spans="1:3">
      <c r="A140" s="2042" t="s">
        <v>90</v>
      </c>
      <c r="B140" s="81" t="s">
        <v>204</v>
      </c>
      <c r="C140" s="82" t="e">
        <f>SUM(#REF!)</f>
        <v>#REF!</v>
      </c>
    </row>
    <row r="141" spans="1:3">
      <c r="A141" s="2043"/>
      <c r="B141" s="81" t="s">
        <v>205</v>
      </c>
      <c r="C141" s="82" t="e">
        <f>SUM(#REF!)</f>
        <v>#REF!</v>
      </c>
    </row>
    <row r="142" spans="1:3">
      <c r="A142" s="2044"/>
      <c r="B142" s="81" t="s">
        <v>206</v>
      </c>
      <c r="C142" s="82" t="e">
        <f>SUM(#REF!)</f>
        <v>#REF!</v>
      </c>
    </row>
    <row r="143" spans="1:3">
      <c r="A143" s="2048" t="s">
        <v>89</v>
      </c>
      <c r="B143" s="81" t="s">
        <v>204</v>
      </c>
      <c r="C143" s="82" t="e">
        <f>SUM(#REF!)</f>
        <v>#REF!</v>
      </c>
    </row>
    <row r="144" spans="1:3">
      <c r="A144" s="2049"/>
      <c r="B144" s="81" t="s">
        <v>205</v>
      </c>
      <c r="C144" s="82" t="e">
        <f>SUM(#REF!)</f>
        <v>#REF!</v>
      </c>
    </row>
    <row r="145" spans="1:3">
      <c r="A145" s="2050"/>
      <c r="B145" s="81" t="s">
        <v>206</v>
      </c>
      <c r="C145" s="82" t="e">
        <f>SUM(#REF!)</f>
        <v>#REF!</v>
      </c>
    </row>
    <row r="146" spans="1:3">
      <c r="A146" s="2042" t="s">
        <v>88</v>
      </c>
      <c r="B146" s="81" t="s">
        <v>204</v>
      </c>
      <c r="C146" s="82" t="e">
        <f>SUM(#REF!)</f>
        <v>#REF!</v>
      </c>
    </row>
    <row r="147" spans="1:3">
      <c r="A147" s="2043"/>
      <c r="B147" s="81" t="s">
        <v>205</v>
      </c>
      <c r="C147" s="82" t="e">
        <f>SUM(#REF!)</f>
        <v>#REF!</v>
      </c>
    </row>
    <row r="148" spans="1:3">
      <c r="A148" s="2044"/>
      <c r="B148" s="81" t="s">
        <v>206</v>
      </c>
      <c r="C148" s="82" t="e">
        <f>SUM(#REF!)</f>
        <v>#REF!</v>
      </c>
    </row>
    <row r="149" spans="1:3">
      <c r="A149" s="2042" t="s">
        <v>225</v>
      </c>
      <c r="B149" s="81" t="s">
        <v>204</v>
      </c>
      <c r="C149" s="82">
        <f>SUM(管道沟槽!K7:K26)</f>
        <v>0</v>
      </c>
    </row>
    <row r="150" spans="1:3">
      <c r="A150" s="2043"/>
      <c r="B150" s="81" t="s">
        <v>205</v>
      </c>
      <c r="C150" s="82">
        <f>SUM(管道沟槽!O7:O26)</f>
        <v>0</v>
      </c>
    </row>
    <row r="151" spans="1:3">
      <c r="A151" s="2044"/>
      <c r="B151" s="81" t="s">
        <v>206</v>
      </c>
      <c r="C151" s="82">
        <f>SUM(管道沟槽!R7:R26)</f>
        <v>0</v>
      </c>
    </row>
    <row r="152" spans="1:3">
      <c r="A152" s="2042" t="s">
        <v>226</v>
      </c>
      <c r="B152" s="81" t="s">
        <v>204</v>
      </c>
      <c r="C152" s="82">
        <f>SUM(构筑物!L7:L26)</f>
        <v>0</v>
      </c>
    </row>
    <row r="153" spans="1:3">
      <c r="A153" s="2043"/>
      <c r="B153" s="81" t="s">
        <v>205</v>
      </c>
      <c r="C153" s="82">
        <f>SUM(构筑物!P7:P26)</f>
        <v>0</v>
      </c>
    </row>
    <row r="154" spans="1:3">
      <c r="A154" s="2044"/>
      <c r="B154" s="81" t="s">
        <v>206</v>
      </c>
      <c r="C154" s="82">
        <f>SUM(构筑物!S7:S26)</f>
        <v>0</v>
      </c>
    </row>
    <row r="155" spans="1:3">
      <c r="A155" s="2042" t="s">
        <v>85</v>
      </c>
      <c r="B155" s="81" t="s">
        <v>204</v>
      </c>
      <c r="C155" s="82" t="e">
        <f>SUM(#REF!)</f>
        <v>#REF!</v>
      </c>
    </row>
    <row r="156" spans="1:3">
      <c r="A156" s="2043"/>
      <c r="B156" s="81" t="s">
        <v>205</v>
      </c>
      <c r="C156" s="82" t="e">
        <f>SUM(#REF!)</f>
        <v>#REF!</v>
      </c>
    </row>
    <row r="157" spans="1:3">
      <c r="A157" s="2044"/>
      <c r="B157" s="81" t="s">
        <v>206</v>
      </c>
      <c r="C157" s="82" t="e">
        <f>SUM(#REF!)</f>
        <v>#REF!</v>
      </c>
    </row>
    <row r="158" spans="1:3">
      <c r="A158" s="2042" t="s">
        <v>227</v>
      </c>
      <c r="B158" s="81" t="s">
        <v>204</v>
      </c>
      <c r="C158" s="82">
        <f>SUM(固定资产汇总!D7:D22)</f>
        <v>0</v>
      </c>
    </row>
    <row r="159" spans="1:3">
      <c r="A159" s="2043"/>
      <c r="B159" s="81" t="s">
        <v>205</v>
      </c>
      <c r="C159" s="82">
        <f>SUM(固定资产汇总!F7:F22)</f>
        <v>0</v>
      </c>
    </row>
    <row r="160" spans="1:3">
      <c r="A160" s="2043"/>
      <c r="B160" s="81" t="s">
        <v>206</v>
      </c>
      <c r="C160" s="82">
        <f>SUM(固定资产汇总!H7:H22)</f>
        <v>0</v>
      </c>
    </row>
    <row r="161" spans="1:3">
      <c r="A161" s="2043"/>
      <c r="B161" s="81" t="s">
        <v>215</v>
      </c>
      <c r="C161" s="82">
        <f>固定资产汇总!D23-固定资产汇总!D24</f>
        <v>0</v>
      </c>
    </row>
    <row r="162" spans="1:3">
      <c r="A162" s="2043"/>
      <c r="B162" s="81" t="s">
        <v>216</v>
      </c>
      <c r="C162" s="82">
        <f>固定资产汇总!F23-固定资产汇总!F24</f>
        <v>0</v>
      </c>
    </row>
    <row r="163" spans="1:3">
      <c r="A163" s="2044"/>
      <c r="B163" s="81" t="s">
        <v>217</v>
      </c>
      <c r="C163" s="82">
        <f>固定资产汇总!H23-固定资产汇总!H24</f>
        <v>0</v>
      </c>
    </row>
    <row r="164" spans="1:3">
      <c r="A164" s="2042" t="s">
        <v>83</v>
      </c>
      <c r="B164" s="81" t="s">
        <v>204</v>
      </c>
      <c r="C164" s="82">
        <f>SUM(投资性房地产—房屋成本模式!Q8:Q24)</f>
        <v>0</v>
      </c>
    </row>
    <row r="165" spans="1:3">
      <c r="A165" s="2043"/>
      <c r="B165" s="81" t="s">
        <v>205</v>
      </c>
      <c r="C165" s="82">
        <f>SUM(投资性房地产—房屋成本模式!U8:U24)</f>
        <v>0</v>
      </c>
    </row>
    <row r="166" spans="1:3">
      <c r="A166" s="2043"/>
      <c r="B166" s="81" t="s">
        <v>206</v>
      </c>
      <c r="C166" s="82">
        <f>SUM(投资性房地产—房屋成本模式!X8:X24)</f>
        <v>0</v>
      </c>
    </row>
    <row r="167" spans="1:3">
      <c r="A167" s="2043"/>
      <c r="B167" s="81" t="s">
        <v>215</v>
      </c>
      <c r="C167" s="82">
        <f>投资性房地产—房屋成本模式!Q25-投资性房地产—房屋成本模式!Q26</f>
        <v>0</v>
      </c>
    </row>
    <row r="168" spans="1:3">
      <c r="A168" s="2043"/>
      <c r="B168" s="81" t="s">
        <v>216</v>
      </c>
      <c r="C168" s="82">
        <f>投资性房地产—房屋成本模式!U25-投资性房地产—房屋成本模式!U26</f>
        <v>0</v>
      </c>
    </row>
    <row r="169" spans="1:3">
      <c r="A169" s="2044"/>
      <c r="B169" s="81" t="s">
        <v>217</v>
      </c>
      <c r="C169" s="82">
        <f>投资性房地产—房屋成本模式!X25-投资性房地产—房屋成本模式!X26</f>
        <v>0</v>
      </c>
    </row>
    <row r="170" spans="1:3">
      <c r="A170" s="2042" t="s">
        <v>228</v>
      </c>
      <c r="B170" s="81" t="s">
        <v>204</v>
      </c>
      <c r="C170" s="82">
        <f>SUM(股权投资!G6:G24)</f>
        <v>0</v>
      </c>
    </row>
    <row r="171" spans="1:3">
      <c r="A171" s="2043"/>
      <c r="B171" s="81" t="s">
        <v>205</v>
      </c>
      <c r="C171" s="82">
        <f>SUM(股权投资!I6:I24)</f>
        <v>0</v>
      </c>
    </row>
    <row r="172" spans="1:3">
      <c r="A172" s="2043"/>
      <c r="B172" s="81" t="s">
        <v>206</v>
      </c>
      <c r="C172" s="82">
        <f>SUM(股权投资!J6:J24)</f>
        <v>0</v>
      </c>
    </row>
    <row r="173" spans="1:3">
      <c r="A173" s="2043"/>
      <c r="B173" s="81" t="s">
        <v>215</v>
      </c>
      <c r="C173" s="82">
        <f>股权投资!G25-股权投资!G26</f>
        <v>0</v>
      </c>
    </row>
    <row r="174" spans="1:3">
      <c r="A174" s="2043"/>
      <c r="B174" s="81" t="s">
        <v>216</v>
      </c>
      <c r="C174" s="82">
        <f>股权投资!I25-股权投资!I26</f>
        <v>0</v>
      </c>
    </row>
    <row r="175" spans="1:3">
      <c r="A175" s="2044"/>
      <c r="B175" s="81" t="s">
        <v>217</v>
      </c>
      <c r="C175" s="82">
        <f>股权投资!J25-股权投资!J26</f>
        <v>0</v>
      </c>
    </row>
    <row r="176" spans="1:3">
      <c r="A176" s="2042" t="s">
        <v>229</v>
      </c>
      <c r="B176" s="81" t="s">
        <v>204</v>
      </c>
      <c r="C176" s="82">
        <f>SUM(长期应收款!E6:E23)</f>
        <v>0</v>
      </c>
    </row>
    <row r="177" spans="1:3">
      <c r="A177" s="2043"/>
      <c r="B177" s="81" t="s">
        <v>205</v>
      </c>
      <c r="C177" s="82">
        <f>SUM(长期应收款!G6:G23)</f>
        <v>0</v>
      </c>
    </row>
    <row r="178" spans="1:3">
      <c r="A178" s="2043"/>
      <c r="B178" s="81" t="s">
        <v>206</v>
      </c>
      <c r="C178" s="82">
        <f>SUM(长期应收款!H6:H23)</f>
        <v>0</v>
      </c>
    </row>
    <row r="179" spans="1:3">
      <c r="A179" s="2043"/>
      <c r="B179" s="81" t="s">
        <v>215</v>
      </c>
      <c r="C179" s="82">
        <f>长期应收款!E24-长期应收款!E25-长期应收款!E26</f>
        <v>0</v>
      </c>
    </row>
    <row r="180" spans="1:3">
      <c r="A180" s="2043"/>
      <c r="B180" s="81" t="s">
        <v>216</v>
      </c>
      <c r="C180" s="82">
        <f>长期应收款!G24-长期应收款!G25-长期应收款!G26</f>
        <v>0</v>
      </c>
    </row>
    <row r="181" spans="1:3">
      <c r="A181" s="2044"/>
      <c r="B181" s="81" t="s">
        <v>217</v>
      </c>
      <c r="C181" s="82">
        <f>长期应收款!H24-长期应收款!H25-长期应收款!H26</f>
        <v>0</v>
      </c>
    </row>
    <row r="182" spans="1:3">
      <c r="A182" s="2042" t="s">
        <v>230</v>
      </c>
      <c r="B182" s="81" t="s">
        <v>204</v>
      </c>
      <c r="C182" s="82">
        <f>SUM(持有到期投资!H6:H24)</f>
        <v>0</v>
      </c>
    </row>
    <row r="183" spans="1:3">
      <c r="A183" s="2043"/>
      <c r="B183" s="81" t="s">
        <v>205</v>
      </c>
      <c r="C183" s="82">
        <f>SUM(持有到期投资!J6:J24)</f>
        <v>0</v>
      </c>
    </row>
    <row r="184" spans="1:3">
      <c r="A184" s="2044"/>
      <c r="B184" s="81" t="s">
        <v>206</v>
      </c>
      <c r="C184" s="82">
        <f>SUM(持有到期投资!K6:K24)</f>
        <v>0</v>
      </c>
    </row>
    <row r="185" spans="1:3">
      <c r="A185" s="83"/>
      <c r="B185" s="81" t="s">
        <v>215</v>
      </c>
      <c r="C185" s="82">
        <f>持有到期投资!H25-持有到期投资!H26</f>
        <v>0</v>
      </c>
    </row>
    <row r="186" spans="1:3">
      <c r="A186" s="83"/>
      <c r="B186" s="81" t="s">
        <v>216</v>
      </c>
      <c r="C186" s="82">
        <f>持有到期投资!J25-持有到期投资!J26</f>
        <v>0</v>
      </c>
    </row>
    <row r="187" spans="1:3">
      <c r="A187" s="83"/>
      <c r="B187" s="81" t="s">
        <v>217</v>
      </c>
      <c r="C187" s="82">
        <f>持有到期投资!K25-持有到期投资!K26</f>
        <v>0</v>
      </c>
    </row>
    <row r="188" spans="1:3">
      <c r="A188" s="2048" t="s">
        <v>231</v>
      </c>
      <c r="B188" s="81" t="s">
        <v>204</v>
      </c>
      <c r="C188" s="82">
        <f>SUM(可出售—其他!H6:H26)</f>
        <v>0</v>
      </c>
    </row>
    <row r="189" spans="1:3">
      <c r="A189" s="2049"/>
      <c r="B189" s="81" t="s">
        <v>205</v>
      </c>
      <c r="C189" s="82">
        <f>SUM(可出售—其他!J6:J26)</f>
        <v>0</v>
      </c>
    </row>
    <row r="190" spans="1:3">
      <c r="A190" s="2050"/>
      <c r="B190" s="81" t="s">
        <v>206</v>
      </c>
      <c r="C190" s="82">
        <f>SUM(可出售—其他!K6:K26)</f>
        <v>0</v>
      </c>
    </row>
    <row r="191" spans="1:3">
      <c r="A191" s="2045" t="s">
        <v>232</v>
      </c>
      <c r="B191" s="81" t="s">
        <v>204</v>
      </c>
      <c r="C191" s="82">
        <f>SUM(可出售—债券!H6:H26)</f>
        <v>0</v>
      </c>
    </row>
    <row r="192" spans="1:3">
      <c r="A192" s="2046"/>
      <c r="B192" s="81" t="s">
        <v>205</v>
      </c>
      <c r="C192" s="82">
        <f>SUM(可出售—债券!J6:J26)</f>
        <v>0</v>
      </c>
    </row>
    <row r="193" spans="1:3">
      <c r="A193" s="2047"/>
      <c r="B193" s="81" t="s">
        <v>206</v>
      </c>
      <c r="C193" s="82">
        <f>SUM(可出售—债券!K6:K26)</f>
        <v>0</v>
      </c>
    </row>
    <row r="194" spans="1:3">
      <c r="A194" s="2045" t="s">
        <v>233</v>
      </c>
      <c r="B194" s="81" t="s">
        <v>204</v>
      </c>
      <c r="C194" s="82">
        <f>SUM(可出售—股票!I6:I26)</f>
        <v>0</v>
      </c>
    </row>
    <row r="195" spans="1:3">
      <c r="A195" s="2046"/>
      <c r="B195" s="81" t="s">
        <v>205</v>
      </c>
      <c r="C195" s="82">
        <f>SUM(可出售—股票!K6:K26)</f>
        <v>0</v>
      </c>
    </row>
    <row r="196" spans="1:3">
      <c r="A196" s="2047"/>
      <c r="B196" s="81" t="s">
        <v>206</v>
      </c>
      <c r="C196" s="82">
        <f>SUM(可出售—股票!L6:L26)</f>
        <v>0</v>
      </c>
    </row>
    <row r="197" spans="1:3">
      <c r="A197" s="2042" t="s">
        <v>234</v>
      </c>
      <c r="B197" s="81" t="s">
        <v>204</v>
      </c>
      <c r="C197" s="82">
        <f>SUM(可供出售金融资产汇总!C6:C25)</f>
        <v>0</v>
      </c>
    </row>
    <row r="198" spans="1:3">
      <c r="A198" s="2043"/>
      <c r="B198" s="81" t="s">
        <v>205</v>
      </c>
      <c r="C198" s="82">
        <f>SUM(可供出售金融资产汇总!E6:E25)</f>
        <v>0</v>
      </c>
    </row>
    <row r="199" spans="1:3">
      <c r="A199" s="2043"/>
      <c r="B199" s="81" t="s">
        <v>206</v>
      </c>
      <c r="C199" s="82">
        <f>SUM(可供出售金融资产汇总!F6:F25)</f>
        <v>0</v>
      </c>
    </row>
    <row r="200" spans="1:3">
      <c r="A200" s="2043"/>
      <c r="B200" s="81" t="s">
        <v>215</v>
      </c>
      <c r="C200" s="82">
        <f>可供出售金融资产汇总!C26-可供出售金融资产汇总!C27</f>
        <v>0</v>
      </c>
    </row>
    <row r="201" spans="1:3">
      <c r="A201" s="2043"/>
      <c r="B201" s="81" t="s">
        <v>216</v>
      </c>
      <c r="C201" s="82">
        <f>可供出售金融资产汇总!E26-可供出售金融资产汇总!E27</f>
        <v>0</v>
      </c>
    </row>
    <row r="202" spans="1:3">
      <c r="A202" s="2044"/>
      <c r="B202" s="81" t="s">
        <v>217</v>
      </c>
      <c r="C202" s="82">
        <f>可供出售金融资产汇总!F26-可供出售金融资产汇总!F27</f>
        <v>0</v>
      </c>
    </row>
    <row r="203" spans="1:3">
      <c r="A203" s="2042" t="s">
        <v>235</v>
      </c>
      <c r="B203" s="81" t="s">
        <v>204</v>
      </c>
      <c r="C203" s="82">
        <f>SUM(非流动资产汇总!C6:C29)</f>
        <v>0</v>
      </c>
    </row>
    <row r="204" spans="1:3">
      <c r="A204" s="2043"/>
      <c r="B204" s="81" t="s">
        <v>205</v>
      </c>
      <c r="C204" s="82">
        <f>SUM(非流动资产汇总!D6:D29)</f>
        <v>0</v>
      </c>
    </row>
    <row r="205" spans="1:3">
      <c r="A205" s="2043"/>
      <c r="B205" s="81" t="s">
        <v>206</v>
      </c>
      <c r="C205" s="82">
        <f>SUM(非流动资产汇总!E6:E29)</f>
        <v>0</v>
      </c>
    </row>
    <row r="206" spans="1:3">
      <c r="A206" s="2044"/>
      <c r="B206" s="81" t="s">
        <v>208</v>
      </c>
      <c r="C206" s="82">
        <f>SUM(非流动资产汇总!F6:F29)</f>
        <v>0</v>
      </c>
    </row>
    <row r="207" spans="1:3">
      <c r="A207" s="2042" t="s">
        <v>76</v>
      </c>
      <c r="B207" s="81" t="s">
        <v>204</v>
      </c>
      <c r="C207" s="82">
        <f>SUM(其他流动资产!E6:E26)</f>
        <v>0</v>
      </c>
    </row>
    <row r="208" spans="1:3">
      <c r="A208" s="2043"/>
      <c r="B208" s="81" t="s">
        <v>205</v>
      </c>
      <c r="C208" s="82">
        <f>SUM(其他流动资产!G6:G26)</f>
        <v>0</v>
      </c>
    </row>
    <row r="209" spans="1:3">
      <c r="A209" s="2044"/>
      <c r="B209" s="81" t="s">
        <v>206</v>
      </c>
      <c r="C209" s="82">
        <f>SUM(其他流动资产!H6:H26)</f>
        <v>0</v>
      </c>
    </row>
    <row r="210" spans="1:3">
      <c r="A210" s="2042" t="s">
        <v>74</v>
      </c>
      <c r="B210" s="81" t="s">
        <v>204</v>
      </c>
      <c r="C210" s="82">
        <f>SUM(一年到期非流动资产!E6:E26)</f>
        <v>0</v>
      </c>
    </row>
    <row r="211" spans="1:3">
      <c r="A211" s="2043"/>
      <c r="B211" s="81" t="s">
        <v>205</v>
      </c>
      <c r="C211" s="82">
        <f>SUM(一年到期非流动资产!G6:G26)</f>
        <v>0</v>
      </c>
    </row>
    <row r="212" spans="1:3">
      <c r="A212" s="2044"/>
      <c r="B212" s="81" t="s">
        <v>206</v>
      </c>
      <c r="C212" s="82">
        <f>SUM(一年到期非流动资产!H6:H26)</f>
        <v>0</v>
      </c>
    </row>
    <row r="213" spans="1:3">
      <c r="A213" s="2042" t="s">
        <v>236</v>
      </c>
      <c r="B213" s="81" t="s">
        <v>204</v>
      </c>
      <c r="C213" s="82">
        <f>SUM(工程施工!G6:G26)</f>
        <v>0</v>
      </c>
    </row>
    <row r="214" spans="1:3">
      <c r="A214" s="2043"/>
      <c r="B214" s="81" t="s">
        <v>205</v>
      </c>
      <c r="C214" s="82" t="e">
        <f>SUM(工程施工!#REF!)</f>
        <v>#REF!</v>
      </c>
    </row>
    <row r="215" spans="1:3">
      <c r="A215" s="2044"/>
      <c r="B215" s="81" t="s">
        <v>206</v>
      </c>
      <c r="C215" s="82">
        <f>SUM(工程施工!J6:J26)</f>
        <v>0</v>
      </c>
    </row>
    <row r="216" spans="1:3">
      <c r="A216" s="2042" t="s">
        <v>237</v>
      </c>
      <c r="B216" s="81" t="s">
        <v>204</v>
      </c>
      <c r="C216" s="82">
        <f>SUM(消耗性生物资产!G7:G26)</f>
        <v>0</v>
      </c>
    </row>
    <row r="217" spans="1:3">
      <c r="A217" s="2043"/>
      <c r="B217" s="81" t="s">
        <v>205</v>
      </c>
      <c r="C217" s="82">
        <f>SUM(消耗性生物资产!J7:J26)</f>
        <v>0</v>
      </c>
    </row>
    <row r="218" spans="1:3">
      <c r="A218" s="2044"/>
      <c r="B218" s="81" t="s">
        <v>206</v>
      </c>
      <c r="C218" s="82" t="e">
        <f>SUM(消耗性生物资产!#REF!)</f>
        <v>#REF!</v>
      </c>
    </row>
    <row r="219" spans="1:3">
      <c r="A219" s="2042" t="s">
        <v>238</v>
      </c>
      <c r="B219" s="81" t="s">
        <v>204</v>
      </c>
      <c r="C219" s="82">
        <f>SUM(农产品!E7:E26)</f>
        <v>0</v>
      </c>
    </row>
    <row r="220" spans="1:3">
      <c r="A220" s="2043"/>
      <c r="B220" s="81" t="s">
        <v>205</v>
      </c>
      <c r="C220" s="82" t="e">
        <f>SUM(农产品!#REF!)</f>
        <v>#REF!</v>
      </c>
    </row>
    <row r="221" spans="1:3">
      <c r="A221" s="2044"/>
      <c r="B221" s="81" t="s">
        <v>206</v>
      </c>
      <c r="C221" s="82">
        <f>SUM(农产品!L7:L26)</f>
        <v>0</v>
      </c>
    </row>
    <row r="222" spans="1:3">
      <c r="A222" s="2048" t="s">
        <v>72</v>
      </c>
      <c r="B222" s="81" t="s">
        <v>204</v>
      </c>
      <c r="C222" s="82">
        <f>SUM(在用周转材料!G7:G26)</f>
        <v>0</v>
      </c>
    </row>
    <row r="223" spans="1:3">
      <c r="A223" s="2049"/>
      <c r="B223" s="81" t="s">
        <v>205</v>
      </c>
      <c r="C223" s="82">
        <f>SUM(在用周转材料!J7:J26)</f>
        <v>0</v>
      </c>
    </row>
    <row r="224" spans="1:3">
      <c r="A224" s="2050"/>
      <c r="B224" s="81" t="s">
        <v>206</v>
      </c>
      <c r="C224" s="82">
        <f>SUM(在用周转材料!N7:N26)</f>
        <v>0</v>
      </c>
    </row>
    <row r="225" spans="1:3">
      <c r="A225" s="2042" t="s">
        <v>70</v>
      </c>
      <c r="B225" s="81" t="s">
        <v>204</v>
      </c>
      <c r="C225" s="82">
        <f>SUM(发出商品!G7:G26)</f>
        <v>0</v>
      </c>
    </row>
    <row r="226" spans="1:3">
      <c r="A226" s="2043"/>
      <c r="B226" s="81" t="s">
        <v>205</v>
      </c>
      <c r="C226" s="82">
        <f>SUM(发出商品!K7:K26)</f>
        <v>0</v>
      </c>
    </row>
    <row r="227" spans="1:3">
      <c r="A227" s="2044"/>
      <c r="B227" s="81" t="s">
        <v>206</v>
      </c>
      <c r="C227" s="82">
        <f>SUM(发出商品!N7:N26)</f>
        <v>0</v>
      </c>
    </row>
    <row r="228" spans="1:3">
      <c r="A228" s="2045" t="s">
        <v>239</v>
      </c>
      <c r="B228" s="81" t="s">
        <v>204</v>
      </c>
      <c r="C228" s="82">
        <f>SUM(在产品【自制半成品】!F7:F26)</f>
        <v>0</v>
      </c>
    </row>
    <row r="229" spans="1:3">
      <c r="A229" s="2046"/>
      <c r="B229" s="81" t="s">
        <v>205</v>
      </c>
      <c r="C229" s="82">
        <f>SUM(在产品【自制半成品】!J7:J26)</f>
        <v>0</v>
      </c>
    </row>
    <row r="230" spans="1:3">
      <c r="A230" s="2047"/>
      <c r="B230" s="81" t="s">
        <v>206</v>
      </c>
      <c r="C230" s="82">
        <f>SUM(在产品【自制半成品】!M7:M26)</f>
        <v>0</v>
      </c>
    </row>
    <row r="231" spans="1:3">
      <c r="A231" s="2045" t="s">
        <v>240</v>
      </c>
      <c r="B231" s="81" t="s">
        <v>204</v>
      </c>
      <c r="C231" s="82">
        <f>SUM(产成品【库存商品】!F7:F26)</f>
        <v>0</v>
      </c>
    </row>
    <row r="232" spans="1:3">
      <c r="A232" s="2046"/>
      <c r="B232" s="81" t="s">
        <v>205</v>
      </c>
      <c r="C232" s="82">
        <f>SUM(产成品【库存商品】!J7:J26)</f>
        <v>0</v>
      </c>
    </row>
    <row r="233" spans="1:3">
      <c r="A233" s="2047"/>
      <c r="B233" s="81" t="s">
        <v>206</v>
      </c>
      <c r="C233" s="82">
        <f>SUM(产成品【库存商品】!M7:M26)</f>
        <v>0</v>
      </c>
    </row>
    <row r="234" spans="1:3">
      <c r="A234" s="2042" t="s">
        <v>64</v>
      </c>
      <c r="B234" s="81" t="s">
        <v>204</v>
      </c>
      <c r="C234" s="82">
        <f>SUM(委托加工物资!G7:G26)</f>
        <v>0</v>
      </c>
    </row>
    <row r="235" spans="1:3">
      <c r="A235" s="2043"/>
      <c r="B235" s="81" t="s">
        <v>205</v>
      </c>
      <c r="C235" s="82">
        <f>SUM(委托加工物资!K7:K26)</f>
        <v>0</v>
      </c>
    </row>
    <row r="236" spans="1:3">
      <c r="A236" s="2044"/>
      <c r="B236" s="81" t="s">
        <v>206</v>
      </c>
      <c r="C236" s="82">
        <f>SUM(委托加工物资!N7:N26)</f>
        <v>0</v>
      </c>
    </row>
    <row r="237" spans="1:3">
      <c r="A237" s="2042" t="s">
        <v>61</v>
      </c>
      <c r="B237" s="81" t="s">
        <v>204</v>
      </c>
      <c r="C237" s="82">
        <f>SUM(在库周转材料!F7:F26)</f>
        <v>0</v>
      </c>
    </row>
    <row r="238" spans="1:3">
      <c r="A238" s="2043"/>
      <c r="B238" s="81" t="s">
        <v>205</v>
      </c>
      <c r="C238" s="82">
        <f>SUM(在库周转材料!J7:J26)</f>
        <v>0</v>
      </c>
    </row>
    <row r="239" spans="1:3">
      <c r="A239" s="2044"/>
      <c r="B239" s="81" t="s">
        <v>206</v>
      </c>
      <c r="C239" s="82">
        <f>SUM(在库周转材料!M7:M26)</f>
        <v>0</v>
      </c>
    </row>
    <row r="240" spans="1:3">
      <c r="A240" s="2042" t="s">
        <v>60</v>
      </c>
      <c r="B240" s="81" t="s">
        <v>204</v>
      </c>
      <c r="C240" s="82">
        <f>SUM(原材料!F7:F26)</f>
        <v>0</v>
      </c>
    </row>
    <row r="241" spans="1:3">
      <c r="A241" s="2043"/>
      <c r="B241" s="81" t="s">
        <v>205</v>
      </c>
      <c r="C241" s="82">
        <f>SUM(原材料!J7:J26)</f>
        <v>0</v>
      </c>
    </row>
    <row r="242" spans="1:3">
      <c r="A242" s="2044"/>
      <c r="B242" s="81" t="s">
        <v>206</v>
      </c>
      <c r="C242" s="82">
        <f>SUM(原材料!M7:M26)</f>
        <v>0</v>
      </c>
    </row>
    <row r="243" spans="1:3">
      <c r="A243" s="2045" t="s">
        <v>241</v>
      </c>
      <c r="B243" s="81" t="s">
        <v>204</v>
      </c>
      <c r="C243" s="85">
        <f>SUM(材料采购【在途物资】!F7:F26)</f>
        <v>0</v>
      </c>
    </row>
    <row r="244" spans="1:3">
      <c r="A244" s="2046"/>
      <c r="B244" s="81" t="s">
        <v>205</v>
      </c>
      <c r="C244" s="85">
        <f>SUM(材料采购【在途物资】!J7:J26)</f>
        <v>0</v>
      </c>
    </row>
    <row r="245" spans="1:3">
      <c r="A245" s="2047"/>
      <c r="B245" s="81" t="s">
        <v>206</v>
      </c>
      <c r="C245" s="85">
        <f>SUM(材料采购【在途物资】!M7:M26)</f>
        <v>0</v>
      </c>
    </row>
    <row r="246" spans="1:3">
      <c r="A246" s="2042" t="s">
        <v>242</v>
      </c>
      <c r="B246" s="81" t="s">
        <v>204</v>
      </c>
      <c r="C246" s="82">
        <f>SUM(存货汇总!C6:C26)</f>
        <v>0</v>
      </c>
    </row>
    <row r="247" spans="1:3">
      <c r="A247" s="2043"/>
      <c r="B247" s="81" t="s">
        <v>205</v>
      </c>
      <c r="C247" s="82">
        <f>SUM(存货汇总!D6:D26)</f>
        <v>0</v>
      </c>
    </row>
    <row r="248" spans="1:3">
      <c r="A248" s="2043"/>
      <c r="B248" s="81" t="s">
        <v>206</v>
      </c>
      <c r="C248" s="82">
        <f>SUM(存货汇总!E6:E26)</f>
        <v>0</v>
      </c>
    </row>
    <row r="249" spans="1:3">
      <c r="A249" s="2043"/>
      <c r="B249" s="81" t="s">
        <v>215</v>
      </c>
      <c r="C249" s="82">
        <f>存货汇总!C27-存货汇总!C28</f>
        <v>0</v>
      </c>
    </row>
    <row r="250" spans="1:3">
      <c r="A250" s="2043"/>
      <c r="B250" s="81" t="s">
        <v>216</v>
      </c>
      <c r="C250" s="82">
        <f>存货汇总!D27-存货汇总!D28</f>
        <v>0</v>
      </c>
    </row>
    <row r="251" spans="1:3">
      <c r="A251" s="2044"/>
      <c r="B251" s="81" t="s">
        <v>217</v>
      </c>
      <c r="C251" s="82">
        <f>存货汇总!E27-存货汇总!E28</f>
        <v>0</v>
      </c>
    </row>
    <row r="252" spans="1:3">
      <c r="A252" s="2042" t="s">
        <v>56</v>
      </c>
      <c r="B252" s="81" t="s">
        <v>204</v>
      </c>
      <c r="C252" s="82">
        <f>SUM(其他应收款!F6:F28)</f>
        <v>0</v>
      </c>
    </row>
    <row r="253" spans="1:3">
      <c r="A253" s="2043"/>
      <c r="B253" s="81" t="s">
        <v>205</v>
      </c>
      <c r="C253" s="82">
        <f>SUM(其他应收款!P6:P28)</f>
        <v>0</v>
      </c>
    </row>
    <row r="254" spans="1:3">
      <c r="A254" s="2043"/>
      <c r="B254" s="81" t="s">
        <v>206</v>
      </c>
      <c r="C254" s="82">
        <f>SUM(其他应收款!Q6:Q28)</f>
        <v>0</v>
      </c>
    </row>
    <row r="255" spans="1:3">
      <c r="A255" s="2043"/>
      <c r="B255" s="81" t="s">
        <v>215</v>
      </c>
      <c r="C255" s="82">
        <f>其他应收款!F29-其他应收款!F30-其他应收款!F31</f>
        <v>0</v>
      </c>
    </row>
    <row r="256" spans="1:3">
      <c r="A256" s="2043"/>
      <c r="B256" s="81" t="s">
        <v>216</v>
      </c>
      <c r="C256" s="82">
        <f>其他应收款!P29-其他应收款!P30-其他应收款!P31</f>
        <v>0</v>
      </c>
    </row>
    <row r="257" spans="1:3">
      <c r="A257" s="2044"/>
      <c r="B257" s="81" t="s">
        <v>217</v>
      </c>
      <c r="C257" s="82">
        <f>其他应收款!Q29-其他应收款!Q30-其他应收款!Q31</f>
        <v>0</v>
      </c>
    </row>
    <row r="258" spans="1:3">
      <c r="A258" s="2051" t="s">
        <v>243</v>
      </c>
      <c r="B258" s="81" t="s">
        <v>204</v>
      </c>
      <c r="C258" s="82">
        <f>SUM(应收股利【利润】!E6:E24)</f>
        <v>0</v>
      </c>
    </row>
    <row r="259" spans="1:3">
      <c r="A259" s="2052"/>
      <c r="B259" s="81" t="s">
        <v>205</v>
      </c>
      <c r="C259" s="82">
        <f>SUM(应收股利【利润】!G6:G24)</f>
        <v>0</v>
      </c>
    </row>
    <row r="260" spans="1:3">
      <c r="A260" s="2053"/>
      <c r="B260" s="81" t="s">
        <v>206</v>
      </c>
      <c r="C260" s="82">
        <f>SUM(应收股利【利润】!H6:H24)</f>
        <v>0</v>
      </c>
    </row>
    <row r="261" spans="1:3">
      <c r="A261" s="2042" t="s">
        <v>52</v>
      </c>
      <c r="B261" s="81" t="s">
        <v>204</v>
      </c>
      <c r="C261" s="82">
        <f>SUM(应收利息!G6:G26)</f>
        <v>0</v>
      </c>
    </row>
    <row r="262" spans="1:3">
      <c r="A262" s="2043"/>
      <c r="B262" s="81" t="s">
        <v>205</v>
      </c>
      <c r="C262" s="82">
        <f>SUM(应收利息!I6:I26)</f>
        <v>0</v>
      </c>
    </row>
    <row r="263" spans="1:3">
      <c r="A263" s="2044"/>
      <c r="B263" s="81" t="s">
        <v>206</v>
      </c>
      <c r="C263" s="82">
        <f>SUM(应收利息!J6:J26)</f>
        <v>0</v>
      </c>
    </row>
    <row r="264" spans="1:3">
      <c r="A264" s="2042" t="s">
        <v>50</v>
      </c>
      <c r="B264" s="81" t="s">
        <v>204</v>
      </c>
      <c r="C264" s="82">
        <f>SUM(预付账款!F6:F23)</f>
        <v>0</v>
      </c>
    </row>
    <row r="265" spans="1:3">
      <c r="A265" s="2043"/>
      <c r="B265" s="81" t="s">
        <v>205</v>
      </c>
      <c r="C265" s="82">
        <f>SUM(预付账款!I6:I23)</f>
        <v>0</v>
      </c>
    </row>
    <row r="266" spans="1:3">
      <c r="A266" s="2044"/>
      <c r="B266" s="81" t="s">
        <v>206</v>
      </c>
      <c r="C266" s="82">
        <f>SUM(预付账款!J6:J23)</f>
        <v>0</v>
      </c>
    </row>
    <row r="267" spans="1:3">
      <c r="A267" s="2042" t="s">
        <v>48</v>
      </c>
      <c r="B267" s="81" t="s">
        <v>204</v>
      </c>
      <c r="C267" s="82">
        <f>SUM(应收账款!F6:F29)</f>
        <v>0</v>
      </c>
    </row>
    <row r="268" spans="1:3">
      <c r="A268" s="2043"/>
      <c r="B268" s="81" t="s">
        <v>205</v>
      </c>
      <c r="C268" s="82">
        <f>SUM(应收账款!P6:P29)</f>
        <v>0</v>
      </c>
    </row>
    <row r="269" spans="1:3">
      <c r="A269" s="2043"/>
      <c r="B269" s="81" t="s">
        <v>206</v>
      </c>
      <c r="C269" s="82">
        <f>SUM(应收账款!Q6:Q29)</f>
        <v>0</v>
      </c>
    </row>
    <row r="270" spans="1:3">
      <c r="A270" s="2043"/>
      <c r="B270" s="81" t="s">
        <v>215</v>
      </c>
      <c r="C270" s="82" t="e">
        <f>应收账款!#REF!-应收账款!F30-应收账款!F31</f>
        <v>#REF!</v>
      </c>
    </row>
    <row r="271" spans="1:3">
      <c r="A271" s="2043"/>
      <c r="B271" s="81" t="s">
        <v>216</v>
      </c>
      <c r="C271" s="82" t="e">
        <f>应收账款!#REF!-应收账款!P30-应收账款!P31</f>
        <v>#REF!</v>
      </c>
    </row>
    <row r="272" spans="1:3">
      <c r="A272" s="2044"/>
      <c r="B272" s="81" t="s">
        <v>217</v>
      </c>
      <c r="C272" s="82" t="e">
        <f>应收账款!#REF!-应收账款!Q30-应收账款!Q31</f>
        <v>#REF!</v>
      </c>
    </row>
    <row r="273" spans="1:3">
      <c r="A273" s="2042" t="s">
        <v>46</v>
      </c>
      <c r="B273" s="81" t="s">
        <v>204</v>
      </c>
      <c r="C273" s="82">
        <f>SUM(应收票据!F6:F27)</f>
        <v>0</v>
      </c>
    </row>
    <row r="274" spans="1:3">
      <c r="A274" s="2043"/>
      <c r="B274" s="81" t="s">
        <v>205</v>
      </c>
      <c r="C274" s="82">
        <f>SUM(应收票据!H6:H27)</f>
        <v>0</v>
      </c>
    </row>
    <row r="275" spans="1:3">
      <c r="A275" s="2044"/>
      <c r="B275" s="81" t="s">
        <v>206</v>
      </c>
      <c r="C275" s="82">
        <f>SUM(应收票据!I6:I27)</f>
        <v>0</v>
      </c>
    </row>
    <row r="276" spans="1:3">
      <c r="A276" s="2045" t="s">
        <v>244</v>
      </c>
      <c r="B276" s="81" t="s">
        <v>204</v>
      </c>
      <c r="C276" s="85">
        <f>SUM(交易性—基金!H6:H26)</f>
        <v>0</v>
      </c>
    </row>
    <row r="277" spans="1:3">
      <c r="A277" s="2046"/>
      <c r="B277" s="81" t="s">
        <v>205</v>
      </c>
      <c r="C277" s="85">
        <f>SUM(交易性—基金!J6:J26)</f>
        <v>0</v>
      </c>
    </row>
    <row r="278" spans="1:3">
      <c r="A278" s="2047"/>
      <c r="B278" s="81" t="s">
        <v>206</v>
      </c>
      <c r="C278" s="85">
        <f>SUM(交易性—基金!L6:L26)</f>
        <v>0</v>
      </c>
    </row>
    <row r="279" spans="1:3">
      <c r="A279" s="2045" t="s">
        <v>245</v>
      </c>
      <c r="B279" s="81" t="s">
        <v>204</v>
      </c>
      <c r="C279" s="82">
        <f>SUM(交易性—债券!H6:H26)</f>
        <v>0</v>
      </c>
    </row>
    <row r="280" spans="1:3">
      <c r="A280" s="2046"/>
      <c r="B280" s="81" t="s">
        <v>205</v>
      </c>
      <c r="C280" s="82">
        <f>SUM(交易性—债券!J6:J26)</f>
        <v>0</v>
      </c>
    </row>
    <row r="281" spans="1:3">
      <c r="A281" s="2047"/>
      <c r="B281" s="81" t="s">
        <v>206</v>
      </c>
      <c r="C281" s="82">
        <f>SUM(交易性—债券!K6:K26)</f>
        <v>0</v>
      </c>
    </row>
    <row r="282" spans="1:3">
      <c r="A282" s="2045" t="s">
        <v>246</v>
      </c>
      <c r="B282" s="81" t="s">
        <v>204</v>
      </c>
      <c r="C282" s="82">
        <f>SUM(交易性—股票!G6:G26)</f>
        <v>0</v>
      </c>
    </row>
    <row r="283" spans="1:3">
      <c r="A283" s="2046"/>
      <c r="B283" s="81" t="s">
        <v>205</v>
      </c>
      <c r="C283" s="82">
        <f>SUM(交易性—股票!I6:I26)</f>
        <v>0</v>
      </c>
    </row>
    <row r="284" spans="1:3">
      <c r="A284" s="2047"/>
      <c r="B284" s="81" t="s">
        <v>206</v>
      </c>
      <c r="C284" s="82">
        <f>SUM(交易性—股票!K6:K26)</f>
        <v>0</v>
      </c>
    </row>
    <row r="285" spans="1:3">
      <c r="A285" s="2042" t="s">
        <v>247</v>
      </c>
      <c r="B285" s="81" t="s">
        <v>204</v>
      </c>
      <c r="C285" s="82">
        <f>SUM(交易性金融资产汇总!C6:C26)</f>
        <v>0</v>
      </c>
    </row>
    <row r="286" spans="1:3">
      <c r="A286" s="2043"/>
      <c r="B286" s="81" t="s">
        <v>205</v>
      </c>
      <c r="C286" s="82">
        <f>SUM(交易性金融资产汇总!D6:D26)</f>
        <v>0</v>
      </c>
    </row>
    <row r="287" spans="1:3">
      <c r="A287" s="2044"/>
      <c r="B287" s="81" t="s">
        <v>206</v>
      </c>
      <c r="C287" s="82">
        <f>SUM(交易性金融资产汇总!E6:E26)</f>
        <v>0</v>
      </c>
    </row>
    <row r="288" spans="1:3">
      <c r="A288" s="2042" t="s">
        <v>37</v>
      </c>
      <c r="B288" s="81" t="s">
        <v>204</v>
      </c>
      <c r="C288" s="82">
        <f>SUM(其他货币资金!G6:G27)</f>
        <v>0</v>
      </c>
    </row>
    <row r="289" spans="1:3">
      <c r="A289" s="2043"/>
      <c r="B289" s="81" t="s">
        <v>205</v>
      </c>
      <c r="C289" s="82">
        <f>SUM(其他货币资金!I6:I27)</f>
        <v>0</v>
      </c>
    </row>
    <row r="290" spans="1:3">
      <c r="A290" s="2044"/>
      <c r="B290" s="81" t="s">
        <v>206</v>
      </c>
      <c r="C290" s="82">
        <f>SUM(其他货币资金!J6:J27)</f>
        <v>0</v>
      </c>
    </row>
    <row r="291" spans="1:3">
      <c r="A291" s="2048" t="s">
        <v>35</v>
      </c>
      <c r="B291" s="81" t="s">
        <v>204</v>
      </c>
      <c r="C291" s="82">
        <f>SUM(银行存款!G6:G27)</f>
        <v>0</v>
      </c>
    </row>
    <row r="292" spans="1:3">
      <c r="A292" s="2049"/>
      <c r="B292" s="81" t="s">
        <v>205</v>
      </c>
      <c r="C292" s="82">
        <f>SUM(银行存款!I6:I27)</f>
        <v>0</v>
      </c>
    </row>
    <row r="293" spans="1:3">
      <c r="A293" s="2050"/>
      <c r="B293" s="81" t="s">
        <v>206</v>
      </c>
      <c r="C293" s="82">
        <f>SUM(银行存款!J6:J27)</f>
        <v>0</v>
      </c>
    </row>
    <row r="294" spans="1:3">
      <c r="A294" s="2042" t="s">
        <v>32</v>
      </c>
      <c r="B294" s="81" t="s">
        <v>204</v>
      </c>
      <c r="C294" s="82">
        <f>SUM(现金!F6:F23)</f>
        <v>0</v>
      </c>
    </row>
    <row r="295" spans="1:3">
      <c r="A295" s="2043"/>
      <c r="B295" s="81" t="s">
        <v>205</v>
      </c>
      <c r="C295" s="82">
        <f>SUM(现金!H6:H23)</f>
        <v>0</v>
      </c>
    </row>
    <row r="296" spans="1:3">
      <c r="A296" s="2044"/>
      <c r="B296" s="81" t="s">
        <v>206</v>
      </c>
      <c r="C296" s="82">
        <f>SUM(现金!I6:I23)</f>
        <v>0</v>
      </c>
    </row>
    <row r="297" spans="1:3">
      <c r="A297" s="2042" t="s">
        <v>248</v>
      </c>
      <c r="B297" s="81" t="s">
        <v>204</v>
      </c>
      <c r="C297" s="82">
        <f>SUM(流动汇总!E6:E28)</f>
        <v>0</v>
      </c>
    </row>
    <row r="298" spans="1:3">
      <c r="A298" s="2043"/>
      <c r="B298" s="81" t="s">
        <v>205</v>
      </c>
      <c r="C298" s="82">
        <f>SUM(流动汇总!F6:F28)</f>
        <v>0</v>
      </c>
    </row>
    <row r="299" spans="1:3">
      <c r="A299" s="2043"/>
      <c r="B299" s="81" t="s">
        <v>206</v>
      </c>
      <c r="C299" s="82">
        <f>SUM(流动汇总!G6:G28)</f>
        <v>0</v>
      </c>
    </row>
    <row r="300" spans="1:3">
      <c r="A300" s="2044"/>
      <c r="B300" s="81" t="s">
        <v>208</v>
      </c>
      <c r="C300" s="82">
        <f>SUM(流动汇总!E6:E28)</f>
        <v>0</v>
      </c>
    </row>
    <row r="301" spans="1:3">
      <c r="A301" s="2042" t="s">
        <v>249</v>
      </c>
      <c r="B301" s="81" t="s">
        <v>250</v>
      </c>
      <c r="C301" s="82">
        <f>SUM(分类汇总!C6,分类汇总!C20)</f>
        <v>0</v>
      </c>
    </row>
    <row r="302" spans="1:3">
      <c r="A302" s="2043"/>
      <c r="B302" s="81" t="s">
        <v>251</v>
      </c>
      <c r="C302" s="82">
        <f>SUM(分类汇总!E6,分类汇总!E20)</f>
        <v>0</v>
      </c>
    </row>
    <row r="303" spans="1:3">
      <c r="A303" s="2043"/>
      <c r="B303" s="81" t="s">
        <v>252</v>
      </c>
      <c r="C303" s="82">
        <f>SUM(分类汇总!F6,分类汇总!F20)</f>
        <v>0</v>
      </c>
    </row>
    <row r="304" spans="1:3">
      <c r="A304" s="2043"/>
      <c r="B304" s="81" t="s">
        <v>253</v>
      </c>
      <c r="C304" s="82">
        <f>SUM(分类汇总!G6,分类汇总!G20)</f>
        <v>0</v>
      </c>
    </row>
    <row r="305" spans="1:3">
      <c r="A305" s="2043"/>
      <c r="B305" s="81" t="s">
        <v>254</v>
      </c>
      <c r="C305" s="82">
        <f>SUM(分类汇总!C42,分类汇总!C56)</f>
        <v>0</v>
      </c>
    </row>
    <row r="306" spans="1:3">
      <c r="A306" s="2043"/>
      <c r="B306" s="81" t="s">
        <v>255</v>
      </c>
      <c r="C306" s="82">
        <f>SUM(分类汇总!E42,分类汇总!E56)</f>
        <v>0</v>
      </c>
    </row>
    <row r="307" spans="1:3">
      <c r="A307" s="2043"/>
      <c r="B307" s="81" t="s">
        <v>256</v>
      </c>
      <c r="C307" s="82">
        <f>SUM(分类汇总!F42,分类汇总!F56)</f>
        <v>0</v>
      </c>
    </row>
    <row r="308" spans="1:3">
      <c r="A308" s="2043"/>
      <c r="B308" s="81" t="s">
        <v>257</v>
      </c>
      <c r="C308" s="82">
        <f>SUM(分类汇总!G42,分类汇总!G56)</f>
        <v>0</v>
      </c>
    </row>
    <row r="309" spans="1:3">
      <c r="A309" s="2043"/>
      <c r="B309" s="81" t="s">
        <v>258</v>
      </c>
      <c r="C309" s="82">
        <f>分类汇总!C41-分类汇总!C65</f>
        <v>0</v>
      </c>
    </row>
    <row r="310" spans="1:3">
      <c r="A310" s="2043"/>
      <c r="B310" s="81" t="s">
        <v>259</v>
      </c>
      <c r="C310" s="82">
        <f>分类汇总!E41-分类汇总!E65</f>
        <v>0</v>
      </c>
    </row>
    <row r="311" spans="1:3">
      <c r="A311" s="2043"/>
      <c r="B311" s="81" t="s">
        <v>260</v>
      </c>
      <c r="C311" s="82">
        <f>分类汇总!F41-分类汇总!F65</f>
        <v>0</v>
      </c>
    </row>
    <row r="312" spans="1:3">
      <c r="A312" s="2044"/>
      <c r="B312" s="81" t="s">
        <v>261</v>
      </c>
      <c r="C312" s="82">
        <f>分类汇总!G41-分类汇总!G65</f>
        <v>0</v>
      </c>
    </row>
    <row r="313" spans="1:3">
      <c r="A313" s="2042" t="s">
        <v>28</v>
      </c>
      <c r="B313" s="81" t="s">
        <v>250</v>
      </c>
      <c r="C313" s="82" t="e">
        <f>SUM(汇总表!#REF!,汇总表!#REF!)</f>
        <v>#REF!</v>
      </c>
    </row>
    <row r="314" spans="1:3">
      <c r="A314" s="2043"/>
      <c r="B314" s="81" t="s">
        <v>251</v>
      </c>
      <c r="C314" s="82" t="e">
        <f>SUM(汇总表!#REF!,汇总表!#REF!)</f>
        <v>#REF!</v>
      </c>
    </row>
    <row r="315" spans="1:3">
      <c r="A315" s="2043"/>
      <c r="B315" s="81" t="s">
        <v>252</v>
      </c>
      <c r="C315" s="82" t="e">
        <f>SUM(汇总表!#REF!,汇总表!#REF!)</f>
        <v>#REF!</v>
      </c>
    </row>
    <row r="316" spans="1:3">
      <c r="A316" s="2043"/>
      <c r="B316" s="81" t="s">
        <v>253</v>
      </c>
      <c r="C316" s="82" t="e">
        <f>SUM(汇总表!#REF!,汇总表!#REF!)</f>
        <v>#REF!</v>
      </c>
    </row>
    <row r="317" spans="1:3">
      <c r="A317" s="2043"/>
      <c r="B317" s="81" t="s">
        <v>254</v>
      </c>
      <c r="C317" s="82" t="e">
        <f>SUM(汇总表!#REF!,汇总表!#REF!)</f>
        <v>#REF!</v>
      </c>
    </row>
    <row r="318" spans="1:3">
      <c r="A318" s="2043"/>
      <c r="B318" s="81" t="s">
        <v>255</v>
      </c>
      <c r="C318" s="82" t="e">
        <f>SUM(汇总表!#REF!,汇总表!#REF!)</f>
        <v>#REF!</v>
      </c>
    </row>
    <row r="319" spans="1:3">
      <c r="A319" s="2043"/>
      <c r="B319" s="81" t="s">
        <v>256</v>
      </c>
      <c r="C319" s="82" t="e">
        <f>SUM(汇总表!#REF!,汇总表!#REF!)</f>
        <v>#REF!</v>
      </c>
    </row>
    <row r="320" spans="1:3">
      <c r="A320" s="2043"/>
      <c r="B320" s="81" t="s">
        <v>257</v>
      </c>
      <c r="C320" s="82" t="e">
        <f>SUM(汇总表!#REF!,汇总表!#REF!)</f>
        <v>#REF!</v>
      </c>
    </row>
    <row r="321" spans="1:5">
      <c r="A321" s="2043"/>
      <c r="B321" s="81" t="s">
        <v>258</v>
      </c>
      <c r="C321" s="82" t="e">
        <f>汇总表!#REF!-汇总表!#REF!</f>
        <v>#REF!</v>
      </c>
    </row>
    <row r="322" spans="1:5">
      <c r="A322" s="2043"/>
      <c r="B322" s="81" t="s">
        <v>259</v>
      </c>
      <c r="C322" s="82" t="e">
        <f>汇总表!#REF!-汇总表!#REF!</f>
        <v>#REF!</v>
      </c>
    </row>
    <row r="323" spans="1:5">
      <c r="A323" s="2043"/>
      <c r="B323" s="81" t="s">
        <v>260</v>
      </c>
      <c r="C323" s="82" t="e">
        <f>汇总表!#REF!-汇总表!#REF!</f>
        <v>#REF!</v>
      </c>
    </row>
    <row r="324" spans="1:5">
      <c r="A324" s="2044"/>
      <c r="B324" s="81" t="s">
        <v>261</v>
      </c>
      <c r="C324" s="82" t="e">
        <f>汇总表!#REF!-汇总表!#REF!</f>
        <v>#REF!</v>
      </c>
    </row>
    <row r="325" spans="1:5">
      <c r="A325" s="2042" t="s">
        <v>27</v>
      </c>
      <c r="B325" s="81" t="s">
        <v>262</v>
      </c>
      <c r="C325" s="82" t="e">
        <f>SUM(汇总表!#REF!,汇总表!#REF!)</f>
        <v>#REF!</v>
      </c>
    </row>
    <row r="326" spans="1:5">
      <c r="A326" s="2043"/>
      <c r="B326" s="81" t="s">
        <v>263</v>
      </c>
      <c r="C326" s="82" t="e">
        <f>SUM(汇总表!#REF!,汇总表!#REF!)</f>
        <v>#REF!</v>
      </c>
    </row>
    <row r="327" spans="1:5">
      <c r="A327" s="2044"/>
      <c r="B327" s="81" t="s">
        <v>264</v>
      </c>
      <c r="C327" s="82" t="e">
        <f>SUM(汇总表!#REF!,汇总表!#REF!)</f>
        <v>#REF!</v>
      </c>
    </row>
    <row r="328" spans="1:5">
      <c r="B328" s="81" t="s">
        <v>265</v>
      </c>
      <c r="C328" s="82" t="e">
        <f>SUM(汇总表!#REF!,汇总表!#REF!)</f>
        <v>#REF!</v>
      </c>
    </row>
    <row r="329" spans="1:5">
      <c r="B329" s="81" t="s">
        <v>266</v>
      </c>
      <c r="C329" s="82">
        <f>SUM(汇总表!C10,汇总表!C11)</f>
        <v>0</v>
      </c>
    </row>
    <row r="330" spans="1:5">
      <c r="B330" s="81" t="s">
        <v>267</v>
      </c>
      <c r="C330" s="82">
        <f>SUM(汇总表!D10,汇总表!D11)</f>
        <v>0</v>
      </c>
    </row>
    <row r="331" spans="1:5">
      <c r="B331" s="81" t="s">
        <v>268</v>
      </c>
      <c r="C331" s="82">
        <f>SUM(汇总表!E10,汇总表!E11)</f>
        <v>0</v>
      </c>
    </row>
    <row r="332" spans="1:5">
      <c r="B332" s="81" t="s">
        <v>269</v>
      </c>
      <c r="C332" s="82">
        <f>SUM(汇总表!F10,汇总表!F11)</f>
        <v>0</v>
      </c>
    </row>
    <row r="333" spans="1:5">
      <c r="B333" s="81" t="s">
        <v>270</v>
      </c>
      <c r="C333" s="82">
        <f>汇总表!C9-汇总表!C12</f>
        <v>0</v>
      </c>
    </row>
    <row r="334" spans="1:5">
      <c r="B334" s="81" t="s">
        <v>271</v>
      </c>
      <c r="C334" s="82">
        <f>汇总表!D9-汇总表!D12</f>
        <v>0</v>
      </c>
    </row>
    <row r="335" spans="1:5">
      <c r="B335" s="81" t="s">
        <v>272</v>
      </c>
      <c r="C335" s="82">
        <f>汇总表!E9-汇总表!E12</f>
        <v>0</v>
      </c>
      <c r="E335" t="s">
        <v>273</v>
      </c>
    </row>
    <row r="336" spans="1:5">
      <c r="B336" s="81" t="s">
        <v>274</v>
      </c>
      <c r="C336" s="82">
        <f>汇总表!F9-汇总表!F12</f>
        <v>0</v>
      </c>
    </row>
    <row r="337" spans="2:2">
      <c r="B337" s="81" t="s">
        <v>275</v>
      </c>
    </row>
    <row r="338" spans="2:2">
      <c r="B338" s="81" t="s">
        <v>276</v>
      </c>
    </row>
    <row r="339" spans="2:2">
      <c r="B339" s="81" t="s">
        <v>277</v>
      </c>
    </row>
    <row r="340" spans="2:2">
      <c r="B340" s="81" t="s">
        <v>278</v>
      </c>
    </row>
    <row r="341" spans="2:2">
      <c r="B341" s="81" t="s">
        <v>279</v>
      </c>
    </row>
    <row r="342" spans="2:2">
      <c r="B342" s="81" t="s">
        <v>280</v>
      </c>
    </row>
  </sheetData>
  <mergeCells count="85">
    <mergeCell ref="A294:A296"/>
    <mergeCell ref="A297:A300"/>
    <mergeCell ref="A301:A312"/>
    <mergeCell ref="A313:A324"/>
    <mergeCell ref="A325:A327"/>
    <mergeCell ref="A279:A281"/>
    <mergeCell ref="A282:A284"/>
    <mergeCell ref="A285:A287"/>
    <mergeCell ref="A288:A290"/>
    <mergeCell ref="A291:A293"/>
    <mergeCell ref="A261:A263"/>
    <mergeCell ref="A264:A266"/>
    <mergeCell ref="A267:A272"/>
    <mergeCell ref="A273:A275"/>
    <mergeCell ref="A276:A278"/>
    <mergeCell ref="A240:A242"/>
    <mergeCell ref="A243:A245"/>
    <mergeCell ref="A246:A251"/>
    <mergeCell ref="A252:A257"/>
    <mergeCell ref="A258:A260"/>
    <mergeCell ref="A225:A227"/>
    <mergeCell ref="A228:A230"/>
    <mergeCell ref="A231:A233"/>
    <mergeCell ref="A234:A236"/>
    <mergeCell ref="A237:A239"/>
    <mergeCell ref="A210:A212"/>
    <mergeCell ref="A213:A215"/>
    <mergeCell ref="A216:A218"/>
    <mergeCell ref="A219:A221"/>
    <mergeCell ref="A222:A224"/>
    <mergeCell ref="A191:A193"/>
    <mergeCell ref="A194:A196"/>
    <mergeCell ref="A197:A202"/>
    <mergeCell ref="A203:A206"/>
    <mergeCell ref="A207:A209"/>
    <mergeCell ref="A164:A169"/>
    <mergeCell ref="A170:A175"/>
    <mergeCell ref="A176:A181"/>
    <mergeCell ref="A182:A184"/>
    <mergeCell ref="A188:A190"/>
    <mergeCell ref="A146:A148"/>
    <mergeCell ref="A149:A151"/>
    <mergeCell ref="A152:A154"/>
    <mergeCell ref="A155:A157"/>
    <mergeCell ref="A158:A163"/>
    <mergeCell ref="A128:A130"/>
    <mergeCell ref="A131:A136"/>
    <mergeCell ref="A137:A139"/>
    <mergeCell ref="A140:A142"/>
    <mergeCell ref="A143:A145"/>
    <mergeCell ref="A104:A109"/>
    <mergeCell ref="A110:A115"/>
    <mergeCell ref="A116:A118"/>
    <mergeCell ref="A119:A124"/>
    <mergeCell ref="A125:A127"/>
    <mergeCell ref="A84:A86"/>
    <mergeCell ref="A87:A89"/>
    <mergeCell ref="A90:A92"/>
    <mergeCell ref="A93:A95"/>
    <mergeCell ref="A96:A103"/>
    <mergeCell ref="A64:A68"/>
    <mergeCell ref="A69:A71"/>
    <mergeCell ref="A72:A74"/>
    <mergeCell ref="A75:A77"/>
    <mergeCell ref="A78:A83"/>
    <mergeCell ref="A49:A51"/>
    <mergeCell ref="A52:A54"/>
    <mergeCell ref="A55:A57"/>
    <mergeCell ref="A58:A60"/>
    <mergeCell ref="A61:A63"/>
    <mergeCell ref="A34:A36"/>
    <mergeCell ref="A37:A39"/>
    <mergeCell ref="A40:A42"/>
    <mergeCell ref="A43:A45"/>
    <mergeCell ref="A46:A48"/>
    <mergeCell ref="A17:A19"/>
    <mergeCell ref="A20:A22"/>
    <mergeCell ref="A23:A27"/>
    <mergeCell ref="A28:A30"/>
    <mergeCell ref="A31:A33"/>
    <mergeCell ref="A2:A4"/>
    <mergeCell ref="A5:A7"/>
    <mergeCell ref="A8:A10"/>
    <mergeCell ref="A11:A13"/>
    <mergeCell ref="A14:A16"/>
  </mergeCells>
  <phoneticPr fontId="28" type="noConversion"/>
  <dataValidations count="1">
    <dataValidation type="list" allowBlank="1" showInputMessage="1" showErrorMessage="1" sqref="E333" xr:uid="{00000000-0002-0000-0800-000000000000}">
      <formula1>$E$332</formula1>
    </dataValidation>
  </dataValidations>
  <printOptions horizontalCentered="1"/>
  <pageMargins left="0.69930555555555596" right="0.69930555555555596" top="0.98425196850393704" bottom="0.75" header="0.39370078740157477" footer="0.3"/>
  <pageSetup paperSize="9" orientation="portrait" r:id="rId1"/>
  <headerFooter alignWithMargins="0">
    <oddHeader>&amp;R&amp;"宋体,常规"&amp;10共&amp;"Times New Roman,常规"&amp;N&amp;"宋体,常规"页第&amp;"Times New Roman,常规"&amp;P&amp;"宋体,常规"页</oddHead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39">
    <tabColor indexed="10"/>
    <pageSetUpPr fitToPage="1"/>
  </sheetPr>
  <dimension ref="A1:G32"/>
  <sheetViews>
    <sheetView topLeftCell="A16" zoomScale="85" zoomScaleNormal="85" workbookViewId="0">
      <selection activeCell="C21" sqref="C21"/>
    </sheetView>
  </sheetViews>
  <sheetFormatPr defaultColWidth="9" defaultRowHeight="15.75" customHeight="1" outlineLevelCol="1"/>
  <cols>
    <col min="1" max="1" width="6.25" style="4" customWidth="1"/>
    <col min="2" max="2" width="28" style="4" customWidth="1"/>
    <col min="3" max="3" width="19.125" style="705" customWidth="1" outlineLevel="1"/>
    <col min="4" max="6" width="25" style="705" customWidth="1"/>
    <col min="7" max="7" width="12.5" style="705" customWidth="1"/>
    <col min="8" max="16384" width="9" style="4"/>
  </cols>
  <sheetData>
    <row r="1" spans="1:7" ht="15.75" customHeight="1">
      <c r="A1" s="5" t="s">
        <v>108</v>
      </c>
      <c r="B1" s="22" t="s">
        <v>333</v>
      </c>
      <c r="C1" s="941"/>
      <c r="D1" s="941"/>
      <c r="E1" s="941"/>
      <c r="F1" s="941"/>
      <c r="G1" s="941"/>
    </row>
    <row r="2" spans="1:7" s="2" customFormat="1" ht="30" customHeight="1">
      <c r="A2" s="2061" t="s">
        <v>519</v>
      </c>
      <c r="B2" s="2062"/>
      <c r="C2" s="2062"/>
      <c r="D2" s="2062"/>
      <c r="E2" s="2062"/>
      <c r="F2" s="2062"/>
      <c r="G2" s="2062"/>
    </row>
    <row r="3" spans="1:7" ht="14.25" customHeight="1">
      <c r="A3" s="2063" t="str">
        <f>CONCATENATE(封面!D9,封面!F9,封面!G9,封面!H9,封面!I9,封面!J9,封面!K9)</f>
        <v>评估基准日：年月日</v>
      </c>
      <c r="B3" s="2063"/>
      <c r="C3" s="2063"/>
      <c r="D3" s="2063"/>
      <c r="E3" s="2063"/>
      <c r="F3" s="2063"/>
      <c r="G3" s="2063"/>
    </row>
    <row r="4" spans="1:7" ht="15.75" customHeight="1">
      <c r="A4" s="8" t="str">
        <f>封面!D7&amp;封面!F7</f>
        <v>被评估企业：</v>
      </c>
      <c r="C4" s="943"/>
      <c r="D4" s="943"/>
      <c r="E4" s="943"/>
      <c r="F4" s="943"/>
      <c r="G4" s="971" t="s">
        <v>110</v>
      </c>
    </row>
    <row r="5" spans="1:7" s="17" customFormat="1" ht="15.75" customHeight="1">
      <c r="A5" s="18" t="s">
        <v>373</v>
      </c>
      <c r="B5" s="18" t="s">
        <v>306</v>
      </c>
      <c r="C5" s="968" t="s">
        <v>317</v>
      </c>
      <c r="D5" s="968" t="s">
        <v>318</v>
      </c>
      <c r="E5" s="968" t="s">
        <v>319</v>
      </c>
      <c r="F5" s="972" t="s">
        <v>208</v>
      </c>
      <c r="G5" s="968" t="s">
        <v>465</v>
      </c>
    </row>
    <row r="6" spans="1:7" ht="15.75" customHeight="1">
      <c r="A6" s="748" t="str">
        <f>$A$30&amp;"-"&amp;SUBTOTAL(103,$B$6:B6)</f>
        <v>4-1</v>
      </c>
      <c r="B6" s="14" t="s">
        <v>78</v>
      </c>
      <c r="C6" s="956">
        <f>可供出售金融资产汇总!C28</f>
        <v>0</v>
      </c>
      <c r="D6" s="956">
        <f>可供出售金融资产汇总!E28</f>
        <v>0</v>
      </c>
      <c r="E6" s="956">
        <f>可供出售金融资产汇总!F28</f>
        <v>0</v>
      </c>
      <c r="F6" s="956">
        <f t="shared" ref="F6:F14" si="0">E6-D6</f>
        <v>0</v>
      </c>
      <c r="G6" s="973" t="str">
        <f t="shared" ref="G6:G14" si="1">IF(D6=0,"",F6/D6*100)</f>
        <v/>
      </c>
    </row>
    <row r="7" spans="1:7" ht="15.75" customHeight="1">
      <c r="A7" s="748" t="str">
        <f>$A$30&amp;"-"&amp;SUBTOTAL(103,$B$6:B7)</f>
        <v>4-2</v>
      </c>
      <c r="B7" s="14" t="s">
        <v>80</v>
      </c>
      <c r="C7" s="956">
        <f>持有到期投资!H27</f>
        <v>0</v>
      </c>
      <c r="D7" s="956">
        <f>持有到期投资!J27</f>
        <v>0</v>
      </c>
      <c r="E7" s="956">
        <f>持有到期投资!K27</f>
        <v>0</v>
      </c>
      <c r="F7" s="956">
        <f t="shared" si="0"/>
        <v>0</v>
      </c>
      <c r="G7" s="973" t="str">
        <f t="shared" si="1"/>
        <v/>
      </c>
    </row>
    <row r="8" spans="1:7" s="349" customFormat="1" ht="15.75" customHeight="1">
      <c r="A8" s="748" t="str">
        <f>$A$30&amp;"-"&amp;SUBTOTAL(103,$B$6:B8)</f>
        <v>4-3</v>
      </c>
      <c r="B8" s="846" t="s">
        <v>1462</v>
      </c>
      <c r="C8" s="976">
        <f>债权投资!H28</f>
        <v>0</v>
      </c>
      <c r="D8" s="976">
        <f>债权投资!J28</f>
        <v>0</v>
      </c>
      <c r="E8" s="976">
        <f>债权投资!K28</f>
        <v>0</v>
      </c>
      <c r="F8" s="956">
        <f t="shared" si="0"/>
        <v>0</v>
      </c>
      <c r="G8" s="973" t="str">
        <f t="shared" si="1"/>
        <v/>
      </c>
    </row>
    <row r="9" spans="1:7" s="349" customFormat="1" ht="15.75" customHeight="1">
      <c r="A9" s="748" t="str">
        <f>$A$30&amp;"-"&amp;SUBTOTAL(103,$B$6:B9)</f>
        <v>4-4</v>
      </c>
      <c r="B9" s="847" t="s">
        <v>1365</v>
      </c>
      <c r="C9" s="976">
        <f>其他债权投资!H28</f>
        <v>0</v>
      </c>
      <c r="D9" s="976">
        <f>其他债权投资!J28</f>
        <v>0</v>
      </c>
      <c r="E9" s="976">
        <f>其他债权投资!K28</f>
        <v>0</v>
      </c>
      <c r="F9" s="956">
        <f t="shared" si="0"/>
        <v>0</v>
      </c>
      <c r="G9" s="973" t="str">
        <f t="shared" si="1"/>
        <v/>
      </c>
    </row>
    <row r="10" spans="1:7" ht="15.75" customHeight="1">
      <c r="A10" s="748" t="str">
        <f>$A$30&amp;"-"&amp;SUBTOTAL(103,$B$6:B10)</f>
        <v>4-5</v>
      </c>
      <c r="B10" s="14" t="s">
        <v>81</v>
      </c>
      <c r="C10" s="956">
        <f>长期应收款!E27</f>
        <v>0</v>
      </c>
      <c r="D10" s="956">
        <f>长期应收款!G27</f>
        <v>0</v>
      </c>
      <c r="E10" s="956">
        <f>长期应收款!H27</f>
        <v>0</v>
      </c>
      <c r="F10" s="956">
        <f t="shared" si="0"/>
        <v>0</v>
      </c>
      <c r="G10" s="973" t="str">
        <f t="shared" si="1"/>
        <v/>
      </c>
    </row>
    <row r="11" spans="1:7" ht="15.75" customHeight="1">
      <c r="A11" s="748" t="str">
        <f>$A$30&amp;"-"&amp;SUBTOTAL(103,$B$6:B11)</f>
        <v>4-6</v>
      </c>
      <c r="B11" s="14" t="s">
        <v>82</v>
      </c>
      <c r="C11" s="956">
        <f>股权投资!G27</f>
        <v>0</v>
      </c>
      <c r="D11" s="956">
        <f>股权投资!I27</f>
        <v>0</v>
      </c>
      <c r="E11" s="956">
        <f>股权投资!J27</f>
        <v>0</v>
      </c>
      <c r="F11" s="956">
        <f t="shared" si="0"/>
        <v>0</v>
      </c>
      <c r="G11" s="973" t="str">
        <f t="shared" si="1"/>
        <v/>
      </c>
    </row>
    <row r="12" spans="1:7" s="349" customFormat="1" ht="15.75" customHeight="1">
      <c r="A12" s="748" t="str">
        <f>$A$30&amp;"-"&amp;SUBTOTAL(103,$B$6:B12)</f>
        <v>4-7</v>
      </c>
      <c r="B12" s="848" t="s">
        <v>1463</v>
      </c>
      <c r="C12" s="976">
        <f>其他权益工具投资!H28</f>
        <v>0</v>
      </c>
      <c r="D12" s="976">
        <f>其他权益工具投资!J28</f>
        <v>0</v>
      </c>
      <c r="E12" s="976">
        <f>其他权益工具投资!K28</f>
        <v>0</v>
      </c>
      <c r="F12" s="956">
        <f t="shared" si="0"/>
        <v>0</v>
      </c>
      <c r="G12" s="973" t="str">
        <f t="shared" si="1"/>
        <v/>
      </c>
    </row>
    <row r="13" spans="1:7" s="349" customFormat="1" ht="15.75" customHeight="1">
      <c r="A13" s="748" t="str">
        <f>$A$30&amp;"-"&amp;SUBTOTAL(103,$B$6:B13)</f>
        <v>4-8</v>
      </c>
      <c r="B13" s="849" t="s">
        <v>1367</v>
      </c>
      <c r="C13" s="976">
        <f>其他非流动金融资产!G28</f>
        <v>0</v>
      </c>
      <c r="D13" s="976">
        <f>其他非流动金融资产!I28</f>
        <v>0</v>
      </c>
      <c r="E13" s="976">
        <f>其他非流动金融资产!J28</f>
        <v>0</v>
      </c>
      <c r="F13" s="956">
        <f t="shared" si="0"/>
        <v>0</v>
      </c>
      <c r="G13" s="973" t="str">
        <f t="shared" si="1"/>
        <v/>
      </c>
    </row>
    <row r="14" spans="1:7" ht="15.75" customHeight="1">
      <c r="A14" s="748" t="str">
        <f>$A$30&amp;"-"&amp;SUBTOTAL(103,$B$6:B14)</f>
        <v>4-9</v>
      </c>
      <c r="B14" s="14" t="s">
        <v>83</v>
      </c>
      <c r="C14" s="956">
        <f>投资性房地产汇总表!C27</f>
        <v>0</v>
      </c>
      <c r="D14" s="956">
        <f>投资性房地产汇总表!D27</f>
        <v>0</v>
      </c>
      <c r="E14" s="956">
        <f>投资性房地产汇总表!E27</f>
        <v>0</v>
      </c>
      <c r="F14" s="956">
        <f t="shared" si="0"/>
        <v>0</v>
      </c>
      <c r="G14" s="973" t="str">
        <f t="shared" si="1"/>
        <v/>
      </c>
    </row>
    <row r="15" spans="1:7" ht="15.75" customHeight="1">
      <c r="A15" s="748" t="str">
        <f>$A$30&amp;"-"&amp;SUBTOTAL(103,$B$6:B15)</f>
        <v>4-10</v>
      </c>
      <c r="B15" s="14" t="s">
        <v>84</v>
      </c>
      <c r="C15" s="957">
        <f>固定资产汇总!D25</f>
        <v>0</v>
      </c>
      <c r="D15" s="957">
        <f>固定资产汇总!F25</f>
        <v>0</v>
      </c>
      <c r="E15" s="957">
        <f>固定资产汇总!H25</f>
        <v>0</v>
      </c>
      <c r="F15" s="957">
        <f t="shared" ref="F15:F25" si="2">E15-D15</f>
        <v>0</v>
      </c>
      <c r="G15" s="973" t="str">
        <f t="shared" ref="G15:G25" si="3">IF(D15=0,"",F15/D15*100)</f>
        <v/>
      </c>
    </row>
    <row r="16" spans="1:7" ht="15.75" customHeight="1">
      <c r="A16" s="748" t="str">
        <f>$A$30&amp;"-"&amp;SUBTOTAL(103,$B$6:B16)</f>
        <v>4-11</v>
      </c>
      <c r="B16" s="14" t="s">
        <v>92</v>
      </c>
      <c r="C16" s="957">
        <f>在建工程汇总!C27</f>
        <v>0</v>
      </c>
      <c r="D16" s="957">
        <f>在建工程汇总!D27</f>
        <v>0</v>
      </c>
      <c r="E16" s="957">
        <f>在建工程汇总!E27</f>
        <v>0</v>
      </c>
      <c r="F16" s="957">
        <f t="shared" si="2"/>
        <v>0</v>
      </c>
      <c r="G16" s="973" t="str">
        <f t="shared" si="3"/>
        <v/>
      </c>
    </row>
    <row r="17" spans="1:7" ht="15.75" customHeight="1">
      <c r="A17" s="748" t="str">
        <f>$A$30&amp;"-"&amp;SUBTOTAL(103,$B$6:B17)</f>
        <v>4-12</v>
      </c>
      <c r="B17" s="14" t="s">
        <v>97</v>
      </c>
      <c r="C17" s="957">
        <f>生产性生物资产!I27</f>
        <v>0</v>
      </c>
      <c r="D17" s="957">
        <f>生产性生物资产!M27</f>
        <v>0</v>
      </c>
      <c r="E17" s="957">
        <f>生产性生物资产!P27</f>
        <v>0</v>
      </c>
      <c r="F17" s="957">
        <f t="shared" si="2"/>
        <v>0</v>
      </c>
      <c r="G17" s="973" t="str">
        <f t="shared" si="3"/>
        <v/>
      </c>
    </row>
    <row r="18" spans="1:7" ht="15.75" customHeight="1">
      <c r="A18" s="748" t="str">
        <f>$A$30&amp;"-"&amp;SUBTOTAL(103,$B$6:B18)</f>
        <v>4-13</v>
      </c>
      <c r="B18" s="14" t="s">
        <v>98</v>
      </c>
      <c r="C18" s="957">
        <f>油气资产!J27</f>
        <v>0</v>
      </c>
      <c r="D18" s="957">
        <f>油气资产!N27</f>
        <v>0</v>
      </c>
      <c r="E18" s="957">
        <f>油气资产!Q27</f>
        <v>0</v>
      </c>
      <c r="F18" s="957">
        <f t="shared" si="2"/>
        <v>0</v>
      </c>
      <c r="G18" s="973" t="str">
        <f t="shared" si="3"/>
        <v/>
      </c>
    </row>
    <row r="19" spans="1:7" s="349" customFormat="1" ht="15.75" customHeight="1">
      <c r="A19" s="751" t="str">
        <f>$A$30&amp;"-"&amp;SUBTOTAL(103,$B$6:B19)</f>
        <v>4-14</v>
      </c>
      <c r="B19" s="892" t="s">
        <v>1368</v>
      </c>
      <c r="C19" s="1004">
        <f>使用权资产!L29</f>
        <v>0</v>
      </c>
      <c r="D19" s="1004">
        <f>使用权资产!R29</f>
        <v>0</v>
      </c>
      <c r="E19" s="1004">
        <f>使用权资产!V29</f>
        <v>0</v>
      </c>
      <c r="F19" s="957">
        <f>E19-D19</f>
        <v>0</v>
      </c>
      <c r="G19" s="973" t="str">
        <f>IF(D19=0,"",F19/D19*100)</f>
        <v/>
      </c>
    </row>
    <row r="20" spans="1:7" ht="15.75" customHeight="1">
      <c r="A20" s="748" t="str">
        <f>$A$30&amp;"-"&amp;SUBTOTAL(103,$B$6:B20)</f>
        <v>4-15</v>
      </c>
      <c r="B20" s="14" t="s">
        <v>99</v>
      </c>
      <c r="C20" s="957">
        <f>无形资产汇总!C27</f>
        <v>0</v>
      </c>
      <c r="D20" s="957">
        <f>无形资产汇总!D27</f>
        <v>0</v>
      </c>
      <c r="E20" s="957">
        <f>无形资产汇总!E27</f>
        <v>0</v>
      </c>
      <c r="F20" s="957">
        <f t="shared" si="2"/>
        <v>0</v>
      </c>
      <c r="G20" s="973" t="str">
        <f t="shared" si="3"/>
        <v/>
      </c>
    </row>
    <row r="21" spans="1:7" ht="15.75" customHeight="1">
      <c r="A21" s="748" t="str">
        <f>$A$30&amp;"-"&amp;SUBTOTAL(103,$B$6:B21)</f>
        <v>4-16</v>
      </c>
      <c r="B21" s="14" t="s">
        <v>102</v>
      </c>
      <c r="C21" s="957">
        <f>开发支出!D27</f>
        <v>0</v>
      </c>
      <c r="D21" s="957">
        <f>开发支出!F27</f>
        <v>0</v>
      </c>
      <c r="E21" s="957">
        <f>开发支出!G27</f>
        <v>0</v>
      </c>
      <c r="F21" s="957">
        <f t="shared" si="2"/>
        <v>0</v>
      </c>
      <c r="G21" s="973" t="str">
        <f t="shared" si="3"/>
        <v/>
      </c>
    </row>
    <row r="22" spans="1:7" ht="15.75" customHeight="1">
      <c r="A22" s="748" t="str">
        <f>$A$30&amp;"-"&amp;SUBTOTAL(103,$B$6:B22)</f>
        <v>4-17</v>
      </c>
      <c r="B22" s="14" t="s">
        <v>103</v>
      </c>
      <c r="C22" s="956">
        <f>商誉!D27</f>
        <v>0</v>
      </c>
      <c r="D22" s="956">
        <f>商誉!F27</f>
        <v>0</v>
      </c>
      <c r="E22" s="956">
        <f>商誉!G27</f>
        <v>0</v>
      </c>
      <c r="F22" s="956">
        <f t="shared" si="2"/>
        <v>0</v>
      </c>
      <c r="G22" s="973" t="str">
        <f t="shared" si="3"/>
        <v/>
      </c>
    </row>
    <row r="23" spans="1:7" ht="15.75" customHeight="1">
      <c r="A23" s="748" t="str">
        <f>$A$30&amp;"-"&amp;SUBTOTAL(103,$B$6:B23)</f>
        <v>4-18</v>
      </c>
      <c r="B23" s="14" t="s">
        <v>105</v>
      </c>
      <c r="C23" s="956">
        <f>长期待摊费用!F27</f>
        <v>0</v>
      </c>
      <c r="D23" s="956">
        <f>长期待摊费用!H27</f>
        <v>0</v>
      </c>
      <c r="E23" s="956">
        <f>长期待摊费用!J27</f>
        <v>0</v>
      </c>
      <c r="F23" s="956">
        <f t="shared" si="2"/>
        <v>0</v>
      </c>
      <c r="G23" s="973" t="str">
        <f t="shared" si="3"/>
        <v/>
      </c>
    </row>
    <row r="24" spans="1:7" ht="15.75" customHeight="1">
      <c r="A24" s="748" t="str">
        <f>$A$30&amp;"-"&amp;SUBTOTAL(103,$B$6:B24)</f>
        <v>4-19</v>
      </c>
      <c r="B24" s="14" t="s">
        <v>106</v>
      </c>
      <c r="C24" s="956">
        <f>递延所得税资产!D27</f>
        <v>0</v>
      </c>
      <c r="D24" s="956">
        <f>递延所得税资产!F27</f>
        <v>0</v>
      </c>
      <c r="E24" s="956">
        <f>递延所得税资产!G27</f>
        <v>0</v>
      </c>
      <c r="F24" s="956">
        <f t="shared" si="2"/>
        <v>0</v>
      </c>
      <c r="G24" s="973" t="str">
        <f t="shared" si="3"/>
        <v/>
      </c>
    </row>
    <row r="25" spans="1:7" ht="15.75" customHeight="1">
      <c r="A25" s="748" t="str">
        <f>$A$30&amp;"-"&amp;SUBTOTAL(103,$B$6:B25)</f>
        <v>4-20</v>
      </c>
      <c r="B25" s="14" t="s">
        <v>107</v>
      </c>
      <c r="C25" s="956">
        <f>其他非流动资产!D27</f>
        <v>0</v>
      </c>
      <c r="D25" s="956">
        <f>其他非流动资产!F27</f>
        <v>0</v>
      </c>
      <c r="E25" s="956">
        <f>其他非流动资产!G27</f>
        <v>0</v>
      </c>
      <c r="F25" s="956">
        <f t="shared" si="2"/>
        <v>0</v>
      </c>
      <c r="G25" s="973" t="str">
        <f t="shared" si="3"/>
        <v/>
      </c>
    </row>
    <row r="26" spans="1:7" ht="15.75" customHeight="1">
      <c r="A26" s="10"/>
      <c r="B26" s="14"/>
      <c r="C26" s="956"/>
      <c r="D26" s="956"/>
      <c r="E26" s="956"/>
      <c r="F26" s="956"/>
      <c r="G26" s="973"/>
    </row>
    <row r="27" spans="1:7" ht="15.75" customHeight="1">
      <c r="A27" s="10"/>
      <c r="B27" s="14"/>
      <c r="C27" s="956"/>
      <c r="D27" s="956"/>
      <c r="E27" s="956"/>
      <c r="F27" s="956"/>
      <c r="G27" s="973"/>
    </row>
    <row r="28" spans="1:7" ht="15.75" customHeight="1">
      <c r="A28" s="18"/>
      <c r="B28" s="53"/>
      <c r="C28" s="956"/>
      <c r="D28" s="956"/>
      <c r="E28" s="956"/>
      <c r="F28" s="956"/>
      <c r="G28" s="973"/>
    </row>
    <row r="29" spans="1:7" ht="15.75" customHeight="1">
      <c r="A29" s="18"/>
      <c r="B29" s="18"/>
      <c r="C29" s="956"/>
      <c r="D29" s="956"/>
      <c r="E29" s="956"/>
      <c r="F29" s="956"/>
      <c r="G29" s="973"/>
    </row>
    <row r="30" spans="1:7" ht="15.75" customHeight="1">
      <c r="A30" s="18" t="s">
        <v>521</v>
      </c>
      <c r="B30" s="54" t="s">
        <v>147</v>
      </c>
      <c r="C30" s="956">
        <f>SUM(C6:C29)</f>
        <v>0</v>
      </c>
      <c r="D30" s="956">
        <f>SUM(D6:D29)</f>
        <v>0</v>
      </c>
      <c r="E30" s="956">
        <f>SUM(E6:E29)</f>
        <v>0</v>
      </c>
      <c r="F30" s="956">
        <f>SUM(F6:F29)</f>
        <v>0</v>
      </c>
      <c r="G30" s="973" t="str">
        <f>IF(D30=0,"",F30/D30*100)</f>
        <v/>
      </c>
    </row>
    <row r="31" spans="1:7" ht="15.75" customHeight="1">
      <c r="A31" s="12" t="str">
        <f>封面!D11&amp;封面!G11</f>
        <v>被评估企业填表人：</v>
      </c>
      <c r="C31" s="943"/>
      <c r="D31" s="943"/>
      <c r="E31" s="943" t="str">
        <f>"评估人员："&amp;封面!G22</f>
        <v>评估人员：</v>
      </c>
      <c r="F31" s="943"/>
      <c r="G31" s="943"/>
    </row>
    <row r="32" spans="1:7" ht="15.75" customHeight="1">
      <c r="A32" s="11" t="str">
        <f>CONCATENATE(封面!D13,封面!F13,封面!G13,封面!H13,封面!I13,封面!J13,封面!K13)</f>
        <v>填表日期：年月日</v>
      </c>
      <c r="C32" s="943"/>
      <c r="D32" s="943"/>
      <c r="E32" s="943"/>
      <c r="F32" s="943"/>
      <c r="G32" s="943"/>
    </row>
  </sheetData>
  <mergeCells count="2">
    <mergeCell ref="A2:G2"/>
    <mergeCell ref="A3:G3"/>
  </mergeCells>
  <phoneticPr fontId="28" type="noConversion"/>
  <hyperlinks>
    <hyperlink ref="A1" location="索引目录!C28" display="返回索引页" xr:uid="{00000000-0004-0000-2B00-000000000000}"/>
    <hyperlink ref="B6" location="可供出售金融资产汇总!B1" display="可供出售金融资产" xr:uid="{00000000-0004-0000-2B00-000001000000}"/>
    <hyperlink ref="B7" location="持有到期投资!B1" display="持有至到期投资" xr:uid="{00000000-0004-0000-2B00-000002000000}"/>
    <hyperlink ref="B10" location="长期应收!B1" display="长期应收款" xr:uid="{00000000-0004-0000-2B00-000003000000}"/>
    <hyperlink ref="B1" location="分类汇总!B20" display="返回" xr:uid="{00000000-0004-0000-2B00-000004000000}"/>
    <hyperlink ref="B11" location="股权投资!B1" display="长期股权投资" xr:uid="{00000000-0004-0000-2B00-000005000000}"/>
    <hyperlink ref="B14" location="投资性房地产!B1" display="投资性房地产" xr:uid="{00000000-0004-0000-2B00-000006000000}"/>
    <hyperlink ref="B25" location="其他非流动资产!Print_Titles" display="其他非流动资产" xr:uid="{00000000-0004-0000-2B00-000007000000}"/>
    <hyperlink ref="B24" location="递延所得税资产!Print_Area" display="递延所得税资产" xr:uid="{00000000-0004-0000-2B00-000008000000}"/>
    <hyperlink ref="B23" location="长期待摊费用!Print_Area" display="长期待摊费用" xr:uid="{00000000-0004-0000-2B00-000009000000}"/>
    <hyperlink ref="B22" location="商誉!Print_Area" display="商誉" xr:uid="{00000000-0004-0000-2B00-00000A000000}"/>
    <hyperlink ref="B21" location="开发支出!Print_Titles" display="开发支出" xr:uid="{00000000-0004-0000-2B00-00000B000000}"/>
    <hyperlink ref="B20" location="无形资产汇总!Print_Area" display="无形资产" xr:uid="{00000000-0004-0000-2B00-00000C000000}"/>
    <hyperlink ref="B18" location="油气资产!Print_Area" display="油气资产" xr:uid="{00000000-0004-0000-2B00-00000D000000}"/>
    <hyperlink ref="B17" location="生产性生物资产!Print_Area" display="生产性生物资产" xr:uid="{00000000-0004-0000-2B00-00000E000000}"/>
    <hyperlink ref="B16" location="在建工程汇总!Print_Area" display="在建工程" xr:uid="{00000000-0004-0000-2B00-000011000000}"/>
    <hyperlink ref="B15" location="固定资产汇总!A1" display="固定资产" xr:uid="{00000000-0004-0000-2B00-000012000000}"/>
  </hyperlinks>
  <printOptions horizontalCentered="1"/>
  <pageMargins left="0.34930555555555598" right="0.34930555555555598" top="0.98425196850393704" bottom="0.78888888888888897" header="0.39370078740157477" footer="0.50902777777777797"/>
  <pageSetup paperSize="9" fitToHeight="0" orientation="landscape" r:id="rId1"/>
  <headerFooter alignWithMargins="0">
    <oddHeader>&amp;R&amp;"宋体,常规"&amp;10共&amp;"Times New Roman,常规"&amp;N&amp;"宋体,常规"页第&amp;"Times New Roman,常规"&amp;P&amp;"宋体,常规"页</oddHead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0">
    <pageSetUpPr fitToPage="1"/>
  </sheetPr>
  <dimension ref="A1:J30"/>
  <sheetViews>
    <sheetView zoomScale="85" zoomScaleNormal="85" workbookViewId="0">
      <selection activeCell="F30" sqref="F30"/>
    </sheetView>
  </sheetViews>
  <sheetFormatPr defaultColWidth="9" defaultRowHeight="15.75" customHeight="1" outlineLevelCol="1"/>
  <cols>
    <col min="1" max="1" width="6.25" style="4" customWidth="1"/>
    <col min="2" max="2" width="28" style="4" customWidth="1"/>
    <col min="3" max="4" width="19.125" style="705" customWidth="1" outlineLevel="1"/>
    <col min="5" max="7" width="25" style="705" customWidth="1"/>
    <col min="8" max="8" width="12.25" style="705" customWidth="1"/>
    <col min="9" max="16384" width="9" style="4"/>
  </cols>
  <sheetData>
    <row r="1" spans="1:10" ht="15.75" customHeight="1">
      <c r="A1" s="5" t="s">
        <v>108</v>
      </c>
      <c r="B1" s="22" t="s">
        <v>333</v>
      </c>
      <c r="C1" s="941"/>
      <c r="D1" s="941"/>
      <c r="E1" s="941"/>
      <c r="F1" s="941"/>
      <c r="G1" s="941"/>
      <c r="H1" s="941"/>
    </row>
    <row r="2" spans="1:10" s="2" customFormat="1" ht="30" customHeight="1">
      <c r="A2" s="2061" t="s">
        <v>522</v>
      </c>
      <c r="B2" s="2062"/>
      <c r="C2" s="2062"/>
      <c r="D2" s="2062"/>
      <c r="E2" s="2062"/>
      <c r="F2" s="2062"/>
      <c r="G2" s="2062"/>
      <c r="H2" s="2062"/>
    </row>
    <row r="3" spans="1:10" ht="14.25" customHeight="1">
      <c r="A3" s="2063" t="str">
        <f>CONCATENATE(封面!D9,封面!F9,封面!G9,封面!H9,封面!I9,封面!J9,封面!K9)</f>
        <v>评估基准日：年月日</v>
      </c>
      <c r="B3" s="2063"/>
      <c r="C3" s="2063"/>
      <c r="D3" s="2063"/>
      <c r="E3" s="2063"/>
      <c r="F3" s="2063"/>
      <c r="G3" s="2063"/>
      <c r="H3" s="2063"/>
    </row>
    <row r="4" spans="1:10" ht="15.75" customHeight="1">
      <c r="A4" s="8" t="str">
        <f>封面!D7&amp;封面!F7</f>
        <v>被评估企业：</v>
      </c>
      <c r="C4" s="943"/>
      <c r="D4" s="943"/>
      <c r="E4" s="943"/>
      <c r="F4" s="943"/>
      <c r="G4" s="943"/>
      <c r="H4" s="971" t="s">
        <v>110</v>
      </c>
    </row>
    <row r="5" spans="1:10" s="17" customFormat="1" ht="15.75" customHeight="1">
      <c r="A5" s="18" t="s">
        <v>373</v>
      </c>
      <c r="B5" s="18" t="s">
        <v>306</v>
      </c>
      <c r="C5" s="968" t="s">
        <v>317</v>
      </c>
      <c r="D5" s="968" t="s">
        <v>394</v>
      </c>
      <c r="E5" s="968" t="s">
        <v>318</v>
      </c>
      <c r="F5" s="968" t="s">
        <v>319</v>
      </c>
      <c r="G5" s="972" t="s">
        <v>208</v>
      </c>
      <c r="H5" s="968" t="s">
        <v>465</v>
      </c>
      <c r="J5" s="285"/>
    </row>
    <row r="6" spans="1:10" ht="15.75" customHeight="1">
      <c r="A6" s="18" t="s">
        <v>523</v>
      </c>
      <c r="B6" s="14" t="s">
        <v>524</v>
      </c>
      <c r="C6" s="956">
        <f>可出售—股票!I27</f>
        <v>0</v>
      </c>
      <c r="D6" s="956"/>
      <c r="E6" s="956">
        <f>可出售—股票!K27</f>
        <v>0</v>
      </c>
      <c r="F6" s="956">
        <f>可出售—股票!L27</f>
        <v>0</v>
      </c>
      <c r="G6" s="956">
        <f>F6-E6</f>
        <v>0</v>
      </c>
      <c r="H6" s="973" t="str">
        <f>IF(E6=0,"",G6/E6*100)</f>
        <v/>
      </c>
    </row>
    <row r="7" spans="1:10" ht="15.75" customHeight="1">
      <c r="A7" s="18" t="s">
        <v>525</v>
      </c>
      <c r="B7" s="14" t="s">
        <v>526</v>
      </c>
      <c r="C7" s="956">
        <f>可出售—债券!H27</f>
        <v>0</v>
      </c>
      <c r="D7" s="956"/>
      <c r="E7" s="956">
        <f>可出售—债券!J27</f>
        <v>0</v>
      </c>
      <c r="F7" s="956">
        <f>可出售—债券!K27</f>
        <v>0</v>
      </c>
      <c r="G7" s="956">
        <f>F7-E7</f>
        <v>0</v>
      </c>
      <c r="H7" s="973" t="str">
        <f>IF(E7=0,"",G7/E7*100)</f>
        <v/>
      </c>
    </row>
    <row r="8" spans="1:10" s="349" customFormat="1" ht="15.75" customHeight="1">
      <c r="A8" s="18" t="s">
        <v>527</v>
      </c>
      <c r="B8" s="919" t="s">
        <v>1569</v>
      </c>
      <c r="C8" s="976">
        <f>可出售—股权!H27</f>
        <v>0</v>
      </c>
      <c r="D8" s="976"/>
      <c r="E8" s="976">
        <f>可出售—股权!J27</f>
        <v>0</v>
      </c>
      <c r="F8" s="976">
        <f>可出售—股权!K27</f>
        <v>0</v>
      </c>
      <c r="G8" s="956">
        <f>F8-E8</f>
        <v>0</v>
      </c>
      <c r="H8" s="973" t="str">
        <f>IF(E8=0,"",G8/E8*100)</f>
        <v/>
      </c>
    </row>
    <row r="9" spans="1:10" ht="15.75" customHeight="1">
      <c r="A9" s="18" t="s">
        <v>1570</v>
      </c>
      <c r="B9" s="14" t="s">
        <v>528</v>
      </c>
      <c r="C9" s="956">
        <f>可出售—其他!H27</f>
        <v>0</v>
      </c>
      <c r="D9" s="956"/>
      <c r="E9" s="956">
        <f>可出售—其他!J27</f>
        <v>0</v>
      </c>
      <c r="F9" s="956">
        <f>可出售—其他!K27</f>
        <v>0</v>
      </c>
      <c r="G9" s="956">
        <f>F9-E9</f>
        <v>0</v>
      </c>
      <c r="H9" s="973" t="str">
        <f>IF(E9=0,"",G9/E9*100)</f>
        <v/>
      </c>
    </row>
    <row r="10" spans="1:10" ht="15.75" customHeight="1">
      <c r="A10" s="10"/>
      <c r="B10" s="14"/>
      <c r="C10" s="956"/>
      <c r="D10" s="956"/>
      <c r="E10" s="956"/>
      <c r="F10" s="956"/>
      <c r="G10" s="956"/>
      <c r="H10" s="973"/>
    </row>
    <row r="11" spans="1:10" ht="15.75" customHeight="1">
      <c r="A11" s="10"/>
      <c r="B11" s="14"/>
      <c r="C11" s="956"/>
      <c r="D11" s="956"/>
      <c r="E11" s="956"/>
      <c r="F11" s="956"/>
      <c r="G11" s="956"/>
      <c r="H11" s="973"/>
    </row>
    <row r="12" spans="1:10" ht="15.75" customHeight="1">
      <c r="A12" s="10"/>
      <c r="B12" s="14"/>
      <c r="C12" s="956"/>
      <c r="D12" s="956"/>
      <c r="E12" s="956"/>
      <c r="F12" s="956"/>
      <c r="G12" s="956"/>
      <c r="H12" s="973"/>
    </row>
    <row r="13" spans="1:10" ht="15.75" customHeight="1">
      <c r="A13" s="10"/>
      <c r="B13" s="14"/>
      <c r="C13" s="956"/>
      <c r="D13" s="956"/>
      <c r="E13" s="956"/>
      <c r="F13" s="956"/>
      <c r="G13" s="956"/>
      <c r="H13" s="973"/>
    </row>
    <row r="14" spans="1:10" ht="15.75" customHeight="1">
      <c r="A14" s="10"/>
      <c r="B14" s="14"/>
      <c r="C14" s="956"/>
      <c r="D14" s="956"/>
      <c r="E14" s="956"/>
      <c r="F14" s="956"/>
      <c r="G14" s="956"/>
      <c r="H14" s="973"/>
    </row>
    <row r="15" spans="1:10" ht="15.75" customHeight="1">
      <c r="A15" s="10"/>
      <c r="B15" s="14"/>
      <c r="C15" s="956"/>
      <c r="D15" s="956"/>
      <c r="E15" s="956"/>
      <c r="F15" s="956"/>
      <c r="G15" s="956"/>
      <c r="H15" s="973"/>
    </row>
    <row r="16" spans="1:10" ht="15.75" customHeight="1">
      <c r="A16" s="10"/>
      <c r="B16" s="14"/>
      <c r="C16" s="956"/>
      <c r="D16" s="956"/>
      <c r="E16" s="956"/>
      <c r="F16" s="956"/>
      <c r="G16" s="956"/>
      <c r="H16" s="973"/>
    </row>
    <row r="17" spans="1:8" ht="15.75" customHeight="1">
      <c r="A17" s="10"/>
      <c r="B17" s="14"/>
      <c r="C17" s="956"/>
      <c r="D17" s="956"/>
      <c r="E17" s="956"/>
      <c r="F17" s="956"/>
      <c r="G17" s="956"/>
      <c r="H17" s="973"/>
    </row>
    <row r="18" spans="1:8" ht="15.75" customHeight="1">
      <c r="A18" s="10"/>
      <c r="B18" s="14"/>
      <c r="C18" s="956"/>
      <c r="D18" s="956"/>
      <c r="E18" s="956"/>
      <c r="F18" s="956"/>
      <c r="G18" s="956"/>
      <c r="H18" s="973"/>
    </row>
    <row r="19" spans="1:8" ht="15.75" customHeight="1">
      <c r="A19" s="10"/>
      <c r="B19" s="14"/>
      <c r="C19" s="956"/>
      <c r="D19" s="956"/>
      <c r="E19" s="956"/>
      <c r="F19" s="956"/>
      <c r="G19" s="956"/>
      <c r="H19" s="973"/>
    </row>
    <row r="20" spans="1:8" ht="15.75" customHeight="1">
      <c r="A20" s="10"/>
      <c r="B20" s="14"/>
      <c r="C20" s="956"/>
      <c r="D20" s="956"/>
      <c r="E20" s="956"/>
      <c r="F20" s="956"/>
      <c r="G20" s="956"/>
      <c r="H20" s="973"/>
    </row>
    <row r="21" spans="1:8" ht="15.75" customHeight="1">
      <c r="A21" s="10"/>
      <c r="B21" s="14"/>
      <c r="C21" s="956"/>
      <c r="D21" s="956"/>
      <c r="E21" s="956"/>
      <c r="F21" s="956"/>
      <c r="G21" s="956"/>
      <c r="H21" s="973"/>
    </row>
    <row r="22" spans="1:8" ht="15.75" customHeight="1">
      <c r="A22" s="10"/>
      <c r="B22" s="14"/>
      <c r="C22" s="956"/>
      <c r="D22" s="956"/>
      <c r="E22" s="956"/>
      <c r="F22" s="956"/>
      <c r="G22" s="956"/>
      <c r="H22" s="973"/>
    </row>
    <row r="23" spans="1:8" ht="15.75" customHeight="1">
      <c r="A23" s="10"/>
      <c r="B23" s="14"/>
      <c r="C23" s="956"/>
      <c r="D23" s="956"/>
      <c r="E23" s="956"/>
      <c r="F23" s="956"/>
      <c r="G23" s="956"/>
      <c r="H23" s="973"/>
    </row>
    <row r="24" spans="1:8" ht="15.75" customHeight="1">
      <c r="A24" s="10"/>
      <c r="B24" s="14"/>
      <c r="C24" s="956"/>
      <c r="D24" s="956"/>
      <c r="E24" s="956"/>
      <c r="F24" s="956"/>
      <c r="G24" s="956"/>
      <c r="H24" s="973"/>
    </row>
    <row r="25" spans="1:8" ht="15.75" customHeight="1">
      <c r="A25" s="10"/>
      <c r="B25" s="14"/>
      <c r="C25" s="956"/>
      <c r="D25" s="956"/>
      <c r="E25" s="956"/>
      <c r="F25" s="956"/>
      <c r="G25" s="956"/>
      <c r="H25" s="973"/>
    </row>
    <row r="26" spans="1:8" ht="15.75" customHeight="1">
      <c r="A26" s="10"/>
      <c r="B26" s="19" t="s">
        <v>529</v>
      </c>
      <c r="C26" s="956">
        <f>SUM(C6:C25)</f>
        <v>0</v>
      </c>
      <c r="D26" s="956"/>
      <c r="E26" s="956">
        <f>SUM(E6:E25)</f>
        <v>0</v>
      </c>
      <c r="F26" s="956">
        <f>SUM(F6:F25)</f>
        <v>0</v>
      </c>
      <c r="G26" s="956">
        <f>SUM(G6:G25)</f>
        <v>0</v>
      </c>
      <c r="H26" s="973" t="str">
        <f>IF(E26=0,"",G26/E26*100)</f>
        <v/>
      </c>
    </row>
    <row r="27" spans="1:8" ht="15.75" customHeight="1">
      <c r="A27" s="10"/>
      <c r="B27" s="19" t="s">
        <v>530</v>
      </c>
      <c r="C27" s="956"/>
      <c r="D27" s="956"/>
      <c r="E27" s="956">
        <f>C27</f>
        <v>0</v>
      </c>
      <c r="F27" s="956">
        <v>0</v>
      </c>
      <c r="G27" s="956">
        <f>F27-E27</f>
        <v>0</v>
      </c>
      <c r="H27" s="973" t="str">
        <f>IF(E27=0,"",G27/E27*100)</f>
        <v/>
      </c>
    </row>
    <row r="28" spans="1:8" ht="15.75" customHeight="1">
      <c r="A28" s="10"/>
      <c r="B28" s="19" t="s">
        <v>531</v>
      </c>
      <c r="C28" s="956">
        <f>C26-C27</f>
        <v>0</v>
      </c>
      <c r="D28" s="956"/>
      <c r="E28" s="956">
        <f>E26-E27</f>
        <v>0</v>
      </c>
      <c r="F28" s="956">
        <f>F26-F27</f>
        <v>0</v>
      </c>
      <c r="G28" s="956">
        <f>G26-G27</f>
        <v>0</v>
      </c>
      <c r="H28" s="973" t="str">
        <f>IF(E28=0,"",G28/E28*100)</f>
        <v/>
      </c>
    </row>
    <row r="29" spans="1:8" ht="15.75" customHeight="1">
      <c r="A29" s="12" t="str">
        <f>封面!D11&amp;封面!G11</f>
        <v>被评估企业填表人：</v>
      </c>
      <c r="C29" s="943"/>
      <c r="D29" s="943"/>
      <c r="E29" s="943"/>
      <c r="F29" s="943" t="str">
        <f>"评估人员："&amp;封面!G22</f>
        <v>评估人员：</v>
      </c>
      <c r="G29" s="943"/>
      <c r="H29" s="943"/>
    </row>
    <row r="30" spans="1:8" ht="15.75" customHeight="1">
      <c r="A30" s="11" t="str">
        <f>CONCATENATE(封面!D13,封面!F13,封面!G13,封面!H13,封面!I13,封面!J13,封面!K13)</f>
        <v>填表日期：年月日</v>
      </c>
      <c r="C30" s="943"/>
      <c r="D30" s="943"/>
      <c r="E30" s="943"/>
      <c r="F30" s="943"/>
      <c r="G30" s="943"/>
      <c r="H30" s="943"/>
    </row>
  </sheetData>
  <mergeCells count="2">
    <mergeCell ref="A2:H2"/>
    <mergeCell ref="A3:H3"/>
  </mergeCells>
  <phoneticPr fontId="28" type="noConversion"/>
  <hyperlinks>
    <hyperlink ref="A1" location="索引目录!D28" display="返回索引页" xr:uid="{00000000-0004-0000-2C00-000000000000}"/>
    <hyperlink ref="B6" location="'可出售-股票'!B1" display="可供出售金融资产-股票投资" xr:uid="{00000000-0004-0000-2C00-000001000000}"/>
    <hyperlink ref="B7" location="'可出售-债券'!B1" display="可供出售金融资产-债券投资" xr:uid="{00000000-0004-0000-2C00-000002000000}"/>
    <hyperlink ref="B9" location="'可出售-其他'!B1" display="可供出售金融资产-其他投资" xr:uid="{00000000-0004-0000-2C00-000003000000}"/>
    <hyperlink ref="B1" location="长期投资汇总!B6" display="返回" xr:uid="{00000000-0004-0000-2C00-000004000000}"/>
    <hyperlink ref="B8" location="'可出售-债券'!B1" display="可供出售金融资产-债券投资" xr:uid="{170E1D5D-7690-415A-BA21-2C01D75DA06D}"/>
  </hyperlinks>
  <printOptions horizontalCentered="1"/>
  <pageMargins left="0.34930555555555598" right="0.34930555555555598" top="0.98425196850393704" bottom="0.78888888888888897" header="0.39370078740157477" footer="0.50902777777777797"/>
  <pageSetup paperSize="9" fitToHeight="0" orientation="landscape" r:id="rId1"/>
  <headerFooter alignWithMargins="0">
    <oddHeader>&amp;R&amp;"宋体,常规"&amp;10共&amp;"Times New Roman,常规"&amp;N&amp;"宋体,常规"页第&amp;"Times New Roman,常规"&amp;P&amp;"宋体,常规"页</oddHeader>
  </headerFooter>
</worksheet>
</file>

<file path=xl/worksheets/sheet5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1">
    <pageSetUpPr fitToPage="1"/>
  </sheetPr>
  <dimension ref="A1:P29"/>
  <sheetViews>
    <sheetView zoomScaleNormal="100" workbookViewId="0">
      <selection activeCell="F30" sqref="F30"/>
    </sheetView>
  </sheetViews>
  <sheetFormatPr defaultColWidth="9" defaultRowHeight="15.75" customHeight="1" outlineLevelCol="1"/>
  <cols>
    <col min="1" max="1" width="5.625" style="12" customWidth="1"/>
    <col min="2" max="2" width="17.75" style="372" customWidth="1"/>
    <col min="3" max="3" width="9" style="349"/>
    <col min="4" max="4" width="7.625" style="561" customWidth="1"/>
    <col min="5" max="5" width="7.75" style="349" customWidth="1"/>
    <col min="6" max="6" width="8.75" style="349" customWidth="1"/>
    <col min="7" max="7" width="9.5" style="705" customWidth="1"/>
    <col min="8" max="8" width="7.75" style="705" customWidth="1"/>
    <col min="9" max="10" width="13.125" style="705" customWidth="1" outlineLevel="1"/>
    <col min="11" max="11" width="14.75" style="705" customWidth="1"/>
    <col min="12" max="12" width="14.25" style="705" customWidth="1"/>
    <col min="13" max="13" width="9" style="705"/>
    <col min="14" max="16384" width="9" style="349"/>
  </cols>
  <sheetData>
    <row r="1" spans="1:16" ht="12.75" customHeight="1">
      <c r="A1" s="564" t="s">
        <v>108</v>
      </c>
      <c r="B1" s="371" t="s">
        <v>333</v>
      </c>
      <c r="C1" s="348"/>
      <c r="D1" s="560"/>
      <c r="E1" s="348"/>
      <c r="F1" s="348"/>
      <c r="G1" s="941"/>
      <c r="H1" s="941"/>
      <c r="I1" s="941"/>
      <c r="J1" s="941"/>
      <c r="K1" s="941"/>
      <c r="L1" s="941"/>
      <c r="M1" s="941"/>
      <c r="N1" s="348"/>
    </row>
    <row r="2" spans="1:16" s="369" customFormat="1" ht="30" customHeight="1">
      <c r="A2" s="2061" t="s">
        <v>532</v>
      </c>
      <c r="B2" s="2062"/>
      <c r="C2" s="2062"/>
      <c r="D2" s="2062"/>
      <c r="E2" s="2062"/>
      <c r="F2" s="2062"/>
      <c r="G2" s="2062"/>
      <c r="H2" s="2062"/>
      <c r="I2" s="2062"/>
      <c r="J2" s="2062"/>
      <c r="K2" s="2062"/>
      <c r="L2" s="2062"/>
      <c r="M2" s="2062"/>
      <c r="N2" s="2062"/>
    </row>
    <row r="3" spans="1:16" ht="14.25" customHeight="1">
      <c r="A3" s="705" t="str">
        <f>CONCATENATE(封面!D9,封面!F9,封面!G9,封面!H9,封面!I9,封面!J9,封面!K9)</f>
        <v>评估基准日：年月日</v>
      </c>
      <c r="B3" s="705"/>
      <c r="C3" s="705"/>
      <c r="D3" s="705"/>
      <c r="E3" s="705"/>
      <c r="F3" s="705"/>
      <c r="N3" s="705"/>
    </row>
    <row r="4" spans="1:16" ht="15.75" customHeight="1">
      <c r="A4" s="12" t="str">
        <f>封面!D7&amp;封面!F7</f>
        <v>被评估企业：</v>
      </c>
      <c r="G4" s="943"/>
      <c r="H4" s="943"/>
      <c r="I4" s="943"/>
      <c r="J4" s="943"/>
      <c r="K4" s="943"/>
      <c r="L4" s="943"/>
      <c r="M4" s="943"/>
      <c r="N4" s="355" t="s">
        <v>110</v>
      </c>
    </row>
    <row r="5" spans="1:16" s="365" customFormat="1" ht="27" customHeight="1">
      <c r="A5" s="559" t="s">
        <v>172</v>
      </c>
      <c r="B5" s="373" t="s">
        <v>412</v>
      </c>
      <c r="C5" s="350" t="s">
        <v>533</v>
      </c>
      <c r="D5" s="562" t="s">
        <v>414</v>
      </c>
      <c r="E5" s="350" t="s">
        <v>415</v>
      </c>
      <c r="F5" s="350" t="s">
        <v>534</v>
      </c>
      <c r="G5" s="1003" t="s">
        <v>535</v>
      </c>
      <c r="H5" s="1003" t="s">
        <v>536</v>
      </c>
      <c r="I5" s="1003" t="s">
        <v>317</v>
      </c>
      <c r="J5" s="1003" t="s">
        <v>394</v>
      </c>
      <c r="K5" s="947" t="s">
        <v>318</v>
      </c>
      <c r="L5" s="947" t="s">
        <v>319</v>
      </c>
      <c r="M5" s="947" t="s">
        <v>336</v>
      </c>
      <c r="N5" s="350" t="s">
        <v>175</v>
      </c>
      <c r="P5" s="1099" t="s">
        <v>2129</v>
      </c>
    </row>
    <row r="6" spans="1:16" ht="15.75" customHeight="1">
      <c r="A6" s="23"/>
      <c r="B6" s="374"/>
      <c r="C6" s="353"/>
      <c r="D6" s="555"/>
      <c r="E6" s="353"/>
      <c r="F6" s="353"/>
      <c r="G6" s="956"/>
      <c r="H6" s="956"/>
      <c r="I6" s="956"/>
      <c r="J6" s="956"/>
      <c r="K6" s="956"/>
      <c r="L6" s="956"/>
      <c r="M6" s="956" t="str">
        <f>IF(K6=0,"",(L6-K6)/K6*100)</f>
        <v/>
      </c>
      <c r="N6" s="370"/>
      <c r="P6" s="1099"/>
    </row>
    <row r="7" spans="1:16" ht="15.75" customHeight="1">
      <c r="A7" s="23"/>
      <c r="B7" s="374"/>
      <c r="C7" s="353"/>
      <c r="D7" s="555"/>
      <c r="E7" s="353"/>
      <c r="F7" s="353"/>
      <c r="G7" s="956"/>
      <c r="H7" s="956"/>
      <c r="I7" s="956"/>
      <c r="J7" s="956"/>
      <c r="K7" s="956"/>
      <c r="L7" s="956"/>
      <c r="M7" s="956" t="str">
        <f t="shared" ref="M7:M25" si="0">IF(K7=0,"",(L7-K7)/K7*100)</f>
        <v/>
      </c>
      <c r="N7" s="370"/>
      <c r="P7" s="894"/>
    </row>
    <row r="8" spans="1:16" ht="15.75" customHeight="1">
      <c r="A8" s="23"/>
      <c r="B8" s="374"/>
      <c r="C8" s="353"/>
      <c r="D8" s="555"/>
      <c r="E8" s="353"/>
      <c r="F8" s="353"/>
      <c r="G8" s="956"/>
      <c r="H8" s="956"/>
      <c r="I8" s="956"/>
      <c r="J8" s="956"/>
      <c r="K8" s="956"/>
      <c r="L8" s="956"/>
      <c r="M8" s="956" t="str">
        <f t="shared" si="0"/>
        <v/>
      </c>
      <c r="N8" s="370"/>
      <c r="P8" s="894"/>
    </row>
    <row r="9" spans="1:16" ht="15.75" customHeight="1">
      <c r="A9" s="23"/>
      <c r="B9" s="374"/>
      <c r="C9" s="353"/>
      <c r="D9" s="555"/>
      <c r="E9" s="353"/>
      <c r="F9" s="353"/>
      <c r="G9" s="956"/>
      <c r="H9" s="956"/>
      <c r="I9" s="956"/>
      <c r="J9" s="956"/>
      <c r="K9" s="956"/>
      <c r="L9" s="956"/>
      <c r="M9" s="956" t="str">
        <f t="shared" si="0"/>
        <v/>
      </c>
      <c r="N9" s="370"/>
      <c r="P9" s="551"/>
    </row>
    <row r="10" spans="1:16" ht="15.75" customHeight="1">
      <c r="A10" s="23"/>
      <c r="B10" s="374"/>
      <c r="C10" s="353"/>
      <c r="D10" s="555"/>
      <c r="E10" s="353"/>
      <c r="F10" s="353"/>
      <c r="G10" s="956"/>
      <c r="H10" s="956"/>
      <c r="I10" s="956"/>
      <c r="J10" s="956"/>
      <c r="K10" s="956"/>
      <c r="L10" s="956"/>
      <c r="M10" s="956" t="str">
        <f t="shared" si="0"/>
        <v/>
      </c>
      <c r="N10" s="370"/>
      <c r="P10" s="551"/>
    </row>
    <row r="11" spans="1:16" ht="15.75" customHeight="1">
      <c r="A11" s="23"/>
      <c r="B11" s="374"/>
      <c r="C11" s="353"/>
      <c r="D11" s="555"/>
      <c r="E11" s="353"/>
      <c r="F11" s="353"/>
      <c r="G11" s="956"/>
      <c r="H11" s="956"/>
      <c r="I11" s="956"/>
      <c r="J11" s="956"/>
      <c r="K11" s="956"/>
      <c r="L11" s="956"/>
      <c r="M11" s="956" t="str">
        <f t="shared" si="0"/>
        <v/>
      </c>
      <c r="N11" s="370"/>
      <c r="P11" s="892"/>
    </row>
    <row r="12" spans="1:16" ht="15.75" customHeight="1">
      <c r="A12" s="23"/>
      <c r="B12" s="374"/>
      <c r="C12" s="353"/>
      <c r="D12" s="555"/>
      <c r="E12" s="353"/>
      <c r="F12" s="353"/>
      <c r="G12" s="956"/>
      <c r="H12" s="956"/>
      <c r="I12" s="956"/>
      <c r="J12" s="956"/>
      <c r="K12" s="956"/>
      <c r="L12" s="956"/>
      <c r="M12" s="956" t="str">
        <f t="shared" si="0"/>
        <v/>
      </c>
      <c r="N12" s="370"/>
      <c r="P12" s="892"/>
    </row>
    <row r="13" spans="1:16" ht="15.75" customHeight="1">
      <c r="A13" s="23"/>
      <c r="B13" s="374"/>
      <c r="C13" s="353"/>
      <c r="D13" s="555"/>
      <c r="E13" s="353"/>
      <c r="F13" s="353"/>
      <c r="G13" s="956"/>
      <c r="H13" s="956"/>
      <c r="I13" s="956"/>
      <c r="J13" s="956"/>
      <c r="K13" s="956"/>
      <c r="L13" s="956"/>
      <c r="M13" s="956" t="str">
        <f t="shared" si="0"/>
        <v/>
      </c>
      <c r="N13" s="370"/>
      <c r="P13" s="892"/>
    </row>
    <row r="14" spans="1:16" ht="15.75" customHeight="1">
      <c r="A14" s="23"/>
      <c r="B14" s="374"/>
      <c r="C14" s="353"/>
      <c r="D14" s="555"/>
      <c r="E14" s="353"/>
      <c r="F14" s="353"/>
      <c r="G14" s="956"/>
      <c r="H14" s="956"/>
      <c r="I14" s="956"/>
      <c r="J14" s="956"/>
      <c r="K14" s="956"/>
      <c r="L14" s="956"/>
      <c r="M14" s="956" t="str">
        <f t="shared" si="0"/>
        <v/>
      </c>
      <c r="N14" s="370"/>
      <c r="P14" s="551"/>
    </row>
    <row r="15" spans="1:16" ht="15.75" customHeight="1">
      <c r="A15" s="23"/>
      <c r="B15" s="374"/>
      <c r="C15" s="353"/>
      <c r="D15" s="555"/>
      <c r="E15" s="353"/>
      <c r="F15" s="353"/>
      <c r="G15" s="956"/>
      <c r="H15" s="956"/>
      <c r="I15" s="956"/>
      <c r="J15" s="956"/>
      <c r="K15" s="956"/>
      <c r="L15" s="956"/>
      <c r="M15" s="956" t="str">
        <f t="shared" si="0"/>
        <v/>
      </c>
      <c r="N15" s="370"/>
      <c r="P15" s="551"/>
    </row>
    <row r="16" spans="1:16" ht="15.75" customHeight="1">
      <c r="A16" s="23"/>
      <c r="B16" s="374"/>
      <c r="C16" s="353"/>
      <c r="D16" s="555"/>
      <c r="E16" s="353"/>
      <c r="F16" s="353"/>
      <c r="G16" s="956"/>
      <c r="H16" s="956"/>
      <c r="I16" s="956"/>
      <c r="J16" s="956"/>
      <c r="K16" s="956"/>
      <c r="L16" s="956"/>
      <c r="M16" s="956" t="str">
        <f t="shared" si="0"/>
        <v/>
      </c>
      <c r="N16" s="370"/>
      <c r="P16" s="551"/>
    </row>
    <row r="17" spans="1:16" ht="15.75" customHeight="1">
      <c r="A17" s="23"/>
      <c r="B17" s="374"/>
      <c r="C17" s="353"/>
      <c r="D17" s="555"/>
      <c r="E17" s="353"/>
      <c r="F17" s="353"/>
      <c r="G17" s="956"/>
      <c r="H17" s="956"/>
      <c r="I17" s="956"/>
      <c r="J17" s="956"/>
      <c r="K17" s="956"/>
      <c r="L17" s="956"/>
      <c r="M17" s="956" t="str">
        <f t="shared" si="0"/>
        <v/>
      </c>
      <c r="N17" s="370"/>
      <c r="P17" s="551"/>
    </row>
    <row r="18" spans="1:16" ht="15.75" customHeight="1">
      <c r="A18" s="23"/>
      <c r="B18" s="374"/>
      <c r="C18" s="353"/>
      <c r="D18" s="555"/>
      <c r="E18" s="353"/>
      <c r="F18" s="353"/>
      <c r="G18" s="956"/>
      <c r="H18" s="956"/>
      <c r="I18" s="956"/>
      <c r="J18" s="956"/>
      <c r="K18" s="956"/>
      <c r="L18" s="956"/>
      <c r="M18" s="956" t="str">
        <f t="shared" si="0"/>
        <v/>
      </c>
      <c r="N18" s="370"/>
      <c r="P18" s="551"/>
    </row>
    <row r="19" spans="1:16" ht="15.75" customHeight="1">
      <c r="A19" s="23"/>
      <c r="B19" s="374"/>
      <c r="C19" s="353"/>
      <c r="D19" s="555"/>
      <c r="E19" s="353"/>
      <c r="F19" s="353"/>
      <c r="G19" s="956"/>
      <c r="H19" s="956"/>
      <c r="I19" s="956"/>
      <c r="J19" s="956"/>
      <c r="K19" s="956"/>
      <c r="L19" s="956"/>
      <c r="M19" s="956" t="str">
        <f t="shared" si="0"/>
        <v/>
      </c>
      <c r="N19" s="370"/>
      <c r="P19" s="551"/>
    </row>
    <row r="20" spans="1:16" ht="15.75" customHeight="1">
      <c r="A20" s="23"/>
      <c r="B20" s="374"/>
      <c r="C20" s="353"/>
      <c r="D20" s="555"/>
      <c r="E20" s="353"/>
      <c r="F20" s="353"/>
      <c r="G20" s="956"/>
      <c r="H20" s="956"/>
      <c r="I20" s="956"/>
      <c r="J20" s="956"/>
      <c r="K20" s="956"/>
      <c r="L20" s="956"/>
      <c r="M20" s="956" t="str">
        <f t="shared" si="0"/>
        <v/>
      </c>
      <c r="N20" s="370"/>
      <c r="P20" s="551"/>
    </row>
    <row r="21" spans="1:16" ht="15.75" customHeight="1">
      <c r="A21" s="23"/>
      <c r="B21" s="374"/>
      <c r="C21" s="353"/>
      <c r="D21" s="555"/>
      <c r="E21" s="353"/>
      <c r="F21" s="353"/>
      <c r="G21" s="956"/>
      <c r="H21" s="956"/>
      <c r="I21" s="956"/>
      <c r="J21" s="956"/>
      <c r="K21" s="956"/>
      <c r="L21" s="956"/>
      <c r="M21" s="956" t="str">
        <f t="shared" si="0"/>
        <v/>
      </c>
      <c r="N21" s="370"/>
      <c r="P21" s="551"/>
    </row>
    <row r="22" spans="1:16" ht="15.75" customHeight="1">
      <c r="A22" s="23"/>
      <c r="B22" s="374"/>
      <c r="C22" s="353"/>
      <c r="D22" s="555"/>
      <c r="E22" s="353"/>
      <c r="F22" s="353"/>
      <c r="G22" s="956"/>
      <c r="H22" s="956"/>
      <c r="I22" s="956"/>
      <c r="J22" s="956"/>
      <c r="K22" s="956"/>
      <c r="L22" s="956"/>
      <c r="M22" s="956" t="str">
        <f t="shared" si="0"/>
        <v/>
      </c>
      <c r="N22" s="370"/>
      <c r="P22" s="551"/>
    </row>
    <row r="23" spans="1:16" ht="15.75" customHeight="1">
      <c r="A23" s="23"/>
      <c r="B23" s="374"/>
      <c r="C23" s="353"/>
      <c r="D23" s="555"/>
      <c r="E23" s="353"/>
      <c r="F23" s="353"/>
      <c r="G23" s="956"/>
      <c r="H23" s="956"/>
      <c r="I23" s="956"/>
      <c r="J23" s="956"/>
      <c r="K23" s="956"/>
      <c r="L23" s="956"/>
      <c r="M23" s="956" t="str">
        <f t="shared" si="0"/>
        <v/>
      </c>
      <c r="N23" s="370"/>
      <c r="P23" s="551"/>
    </row>
    <row r="24" spans="1:16" ht="15.75" customHeight="1">
      <c r="A24" s="23"/>
      <c r="B24" s="374"/>
      <c r="C24" s="353"/>
      <c r="D24" s="555"/>
      <c r="E24" s="353"/>
      <c r="F24" s="353"/>
      <c r="G24" s="956"/>
      <c r="H24" s="956"/>
      <c r="I24" s="956"/>
      <c r="J24" s="956"/>
      <c r="K24" s="956"/>
      <c r="L24" s="956"/>
      <c r="M24" s="956" t="str">
        <f t="shared" si="0"/>
        <v/>
      </c>
      <c r="N24" s="370"/>
      <c r="P24" s="551"/>
    </row>
    <row r="25" spans="1:16" ht="15.75" customHeight="1">
      <c r="A25" s="23"/>
      <c r="B25" s="374"/>
      <c r="C25" s="353"/>
      <c r="D25" s="555"/>
      <c r="E25" s="353"/>
      <c r="F25" s="353"/>
      <c r="G25" s="956"/>
      <c r="H25" s="956"/>
      <c r="I25" s="956"/>
      <c r="J25" s="956"/>
      <c r="K25" s="956"/>
      <c r="L25" s="956"/>
      <c r="M25" s="956" t="str">
        <f t="shared" si="0"/>
        <v/>
      </c>
      <c r="N25" s="370"/>
      <c r="P25" s="551"/>
    </row>
    <row r="26" spans="1:16" ht="15.75" customHeight="1">
      <c r="A26" s="23"/>
      <c r="B26" s="374"/>
      <c r="C26" s="353"/>
      <c r="D26" s="555"/>
      <c r="E26" s="353"/>
      <c r="F26" s="353"/>
      <c r="G26" s="956"/>
      <c r="H26" s="956"/>
      <c r="I26" s="956"/>
      <c r="J26" s="956"/>
      <c r="K26" s="956"/>
      <c r="L26" s="956"/>
      <c r="M26" s="956"/>
      <c r="N26" s="370"/>
      <c r="P26" s="551"/>
    </row>
    <row r="27" spans="1:16" ht="15.75" customHeight="1">
      <c r="A27" s="2115" t="s">
        <v>433</v>
      </c>
      <c r="B27" s="2116"/>
      <c r="C27" s="353"/>
      <c r="D27" s="555"/>
      <c r="E27" s="353"/>
      <c r="F27" s="353"/>
      <c r="G27" s="956"/>
      <c r="H27" s="956"/>
      <c r="I27" s="956">
        <f>SUM(I6:I26)</f>
        <v>0</v>
      </c>
      <c r="J27" s="956"/>
      <c r="K27" s="956">
        <f>SUM(K6:K26)</f>
        <v>0</v>
      </c>
      <c r="L27" s="956">
        <f>SUM(L6:L26)</f>
        <v>0</v>
      </c>
      <c r="M27" s="956" t="str">
        <f>IF(K27=0,"",(L27-K27)/K27*100)</f>
        <v/>
      </c>
      <c r="N27" s="370"/>
    </row>
    <row r="28" spans="1:16" ht="15.75" customHeight="1">
      <c r="A28" s="12" t="str">
        <f>封面!D11&amp;封面!G11</f>
        <v>被评估企业填表人：</v>
      </c>
      <c r="G28" s="943"/>
      <c r="H28" s="943"/>
      <c r="I28" s="943"/>
      <c r="J28" s="943"/>
      <c r="K28" s="943" t="str">
        <f>"评估人员："&amp;封面!G22</f>
        <v>评估人员：</v>
      </c>
      <c r="L28" s="943"/>
      <c r="M28" s="943"/>
    </row>
    <row r="29" spans="1:16" ht="15.75" customHeight="1">
      <c r="A29" s="12" t="str">
        <f>CONCATENATE(封面!D13,封面!F13,封面!G13,封面!H13,封面!I13,封面!J13,封面!K13)</f>
        <v>填表日期：年月日</v>
      </c>
      <c r="G29" s="943"/>
      <c r="H29" s="943"/>
      <c r="I29" s="943"/>
      <c r="J29" s="943"/>
      <c r="K29" s="943"/>
      <c r="L29" s="943"/>
      <c r="M29" s="943"/>
    </row>
  </sheetData>
  <mergeCells count="2">
    <mergeCell ref="A2:N2"/>
    <mergeCell ref="A27:B27"/>
  </mergeCells>
  <phoneticPr fontId="28" type="noConversion"/>
  <hyperlinks>
    <hyperlink ref="A1" location="索引目录!E28" display="返回索引页" xr:uid="{00000000-0004-0000-2D00-000000000000}"/>
    <hyperlink ref="B1" location="可供出售金融资产汇总!B6" display="返回" xr:uid="{00000000-0004-0000-2D00-000001000000}"/>
  </hyperlinks>
  <printOptions horizontalCentered="1"/>
  <pageMargins left="0.35433070866141736" right="0.35433070866141736" top="0.98425196850393704" bottom="0.78740157480314965" header="0.39370078740157477" footer="0.51181102362204722"/>
  <pageSetup paperSize="9" scale="89" fitToHeight="0" orientation="landscape" r:id="rId1"/>
  <headerFooter alignWithMargins="0">
    <oddHeader>&amp;R&amp;"宋体,常规"&amp;10共&amp;"Times New Roman,常规"&amp;N&amp;"宋体,常规"页第&amp;"Times New Roman,常规"&amp;P&amp;"宋体,常规"页</oddHeader>
  </headerFooter>
  <legacyDrawing r:id="rId2"/>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2">
    <pageSetUpPr fitToPage="1"/>
  </sheetPr>
  <dimension ref="A1:O29"/>
  <sheetViews>
    <sheetView zoomScaleNormal="100" workbookViewId="0">
      <selection activeCell="F30" sqref="F30"/>
    </sheetView>
  </sheetViews>
  <sheetFormatPr defaultColWidth="9" defaultRowHeight="15.75" customHeight="1" outlineLevelCol="1"/>
  <cols>
    <col min="1" max="1" width="4.25" style="12" customWidth="1"/>
    <col min="2" max="2" width="18.25" style="372" customWidth="1"/>
    <col min="3" max="3" width="9.5" style="349" customWidth="1"/>
    <col min="4" max="4" width="7.75" style="561" customWidth="1"/>
    <col min="5" max="5" width="9" style="561"/>
    <col min="6" max="6" width="9.25" style="349" customWidth="1"/>
    <col min="7" max="7" width="11.125" style="349" customWidth="1"/>
    <col min="8" max="9" width="15.25" style="705" customWidth="1" outlineLevel="1"/>
    <col min="10" max="10" width="15.25" style="705" customWidth="1"/>
    <col min="11" max="11" width="15" style="705" customWidth="1"/>
    <col min="12" max="12" width="11.125" style="705" customWidth="1"/>
    <col min="13" max="13" width="10.625" style="349" customWidth="1"/>
    <col min="14" max="16384" width="9" style="349"/>
  </cols>
  <sheetData>
    <row r="1" spans="1:15" ht="15.75" customHeight="1">
      <c r="A1" s="564" t="s">
        <v>108</v>
      </c>
      <c r="B1" s="371" t="s">
        <v>333</v>
      </c>
      <c r="C1" s="348"/>
      <c r="D1" s="560"/>
      <c r="E1" s="560"/>
      <c r="F1" s="348"/>
      <c r="G1" s="348"/>
      <c r="H1" s="941"/>
      <c r="I1" s="941"/>
      <c r="J1" s="941"/>
      <c r="K1" s="941"/>
      <c r="L1" s="941"/>
      <c r="M1" s="348"/>
    </row>
    <row r="2" spans="1:15" s="369" customFormat="1" ht="30" customHeight="1">
      <c r="A2" s="2061" t="s">
        <v>537</v>
      </c>
      <c r="B2" s="2062"/>
      <c r="C2" s="2062"/>
      <c r="D2" s="2062"/>
      <c r="E2" s="2062"/>
      <c r="F2" s="2062"/>
      <c r="G2" s="2062"/>
      <c r="H2" s="2062"/>
      <c r="I2" s="2062"/>
      <c r="J2" s="2062"/>
      <c r="K2" s="2062"/>
      <c r="L2" s="2062"/>
      <c r="M2" s="2062"/>
    </row>
    <row r="3" spans="1:15" ht="14.25" customHeight="1">
      <c r="A3" s="705" t="str">
        <f>CONCATENATE(封面!D9,封面!F9,封面!G9,封面!H9,封面!I9,封面!J9,封面!K9)</f>
        <v>评估基准日：年月日</v>
      </c>
      <c r="B3" s="705"/>
      <c r="C3" s="705"/>
      <c r="D3" s="705"/>
      <c r="E3" s="705"/>
      <c r="F3" s="705"/>
      <c r="G3" s="705"/>
      <c r="M3" s="705"/>
    </row>
    <row r="4" spans="1:15" ht="15.75" customHeight="1">
      <c r="A4" s="12" t="str">
        <f>封面!D7&amp;封面!F7</f>
        <v>被评估企业：</v>
      </c>
      <c r="H4" s="943"/>
      <c r="I4" s="943"/>
      <c r="J4" s="943"/>
      <c r="K4" s="943"/>
      <c r="L4" s="943"/>
      <c r="M4" s="355" t="s">
        <v>110</v>
      </c>
    </row>
    <row r="5" spans="1:15" s="365" customFormat="1" ht="15.75" customHeight="1">
      <c r="A5" s="559" t="s">
        <v>172</v>
      </c>
      <c r="B5" s="373" t="s">
        <v>412</v>
      </c>
      <c r="C5" s="350" t="s">
        <v>538</v>
      </c>
      <c r="D5" s="562" t="s">
        <v>421</v>
      </c>
      <c r="E5" s="562" t="s">
        <v>539</v>
      </c>
      <c r="F5" s="350" t="s">
        <v>422</v>
      </c>
      <c r="G5" s="350" t="s">
        <v>540</v>
      </c>
      <c r="H5" s="1003" t="s">
        <v>317</v>
      </c>
      <c r="I5" s="1003" t="s">
        <v>394</v>
      </c>
      <c r="J5" s="947" t="s">
        <v>318</v>
      </c>
      <c r="K5" s="947" t="s">
        <v>319</v>
      </c>
      <c r="L5" s="947" t="s">
        <v>336</v>
      </c>
      <c r="M5" s="350" t="s">
        <v>175</v>
      </c>
      <c r="O5" s="1099" t="s">
        <v>2129</v>
      </c>
    </row>
    <row r="6" spans="1:15" ht="15.75" customHeight="1">
      <c r="A6" s="23"/>
      <c r="B6" s="374"/>
      <c r="C6" s="353"/>
      <c r="D6" s="555"/>
      <c r="E6" s="555"/>
      <c r="F6" s="353"/>
      <c r="G6" s="353"/>
      <c r="H6" s="956"/>
      <c r="I6" s="956"/>
      <c r="J6" s="956"/>
      <c r="K6" s="956"/>
      <c r="L6" s="956" t="str">
        <f t="shared" ref="L6:L25" si="0">IF(J6=0,"",(K6-J6)/J6*100)</f>
        <v/>
      </c>
      <c r="M6" s="370"/>
      <c r="O6" s="1099"/>
    </row>
    <row r="7" spans="1:15" ht="15.75" customHeight="1">
      <c r="A7" s="23"/>
      <c r="B7" s="374"/>
      <c r="C7" s="353"/>
      <c r="D7" s="555"/>
      <c r="E7" s="555"/>
      <c r="F7" s="353"/>
      <c r="G7" s="353"/>
      <c r="H7" s="956"/>
      <c r="I7" s="956"/>
      <c r="J7" s="956"/>
      <c r="K7" s="956"/>
      <c r="L7" s="956" t="str">
        <f t="shared" si="0"/>
        <v/>
      </c>
      <c r="M7" s="370"/>
      <c r="O7" s="894"/>
    </row>
    <row r="8" spans="1:15" ht="15.75" customHeight="1">
      <c r="A8" s="23"/>
      <c r="B8" s="374"/>
      <c r="C8" s="353"/>
      <c r="D8" s="555"/>
      <c r="E8" s="555"/>
      <c r="F8" s="353"/>
      <c r="G8" s="353"/>
      <c r="H8" s="956"/>
      <c r="I8" s="956"/>
      <c r="J8" s="956"/>
      <c r="K8" s="956"/>
      <c r="L8" s="956" t="str">
        <f t="shared" si="0"/>
        <v/>
      </c>
      <c r="M8" s="370"/>
      <c r="O8" s="894"/>
    </row>
    <row r="9" spans="1:15" ht="15.75" customHeight="1">
      <c r="A9" s="23"/>
      <c r="B9" s="374"/>
      <c r="C9" s="353"/>
      <c r="D9" s="555"/>
      <c r="E9" s="555"/>
      <c r="F9" s="353"/>
      <c r="G9" s="353"/>
      <c r="H9" s="956"/>
      <c r="I9" s="956"/>
      <c r="J9" s="956"/>
      <c r="K9" s="956"/>
      <c r="L9" s="956" t="str">
        <f t="shared" si="0"/>
        <v/>
      </c>
      <c r="M9" s="370"/>
      <c r="O9" s="551"/>
    </row>
    <row r="10" spans="1:15" ht="15.75" customHeight="1">
      <c r="A10" s="23"/>
      <c r="B10" s="374"/>
      <c r="C10" s="353"/>
      <c r="D10" s="555"/>
      <c r="E10" s="555"/>
      <c r="F10" s="353"/>
      <c r="G10" s="353"/>
      <c r="H10" s="956"/>
      <c r="I10" s="956"/>
      <c r="J10" s="956"/>
      <c r="K10" s="956"/>
      <c r="L10" s="956" t="str">
        <f t="shared" si="0"/>
        <v/>
      </c>
      <c r="M10" s="370"/>
      <c r="O10" s="551"/>
    </row>
    <row r="11" spans="1:15" ht="15.75" customHeight="1">
      <c r="A11" s="23"/>
      <c r="B11" s="374"/>
      <c r="C11" s="353"/>
      <c r="D11" s="555"/>
      <c r="E11" s="555"/>
      <c r="F11" s="353"/>
      <c r="G11" s="353"/>
      <c r="H11" s="956"/>
      <c r="I11" s="956"/>
      <c r="J11" s="956"/>
      <c r="K11" s="956"/>
      <c r="L11" s="956" t="str">
        <f t="shared" si="0"/>
        <v/>
      </c>
      <c r="M11" s="370"/>
      <c r="O11" s="892"/>
    </row>
    <row r="12" spans="1:15" ht="15.75" customHeight="1">
      <c r="A12" s="23"/>
      <c r="B12" s="374"/>
      <c r="C12" s="353"/>
      <c r="D12" s="555"/>
      <c r="E12" s="555"/>
      <c r="F12" s="353"/>
      <c r="G12" s="353"/>
      <c r="H12" s="956"/>
      <c r="I12" s="956"/>
      <c r="J12" s="956"/>
      <c r="K12" s="956"/>
      <c r="L12" s="956" t="str">
        <f t="shared" si="0"/>
        <v/>
      </c>
      <c r="M12" s="370"/>
      <c r="O12" s="892"/>
    </row>
    <row r="13" spans="1:15" ht="15.75" customHeight="1">
      <c r="A13" s="23"/>
      <c r="B13" s="374"/>
      <c r="C13" s="353"/>
      <c r="D13" s="555"/>
      <c r="E13" s="555"/>
      <c r="F13" s="353"/>
      <c r="G13" s="353"/>
      <c r="H13" s="956"/>
      <c r="I13" s="956"/>
      <c r="J13" s="956"/>
      <c r="K13" s="956"/>
      <c r="L13" s="956" t="str">
        <f t="shared" si="0"/>
        <v/>
      </c>
      <c r="M13" s="370"/>
      <c r="O13" s="892"/>
    </row>
    <row r="14" spans="1:15" ht="15.75" customHeight="1">
      <c r="A14" s="23"/>
      <c r="B14" s="374"/>
      <c r="C14" s="353"/>
      <c r="D14" s="555"/>
      <c r="E14" s="555"/>
      <c r="F14" s="353"/>
      <c r="G14" s="353"/>
      <c r="H14" s="956"/>
      <c r="I14" s="956"/>
      <c r="J14" s="956"/>
      <c r="K14" s="956"/>
      <c r="L14" s="956" t="str">
        <f t="shared" si="0"/>
        <v/>
      </c>
      <c r="M14" s="370"/>
      <c r="O14" s="551"/>
    </row>
    <row r="15" spans="1:15" ht="15.75" customHeight="1">
      <c r="A15" s="23"/>
      <c r="B15" s="374"/>
      <c r="C15" s="353"/>
      <c r="D15" s="555"/>
      <c r="E15" s="555"/>
      <c r="F15" s="353"/>
      <c r="G15" s="353"/>
      <c r="H15" s="956"/>
      <c r="I15" s="956"/>
      <c r="J15" s="956"/>
      <c r="K15" s="956"/>
      <c r="L15" s="956" t="str">
        <f t="shared" si="0"/>
        <v/>
      </c>
      <c r="M15" s="370"/>
      <c r="O15" s="551"/>
    </row>
    <row r="16" spans="1:15" ht="15.75" customHeight="1">
      <c r="A16" s="23"/>
      <c r="B16" s="374"/>
      <c r="C16" s="353"/>
      <c r="D16" s="555"/>
      <c r="E16" s="555"/>
      <c r="F16" s="353"/>
      <c r="G16" s="353"/>
      <c r="H16" s="956"/>
      <c r="I16" s="956"/>
      <c r="J16" s="956"/>
      <c r="K16" s="956"/>
      <c r="L16" s="956" t="str">
        <f t="shared" si="0"/>
        <v/>
      </c>
      <c r="M16" s="370"/>
      <c r="O16" s="551"/>
    </row>
    <row r="17" spans="1:15" ht="15.75" customHeight="1">
      <c r="A17" s="23"/>
      <c r="B17" s="374"/>
      <c r="C17" s="353"/>
      <c r="D17" s="555"/>
      <c r="E17" s="555"/>
      <c r="F17" s="353"/>
      <c r="G17" s="353"/>
      <c r="H17" s="956"/>
      <c r="I17" s="956"/>
      <c r="J17" s="956"/>
      <c r="K17" s="956"/>
      <c r="L17" s="956" t="str">
        <f t="shared" si="0"/>
        <v/>
      </c>
      <c r="M17" s="370"/>
      <c r="O17" s="551"/>
    </row>
    <row r="18" spans="1:15" ht="15.75" customHeight="1">
      <c r="A18" s="23"/>
      <c r="B18" s="374"/>
      <c r="C18" s="353"/>
      <c r="D18" s="555"/>
      <c r="E18" s="555"/>
      <c r="F18" s="353"/>
      <c r="G18" s="353"/>
      <c r="H18" s="956"/>
      <c r="I18" s="956"/>
      <c r="J18" s="956"/>
      <c r="K18" s="956"/>
      <c r="L18" s="956" t="str">
        <f t="shared" si="0"/>
        <v/>
      </c>
      <c r="M18" s="370"/>
      <c r="O18" s="551"/>
    </row>
    <row r="19" spans="1:15" ht="15.75" customHeight="1">
      <c r="A19" s="23"/>
      <c r="B19" s="374"/>
      <c r="C19" s="353"/>
      <c r="D19" s="555"/>
      <c r="E19" s="555"/>
      <c r="F19" s="353"/>
      <c r="G19" s="353"/>
      <c r="H19" s="956"/>
      <c r="I19" s="956"/>
      <c r="J19" s="956"/>
      <c r="K19" s="956"/>
      <c r="L19" s="956" t="str">
        <f t="shared" si="0"/>
        <v/>
      </c>
      <c r="M19" s="370"/>
      <c r="O19" s="551"/>
    </row>
    <row r="20" spans="1:15" ht="15.75" customHeight="1">
      <c r="A20" s="23"/>
      <c r="B20" s="374"/>
      <c r="C20" s="353"/>
      <c r="D20" s="555"/>
      <c r="E20" s="555"/>
      <c r="F20" s="353"/>
      <c r="G20" s="353"/>
      <c r="H20" s="956"/>
      <c r="I20" s="956"/>
      <c r="J20" s="956"/>
      <c r="K20" s="956"/>
      <c r="L20" s="956" t="str">
        <f t="shared" si="0"/>
        <v/>
      </c>
      <c r="M20" s="370"/>
      <c r="O20" s="551"/>
    </row>
    <row r="21" spans="1:15" ht="15.75" customHeight="1">
      <c r="A21" s="23"/>
      <c r="B21" s="374"/>
      <c r="C21" s="353"/>
      <c r="D21" s="555"/>
      <c r="E21" s="555"/>
      <c r="F21" s="353"/>
      <c r="G21" s="353"/>
      <c r="H21" s="956"/>
      <c r="I21" s="956"/>
      <c r="J21" s="956"/>
      <c r="K21" s="956"/>
      <c r="L21" s="956" t="str">
        <f t="shared" si="0"/>
        <v/>
      </c>
      <c r="M21" s="370"/>
      <c r="O21" s="551"/>
    </row>
    <row r="22" spans="1:15" ht="15.75" customHeight="1">
      <c r="A22" s="23"/>
      <c r="B22" s="374"/>
      <c r="C22" s="353"/>
      <c r="D22" s="555"/>
      <c r="E22" s="555"/>
      <c r="F22" s="353"/>
      <c r="G22" s="353"/>
      <c r="H22" s="956"/>
      <c r="I22" s="956"/>
      <c r="J22" s="956"/>
      <c r="K22" s="956"/>
      <c r="L22" s="956" t="str">
        <f t="shared" si="0"/>
        <v/>
      </c>
      <c r="M22" s="370"/>
      <c r="O22" s="551"/>
    </row>
    <row r="23" spans="1:15" ht="15.75" customHeight="1">
      <c r="A23" s="23"/>
      <c r="B23" s="374"/>
      <c r="C23" s="353"/>
      <c r="D23" s="555"/>
      <c r="E23" s="555"/>
      <c r="F23" s="353"/>
      <c r="G23" s="353"/>
      <c r="H23" s="956"/>
      <c r="I23" s="956"/>
      <c r="J23" s="956"/>
      <c r="K23" s="956"/>
      <c r="L23" s="956" t="str">
        <f t="shared" si="0"/>
        <v/>
      </c>
      <c r="M23" s="370"/>
      <c r="O23" s="551"/>
    </row>
    <row r="24" spans="1:15" ht="15.75" customHeight="1">
      <c r="A24" s="23"/>
      <c r="B24" s="374"/>
      <c r="C24" s="353"/>
      <c r="D24" s="555"/>
      <c r="E24" s="555"/>
      <c r="F24" s="353"/>
      <c r="G24" s="353"/>
      <c r="H24" s="956"/>
      <c r="I24" s="956"/>
      <c r="J24" s="956"/>
      <c r="K24" s="956"/>
      <c r="L24" s="956" t="str">
        <f t="shared" si="0"/>
        <v/>
      </c>
      <c r="M24" s="370"/>
      <c r="O24" s="551"/>
    </row>
    <row r="25" spans="1:15" ht="15.75" customHeight="1">
      <c r="A25" s="23"/>
      <c r="B25" s="374"/>
      <c r="C25" s="353"/>
      <c r="D25" s="555"/>
      <c r="E25" s="555"/>
      <c r="F25" s="353"/>
      <c r="G25" s="353"/>
      <c r="H25" s="956"/>
      <c r="I25" s="956"/>
      <c r="J25" s="956"/>
      <c r="K25" s="956"/>
      <c r="L25" s="956" t="str">
        <f t="shared" si="0"/>
        <v/>
      </c>
      <c r="M25" s="370"/>
      <c r="O25" s="551"/>
    </row>
    <row r="26" spans="1:15" ht="15.75" customHeight="1">
      <c r="A26" s="23"/>
      <c r="B26" s="374"/>
      <c r="C26" s="353"/>
      <c r="D26" s="555"/>
      <c r="E26" s="555"/>
      <c r="F26" s="353"/>
      <c r="G26" s="353"/>
      <c r="H26" s="956"/>
      <c r="I26" s="956"/>
      <c r="J26" s="956"/>
      <c r="K26" s="956"/>
      <c r="L26" s="956"/>
      <c r="M26" s="370"/>
      <c r="O26" s="551"/>
    </row>
    <row r="27" spans="1:15" ht="15.75" customHeight="1">
      <c r="A27" s="2115" t="s">
        <v>433</v>
      </c>
      <c r="B27" s="2116"/>
      <c r="C27" s="353"/>
      <c r="D27" s="555"/>
      <c r="E27" s="555"/>
      <c r="F27" s="353"/>
      <c r="G27" s="353"/>
      <c r="H27" s="956">
        <f>SUM(H6:H26)</f>
        <v>0</v>
      </c>
      <c r="I27" s="956"/>
      <c r="J27" s="956">
        <f>SUM(J6:J26)</f>
        <v>0</v>
      </c>
      <c r="K27" s="956">
        <f>SUM(K6:K26)</f>
        <v>0</v>
      </c>
      <c r="L27" s="956" t="str">
        <f>IF(J27=0,"",(K27-J27)/J27*100)</f>
        <v/>
      </c>
      <c r="M27" s="370"/>
    </row>
    <row r="28" spans="1:15" ht="15.75" customHeight="1">
      <c r="A28" s="12" t="str">
        <f>封面!D11&amp;封面!G11</f>
        <v>被评估企业填表人：</v>
      </c>
      <c r="H28" s="943"/>
      <c r="I28" s="943"/>
      <c r="J28" s="943" t="str">
        <f>"评估人员："&amp;封面!G22</f>
        <v>评估人员：</v>
      </c>
      <c r="K28" s="943"/>
      <c r="L28" s="943"/>
    </row>
    <row r="29" spans="1:15" ht="15.75" customHeight="1">
      <c r="A29" s="12" t="str">
        <f>CONCATENATE(封面!D13,封面!F13,封面!G13,封面!H13,封面!I13,封面!J13,封面!K13)</f>
        <v>填表日期：年月日</v>
      </c>
      <c r="H29" s="943"/>
      <c r="I29" s="943"/>
      <c r="J29" s="943"/>
      <c r="K29" s="943"/>
      <c r="L29" s="943"/>
    </row>
  </sheetData>
  <mergeCells count="2">
    <mergeCell ref="A2:M2"/>
    <mergeCell ref="A27:B27"/>
  </mergeCells>
  <phoneticPr fontId="28" type="noConversion"/>
  <hyperlinks>
    <hyperlink ref="A1" location="索引目录!E29" display="返回索引页" xr:uid="{00000000-0004-0000-2E00-000000000000}"/>
    <hyperlink ref="B1" location="可供出售金融资产汇总!B7" display="返回" xr:uid="{00000000-0004-0000-2E00-000001000000}"/>
  </hyperlinks>
  <printOptions horizontalCentered="1"/>
  <pageMargins left="0.35433070866141736" right="0.35433070866141736" top="0.98425196850393704" bottom="0.78740157480314965" header="0.39370078740157477" footer="0.51181102362204722"/>
  <pageSetup paperSize="9" scale="86" fitToHeight="0" orientation="landscape" r:id="rId1"/>
  <headerFooter alignWithMargins="0">
    <oddHeader>&amp;R&amp;"宋体,常规"&amp;10共&amp;"Times New Roman,常规"&amp;N&amp;"宋体,常规"页第&amp;"Times New Roman,常规"&amp;P&amp;"宋体,常规"页</oddHeader>
  </headerFooter>
</worksheet>
</file>

<file path=xl/worksheets/sheet5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488D7D-6109-496F-B1C5-399C9F63DADB}">
  <sheetPr codeName="Sheet157">
    <pageSetUpPr fitToPage="1"/>
  </sheetPr>
  <dimension ref="A1:O29"/>
  <sheetViews>
    <sheetView zoomScaleNormal="100" workbookViewId="0">
      <selection activeCell="F30" sqref="F30"/>
    </sheetView>
  </sheetViews>
  <sheetFormatPr defaultColWidth="9" defaultRowHeight="15.75" customHeight="1" outlineLevelCol="1"/>
  <cols>
    <col min="1" max="1" width="5.625" style="12" customWidth="1"/>
    <col min="2" max="2" width="19.75" style="372" customWidth="1"/>
    <col min="3" max="3" width="14.75" style="349" customWidth="1"/>
    <col min="4" max="4" width="8.25" style="561" customWidth="1"/>
    <col min="5" max="5" width="7.75" style="349" customWidth="1"/>
    <col min="6" max="6" width="6.625" style="349" customWidth="1"/>
    <col min="7" max="7" width="11.25" style="705" customWidth="1"/>
    <col min="8" max="9" width="13.125" style="705" customWidth="1" outlineLevel="1"/>
    <col min="10" max="10" width="14.75" style="705" customWidth="1"/>
    <col min="11" max="11" width="14.25" style="705" customWidth="1"/>
    <col min="12" max="12" width="9" style="705"/>
    <col min="13" max="16384" width="9" style="349"/>
  </cols>
  <sheetData>
    <row r="1" spans="1:15" ht="12.75" customHeight="1">
      <c r="A1" s="564" t="s">
        <v>108</v>
      </c>
      <c r="B1" s="371" t="s">
        <v>333</v>
      </c>
      <c r="C1" s="348"/>
      <c r="D1" s="560"/>
      <c r="E1" s="348"/>
      <c r="F1" s="348"/>
      <c r="G1" s="941"/>
      <c r="H1" s="941"/>
      <c r="I1" s="941"/>
      <c r="J1" s="941"/>
      <c r="K1" s="941"/>
      <c r="L1" s="941"/>
      <c r="M1" s="348"/>
    </row>
    <row r="2" spans="1:15" s="369" customFormat="1" ht="30" customHeight="1">
      <c r="A2" s="2061" t="s">
        <v>1567</v>
      </c>
      <c r="B2" s="2062"/>
      <c r="C2" s="2062"/>
      <c r="D2" s="2062"/>
      <c r="E2" s="2062"/>
      <c r="F2" s="2062"/>
      <c r="G2" s="2062"/>
      <c r="H2" s="2062"/>
      <c r="I2" s="2062"/>
      <c r="J2" s="2062"/>
      <c r="K2" s="2062"/>
      <c r="L2" s="2062"/>
      <c r="M2" s="2062"/>
    </row>
    <row r="3" spans="1:15" ht="14.25" customHeight="1">
      <c r="A3" s="705" t="str">
        <f>CONCATENATE(封面!D9,封面!F9,封面!G9,封面!H9,封面!I9,封面!J9,封面!K9)</f>
        <v>评估基准日：年月日</v>
      </c>
      <c r="B3" s="705"/>
      <c r="C3" s="705"/>
      <c r="D3" s="705"/>
      <c r="E3" s="705"/>
      <c r="F3" s="705"/>
      <c r="M3" s="705"/>
    </row>
    <row r="4" spans="1:15" ht="15.75" customHeight="1">
      <c r="A4" s="12" t="str">
        <f>封面!D7&amp;封面!F7</f>
        <v>被评估企业：</v>
      </c>
      <c r="G4" s="943"/>
      <c r="H4" s="943"/>
      <c r="I4" s="943"/>
      <c r="J4" s="943"/>
      <c r="K4" s="943"/>
      <c r="L4" s="943"/>
      <c r="M4" s="355" t="s">
        <v>110</v>
      </c>
    </row>
    <row r="5" spans="1:15" s="910" customFormat="1" ht="27" customHeight="1">
      <c r="A5" s="913" t="s">
        <v>172</v>
      </c>
      <c r="B5" s="915" t="s">
        <v>412</v>
      </c>
      <c r="C5" s="911" t="s">
        <v>542</v>
      </c>
      <c r="D5" s="918" t="s">
        <v>414</v>
      </c>
      <c r="E5" s="911" t="s">
        <v>543</v>
      </c>
      <c r="F5" s="917" t="s">
        <v>535</v>
      </c>
      <c r="G5" s="1003" t="s">
        <v>1568</v>
      </c>
      <c r="H5" s="1003" t="s">
        <v>317</v>
      </c>
      <c r="I5" s="1003" t="s">
        <v>394</v>
      </c>
      <c r="J5" s="947" t="s">
        <v>318</v>
      </c>
      <c r="K5" s="947" t="s">
        <v>319</v>
      </c>
      <c r="L5" s="947" t="s">
        <v>336</v>
      </c>
      <c r="M5" s="911" t="s">
        <v>175</v>
      </c>
      <c r="O5" s="1099" t="s">
        <v>2129</v>
      </c>
    </row>
    <row r="6" spans="1:15" ht="15.75" customHeight="1">
      <c r="A6" s="914"/>
      <c r="B6" s="374"/>
      <c r="C6" s="912"/>
      <c r="D6" s="916"/>
      <c r="E6" s="912"/>
      <c r="F6" s="327"/>
      <c r="G6" s="956"/>
      <c r="H6" s="956"/>
      <c r="I6" s="956"/>
      <c r="J6" s="956"/>
      <c r="K6" s="956"/>
      <c r="L6" s="956" t="str">
        <f t="shared" ref="L6:L25" si="0">IF(J6=0,"",(K6-J6)/J6*100)</f>
        <v/>
      </c>
      <c r="M6" s="370"/>
      <c r="O6" s="1099"/>
    </row>
    <row r="7" spans="1:15" ht="15.75" customHeight="1">
      <c r="A7" s="914"/>
      <c r="B7" s="374"/>
      <c r="C7" s="912"/>
      <c r="D7" s="916"/>
      <c r="E7" s="912"/>
      <c r="F7" s="327"/>
      <c r="G7" s="956"/>
      <c r="H7" s="956"/>
      <c r="I7" s="956"/>
      <c r="J7" s="956"/>
      <c r="K7" s="956"/>
      <c r="L7" s="956" t="str">
        <f t="shared" si="0"/>
        <v/>
      </c>
      <c r="M7" s="370"/>
      <c r="O7" s="894"/>
    </row>
    <row r="8" spans="1:15" ht="15.75" customHeight="1">
      <c r="A8" s="914"/>
      <c r="B8" s="374"/>
      <c r="C8" s="912"/>
      <c r="D8" s="916"/>
      <c r="E8" s="912"/>
      <c r="F8" s="327"/>
      <c r="G8" s="956"/>
      <c r="H8" s="956"/>
      <c r="I8" s="956"/>
      <c r="J8" s="956"/>
      <c r="K8" s="956"/>
      <c r="L8" s="956" t="str">
        <f t="shared" si="0"/>
        <v/>
      </c>
      <c r="M8" s="370"/>
      <c r="O8" s="894"/>
    </row>
    <row r="9" spans="1:15" ht="15.75" customHeight="1">
      <c r="A9" s="914"/>
      <c r="B9" s="374"/>
      <c r="C9" s="912"/>
      <c r="D9" s="916"/>
      <c r="E9" s="912"/>
      <c r="F9" s="327"/>
      <c r="G9" s="956"/>
      <c r="H9" s="956"/>
      <c r="I9" s="956"/>
      <c r="J9" s="956"/>
      <c r="K9" s="956"/>
      <c r="L9" s="956" t="str">
        <f t="shared" si="0"/>
        <v/>
      </c>
      <c r="M9" s="370"/>
      <c r="O9" s="551"/>
    </row>
    <row r="10" spans="1:15" ht="15.75" customHeight="1">
      <c r="A10" s="914"/>
      <c r="B10" s="374"/>
      <c r="C10" s="912"/>
      <c r="D10" s="916"/>
      <c r="E10" s="912"/>
      <c r="F10" s="327"/>
      <c r="G10" s="956"/>
      <c r="H10" s="956"/>
      <c r="I10" s="956"/>
      <c r="J10" s="956"/>
      <c r="K10" s="956"/>
      <c r="L10" s="956" t="str">
        <f t="shared" si="0"/>
        <v/>
      </c>
      <c r="M10" s="370"/>
      <c r="O10" s="551"/>
    </row>
    <row r="11" spans="1:15" ht="15.75" customHeight="1">
      <c r="A11" s="914"/>
      <c r="B11" s="374"/>
      <c r="C11" s="912"/>
      <c r="D11" s="916"/>
      <c r="E11" s="912"/>
      <c r="F11" s="327"/>
      <c r="G11" s="956"/>
      <c r="H11" s="956"/>
      <c r="I11" s="956"/>
      <c r="J11" s="956"/>
      <c r="K11" s="956"/>
      <c r="L11" s="956" t="str">
        <f t="shared" si="0"/>
        <v/>
      </c>
      <c r="M11" s="370"/>
      <c r="O11" s="892"/>
    </row>
    <row r="12" spans="1:15" ht="15.75" customHeight="1">
      <c r="A12" s="914"/>
      <c r="B12" s="374"/>
      <c r="C12" s="912"/>
      <c r="D12" s="916"/>
      <c r="E12" s="912"/>
      <c r="F12" s="327"/>
      <c r="G12" s="956"/>
      <c r="H12" s="956"/>
      <c r="I12" s="956"/>
      <c r="J12" s="956"/>
      <c r="K12" s="956"/>
      <c r="L12" s="956" t="str">
        <f t="shared" si="0"/>
        <v/>
      </c>
      <c r="M12" s="370"/>
      <c r="O12" s="892"/>
    </row>
    <row r="13" spans="1:15" ht="15.75" customHeight="1">
      <c r="A13" s="914"/>
      <c r="B13" s="374"/>
      <c r="C13" s="912"/>
      <c r="D13" s="916"/>
      <c r="E13" s="912"/>
      <c r="F13" s="327"/>
      <c r="G13" s="956"/>
      <c r="H13" s="956"/>
      <c r="I13" s="956"/>
      <c r="J13" s="956"/>
      <c r="K13" s="956"/>
      <c r="L13" s="956" t="str">
        <f t="shared" si="0"/>
        <v/>
      </c>
      <c r="M13" s="370"/>
      <c r="O13" s="892"/>
    </row>
    <row r="14" spans="1:15" ht="15.75" customHeight="1">
      <c r="A14" s="914"/>
      <c r="B14" s="374"/>
      <c r="C14" s="912"/>
      <c r="D14" s="916"/>
      <c r="E14" s="912"/>
      <c r="F14" s="327"/>
      <c r="G14" s="956"/>
      <c r="H14" s="956"/>
      <c r="I14" s="956"/>
      <c r="J14" s="956"/>
      <c r="K14" s="956"/>
      <c r="L14" s="956" t="str">
        <f t="shared" si="0"/>
        <v/>
      </c>
      <c r="M14" s="370"/>
      <c r="O14" s="551"/>
    </row>
    <row r="15" spans="1:15" ht="15.75" customHeight="1">
      <c r="A15" s="914"/>
      <c r="B15" s="374"/>
      <c r="C15" s="912"/>
      <c r="D15" s="916"/>
      <c r="E15" s="912"/>
      <c r="F15" s="327"/>
      <c r="G15" s="956"/>
      <c r="H15" s="956"/>
      <c r="I15" s="956"/>
      <c r="J15" s="956"/>
      <c r="K15" s="956"/>
      <c r="L15" s="956" t="str">
        <f t="shared" si="0"/>
        <v/>
      </c>
      <c r="M15" s="370"/>
      <c r="O15" s="551"/>
    </row>
    <row r="16" spans="1:15" ht="15.75" customHeight="1">
      <c r="A16" s="914"/>
      <c r="B16" s="374"/>
      <c r="C16" s="912"/>
      <c r="D16" s="916"/>
      <c r="E16" s="912"/>
      <c r="F16" s="327"/>
      <c r="G16" s="956"/>
      <c r="H16" s="956"/>
      <c r="I16" s="956"/>
      <c r="J16" s="956"/>
      <c r="K16" s="956"/>
      <c r="L16" s="956" t="str">
        <f t="shared" si="0"/>
        <v/>
      </c>
      <c r="M16" s="370"/>
      <c r="O16" s="551"/>
    </row>
    <row r="17" spans="1:15" ht="15.75" customHeight="1">
      <c r="A17" s="914"/>
      <c r="B17" s="374"/>
      <c r="C17" s="912"/>
      <c r="D17" s="916"/>
      <c r="E17" s="912"/>
      <c r="F17" s="327"/>
      <c r="G17" s="956"/>
      <c r="H17" s="956"/>
      <c r="I17" s="956"/>
      <c r="J17" s="956"/>
      <c r="K17" s="956"/>
      <c r="L17" s="956" t="str">
        <f t="shared" si="0"/>
        <v/>
      </c>
      <c r="M17" s="370"/>
      <c r="O17" s="551"/>
    </row>
    <row r="18" spans="1:15" ht="15.75" customHeight="1">
      <c r="A18" s="914"/>
      <c r="B18" s="374"/>
      <c r="C18" s="912"/>
      <c r="D18" s="916"/>
      <c r="E18" s="912"/>
      <c r="F18" s="327"/>
      <c r="G18" s="956"/>
      <c r="H18" s="956"/>
      <c r="I18" s="956"/>
      <c r="J18" s="956"/>
      <c r="K18" s="956"/>
      <c r="L18" s="956" t="str">
        <f t="shared" si="0"/>
        <v/>
      </c>
      <c r="M18" s="370"/>
      <c r="O18" s="551"/>
    </row>
    <row r="19" spans="1:15" ht="15.75" customHeight="1">
      <c r="A19" s="914"/>
      <c r="B19" s="374"/>
      <c r="C19" s="912"/>
      <c r="D19" s="916"/>
      <c r="E19" s="912"/>
      <c r="F19" s="327"/>
      <c r="G19" s="956"/>
      <c r="H19" s="956"/>
      <c r="I19" s="956"/>
      <c r="J19" s="956"/>
      <c r="K19" s="956"/>
      <c r="L19" s="956" t="str">
        <f t="shared" si="0"/>
        <v/>
      </c>
      <c r="M19" s="370"/>
      <c r="O19" s="551"/>
    </row>
    <row r="20" spans="1:15" ht="15.75" customHeight="1">
      <c r="A20" s="914"/>
      <c r="B20" s="374"/>
      <c r="C20" s="912"/>
      <c r="D20" s="916"/>
      <c r="E20" s="912"/>
      <c r="F20" s="327"/>
      <c r="G20" s="956"/>
      <c r="H20" s="956"/>
      <c r="I20" s="956"/>
      <c r="J20" s="956"/>
      <c r="K20" s="956"/>
      <c r="L20" s="956" t="str">
        <f t="shared" si="0"/>
        <v/>
      </c>
      <c r="M20" s="370"/>
      <c r="O20" s="551"/>
    </row>
    <row r="21" spans="1:15" ht="15.75" customHeight="1">
      <c r="A21" s="914"/>
      <c r="B21" s="374"/>
      <c r="C21" s="912"/>
      <c r="D21" s="916"/>
      <c r="E21" s="912"/>
      <c r="F21" s="327"/>
      <c r="G21" s="956"/>
      <c r="H21" s="956"/>
      <c r="I21" s="956"/>
      <c r="J21" s="956"/>
      <c r="K21" s="956"/>
      <c r="L21" s="956" t="str">
        <f t="shared" si="0"/>
        <v/>
      </c>
      <c r="M21" s="370"/>
      <c r="O21" s="551"/>
    </row>
    <row r="22" spans="1:15" ht="15.75" customHeight="1">
      <c r="A22" s="914"/>
      <c r="B22" s="374"/>
      <c r="C22" s="912"/>
      <c r="D22" s="916"/>
      <c r="E22" s="912"/>
      <c r="F22" s="327"/>
      <c r="G22" s="956"/>
      <c r="H22" s="956"/>
      <c r="I22" s="956"/>
      <c r="J22" s="956"/>
      <c r="K22" s="956"/>
      <c r="L22" s="956" t="str">
        <f t="shared" si="0"/>
        <v/>
      </c>
      <c r="M22" s="370"/>
      <c r="O22" s="551"/>
    </row>
    <row r="23" spans="1:15" ht="15.75" customHeight="1">
      <c r="A23" s="914"/>
      <c r="B23" s="374"/>
      <c r="C23" s="912"/>
      <c r="D23" s="916"/>
      <c r="E23" s="912"/>
      <c r="F23" s="327"/>
      <c r="G23" s="956"/>
      <c r="H23" s="956"/>
      <c r="I23" s="956"/>
      <c r="J23" s="956"/>
      <c r="K23" s="956"/>
      <c r="L23" s="956" t="str">
        <f t="shared" si="0"/>
        <v/>
      </c>
      <c r="M23" s="370"/>
      <c r="O23" s="551"/>
    </row>
    <row r="24" spans="1:15" ht="15.75" customHeight="1">
      <c r="A24" s="914"/>
      <c r="B24" s="374"/>
      <c r="C24" s="912"/>
      <c r="D24" s="916"/>
      <c r="E24" s="912"/>
      <c r="F24" s="327"/>
      <c r="G24" s="956"/>
      <c r="H24" s="956"/>
      <c r="I24" s="956"/>
      <c r="J24" s="956"/>
      <c r="K24" s="956"/>
      <c r="L24" s="956" t="str">
        <f t="shared" si="0"/>
        <v/>
      </c>
      <c r="M24" s="370"/>
      <c r="O24" s="551"/>
    </row>
    <row r="25" spans="1:15" ht="15.75" customHeight="1">
      <c r="A25" s="914"/>
      <c r="B25" s="374"/>
      <c r="C25" s="912"/>
      <c r="D25" s="916"/>
      <c r="E25" s="912"/>
      <c r="F25" s="327"/>
      <c r="G25" s="956"/>
      <c r="H25" s="956"/>
      <c r="I25" s="956"/>
      <c r="J25" s="956"/>
      <c r="K25" s="956"/>
      <c r="L25" s="956" t="str">
        <f t="shared" si="0"/>
        <v/>
      </c>
      <c r="M25" s="370"/>
      <c r="O25" s="551"/>
    </row>
    <row r="26" spans="1:15" ht="15.75" customHeight="1">
      <c r="A26" s="914"/>
      <c r="B26" s="374"/>
      <c r="C26" s="912"/>
      <c r="D26" s="916"/>
      <c r="E26" s="912"/>
      <c r="F26" s="327"/>
      <c r="G26" s="956"/>
      <c r="H26" s="956"/>
      <c r="I26" s="956"/>
      <c r="J26" s="956"/>
      <c r="K26" s="956"/>
      <c r="L26" s="956"/>
      <c r="M26" s="370"/>
      <c r="O26" s="551"/>
    </row>
    <row r="27" spans="1:15" ht="15.75" customHeight="1">
      <c r="A27" s="2115" t="s">
        <v>433</v>
      </c>
      <c r="B27" s="2116"/>
      <c r="C27" s="912"/>
      <c r="D27" s="916"/>
      <c r="E27" s="912"/>
      <c r="F27" s="327"/>
      <c r="G27" s="956"/>
      <c r="H27" s="956">
        <f>SUM(H6:H26)</f>
        <v>0</v>
      </c>
      <c r="I27" s="956"/>
      <c r="J27" s="956">
        <f>SUM(J6:J26)</f>
        <v>0</v>
      </c>
      <c r="K27" s="956">
        <f>SUM(K6:K26)</f>
        <v>0</v>
      </c>
      <c r="L27" s="956" t="str">
        <f>IF(J27=0,"",(K27-J27)/J27*100)</f>
        <v/>
      </c>
      <c r="M27" s="370"/>
    </row>
    <row r="28" spans="1:15" ht="15.75" customHeight="1">
      <c r="A28" s="12" t="str">
        <f>封面!D11&amp;封面!G11</f>
        <v>被评估企业填表人：</v>
      </c>
      <c r="G28" s="943"/>
      <c r="H28" s="943"/>
      <c r="I28" s="943"/>
      <c r="J28" s="943" t="str">
        <f>"评估人员："&amp;封面!G22</f>
        <v>评估人员：</v>
      </c>
      <c r="K28" s="943"/>
      <c r="L28" s="943"/>
    </row>
    <row r="29" spans="1:15" ht="15.75" customHeight="1">
      <c r="A29" s="12" t="str">
        <f>CONCATENATE(封面!D13,封面!F13,封面!G13,封面!H13,封面!I13,封面!J13,封面!K13)</f>
        <v>填表日期：年月日</v>
      </c>
      <c r="G29" s="943"/>
      <c r="H29" s="943"/>
      <c r="I29" s="943"/>
      <c r="J29" s="943"/>
      <c r="K29" s="943"/>
      <c r="L29" s="943"/>
    </row>
  </sheetData>
  <mergeCells count="2">
    <mergeCell ref="A2:M2"/>
    <mergeCell ref="A27:B27"/>
  </mergeCells>
  <phoneticPr fontId="28" type="noConversion"/>
  <hyperlinks>
    <hyperlink ref="A1" location="索引目录!E30" display="返回索引页" xr:uid="{E6D8C2AB-EC8A-4B3D-A581-EF0220C26C32}"/>
    <hyperlink ref="B1" location="可供出售金融资产汇总!B8" display="返回" xr:uid="{81A31837-715D-46CC-B404-4C91F9FDFCC6}"/>
  </hyperlinks>
  <printOptions horizontalCentered="1"/>
  <pageMargins left="0.35433070866141736" right="0.35433070866141736" top="0.98425196850393704" bottom="0.78740157480314965" header="0.39370078740157477" footer="0.51181102362204722"/>
  <pageSetup paperSize="9" scale="89" fitToHeight="0" orientation="landscape" r:id="rId1"/>
  <headerFooter alignWithMargins="0">
    <oddHeader>&amp;R&amp;"宋体,常规"&amp;10共&amp;"Times New Roman,常规"&amp;N&amp;"宋体,常规"页第&amp;"Times New Roman,常规"&amp;P&amp;"宋体,常规"页</oddHeader>
  </headerFooter>
  <legacyDrawing r:id="rId2"/>
</worksheet>
</file>

<file path=xl/worksheets/sheet5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3">
    <pageSetUpPr fitToPage="1"/>
  </sheetPr>
  <dimension ref="A1:O29"/>
  <sheetViews>
    <sheetView zoomScaleNormal="100" workbookViewId="0">
      <selection activeCell="F30" sqref="F30"/>
    </sheetView>
  </sheetViews>
  <sheetFormatPr defaultColWidth="9" defaultRowHeight="15.75" customHeight="1" outlineLevelCol="1"/>
  <cols>
    <col min="1" max="1" width="5.625" style="12" customWidth="1"/>
    <col min="2" max="2" width="19.75" style="372" customWidth="1"/>
    <col min="3" max="3" width="14.75" style="349" customWidth="1"/>
    <col min="4" max="4" width="8.25" style="561" customWidth="1"/>
    <col min="5" max="5" width="7.75" style="349" customWidth="1"/>
    <col min="6" max="6" width="6.625" style="349" customWidth="1"/>
    <col min="7" max="7" width="11.25" style="705" customWidth="1"/>
    <col min="8" max="9" width="13.125" style="705" customWidth="1" outlineLevel="1"/>
    <col min="10" max="10" width="14.75" style="705" customWidth="1"/>
    <col min="11" max="11" width="14.25" style="705" customWidth="1"/>
    <col min="12" max="12" width="9" style="705"/>
    <col min="13" max="16384" width="9" style="349"/>
  </cols>
  <sheetData>
    <row r="1" spans="1:15" ht="12.75" customHeight="1">
      <c r="A1" s="564" t="s">
        <v>108</v>
      </c>
      <c r="B1" s="371" t="s">
        <v>333</v>
      </c>
      <c r="C1" s="348"/>
      <c r="D1" s="560"/>
      <c r="E1" s="348"/>
      <c r="F1" s="348"/>
      <c r="G1" s="941"/>
      <c r="H1" s="941"/>
      <c r="I1" s="941"/>
      <c r="J1" s="941"/>
      <c r="K1" s="941"/>
      <c r="L1" s="941"/>
      <c r="M1" s="348"/>
    </row>
    <row r="2" spans="1:15" s="369" customFormat="1" ht="30" customHeight="1">
      <c r="A2" s="2061" t="s">
        <v>541</v>
      </c>
      <c r="B2" s="2062"/>
      <c r="C2" s="2062"/>
      <c r="D2" s="2062"/>
      <c r="E2" s="2062"/>
      <c r="F2" s="2062"/>
      <c r="G2" s="2062"/>
      <c r="H2" s="2062"/>
      <c r="I2" s="2062"/>
      <c r="J2" s="2062"/>
      <c r="K2" s="2062"/>
      <c r="L2" s="2062"/>
      <c r="M2" s="2062"/>
    </row>
    <row r="3" spans="1:15" ht="14.25" customHeight="1">
      <c r="A3" s="705" t="str">
        <f>CONCATENATE(封面!D9,封面!F9,封面!G9,封面!H9,封面!I9,封面!J9,封面!K9)</f>
        <v>评估基准日：年月日</v>
      </c>
      <c r="B3" s="705"/>
      <c r="C3" s="705"/>
      <c r="D3" s="705"/>
      <c r="E3" s="705"/>
      <c r="F3" s="705"/>
      <c r="M3" s="705"/>
    </row>
    <row r="4" spans="1:15" ht="15.75" customHeight="1">
      <c r="A4" s="12" t="str">
        <f>封面!D7&amp;封面!F7</f>
        <v>被评估企业：</v>
      </c>
      <c r="G4" s="943"/>
      <c r="H4" s="943"/>
      <c r="I4" s="943"/>
      <c r="J4" s="943"/>
      <c r="K4" s="943"/>
      <c r="L4" s="943"/>
      <c r="M4" s="355" t="s">
        <v>110</v>
      </c>
    </row>
    <row r="5" spans="1:15" s="365" customFormat="1" ht="27" customHeight="1">
      <c r="A5" s="559" t="s">
        <v>172</v>
      </c>
      <c r="B5" s="373" t="s">
        <v>412</v>
      </c>
      <c r="C5" s="350" t="s">
        <v>542</v>
      </c>
      <c r="D5" s="562" t="s">
        <v>414</v>
      </c>
      <c r="E5" s="350" t="s">
        <v>543</v>
      </c>
      <c r="F5" s="400" t="s">
        <v>535</v>
      </c>
      <c r="G5" s="1003" t="s">
        <v>416</v>
      </c>
      <c r="H5" s="1003" t="s">
        <v>317</v>
      </c>
      <c r="I5" s="1003" t="s">
        <v>394</v>
      </c>
      <c r="J5" s="947" t="s">
        <v>318</v>
      </c>
      <c r="K5" s="947" t="s">
        <v>319</v>
      </c>
      <c r="L5" s="947" t="s">
        <v>336</v>
      </c>
      <c r="M5" s="350" t="s">
        <v>175</v>
      </c>
      <c r="O5" s="1099" t="s">
        <v>2129</v>
      </c>
    </row>
    <row r="6" spans="1:15" ht="15.75" customHeight="1">
      <c r="A6" s="23"/>
      <c r="B6" s="374"/>
      <c r="C6" s="353"/>
      <c r="D6" s="555"/>
      <c r="E6" s="353"/>
      <c r="F6" s="327"/>
      <c r="G6" s="956"/>
      <c r="H6" s="956"/>
      <c r="I6" s="956"/>
      <c r="J6" s="956"/>
      <c r="K6" s="956"/>
      <c r="L6" s="956" t="str">
        <f t="shared" ref="L6:L25" si="0">IF(J6=0,"",(K6-J6)/J6*100)</f>
        <v/>
      </c>
      <c r="M6" s="370"/>
      <c r="O6" s="1099"/>
    </row>
    <row r="7" spans="1:15" ht="15.75" customHeight="1">
      <c r="A7" s="23"/>
      <c r="B7" s="374"/>
      <c r="C7" s="353"/>
      <c r="D7" s="555"/>
      <c r="E7" s="353"/>
      <c r="F7" s="327"/>
      <c r="G7" s="956"/>
      <c r="H7" s="956"/>
      <c r="I7" s="956"/>
      <c r="J7" s="956"/>
      <c r="K7" s="956"/>
      <c r="L7" s="956" t="str">
        <f t="shared" si="0"/>
        <v/>
      </c>
      <c r="M7" s="370"/>
      <c r="O7" s="894"/>
    </row>
    <row r="8" spans="1:15" ht="15.75" customHeight="1">
      <c r="A8" s="23"/>
      <c r="B8" s="374"/>
      <c r="C8" s="353"/>
      <c r="D8" s="555"/>
      <c r="E8" s="353"/>
      <c r="F8" s="327"/>
      <c r="G8" s="956"/>
      <c r="H8" s="956"/>
      <c r="I8" s="956"/>
      <c r="J8" s="956"/>
      <c r="K8" s="956"/>
      <c r="L8" s="956" t="str">
        <f t="shared" si="0"/>
        <v/>
      </c>
      <c r="M8" s="370"/>
      <c r="O8" s="894"/>
    </row>
    <row r="9" spans="1:15" ht="15.75" customHeight="1">
      <c r="A9" s="23"/>
      <c r="B9" s="374"/>
      <c r="C9" s="353"/>
      <c r="D9" s="555"/>
      <c r="E9" s="353"/>
      <c r="F9" s="327"/>
      <c r="G9" s="956"/>
      <c r="H9" s="956"/>
      <c r="I9" s="956"/>
      <c r="J9" s="956"/>
      <c r="K9" s="956"/>
      <c r="L9" s="956" t="str">
        <f t="shared" si="0"/>
        <v/>
      </c>
      <c r="M9" s="370"/>
      <c r="O9" s="551"/>
    </row>
    <row r="10" spans="1:15" ht="15.75" customHeight="1">
      <c r="A10" s="23"/>
      <c r="B10" s="374"/>
      <c r="C10" s="353"/>
      <c r="D10" s="555"/>
      <c r="E10" s="353"/>
      <c r="F10" s="327"/>
      <c r="G10" s="956"/>
      <c r="H10" s="956"/>
      <c r="I10" s="956"/>
      <c r="J10" s="956"/>
      <c r="K10" s="956"/>
      <c r="L10" s="956" t="str">
        <f t="shared" si="0"/>
        <v/>
      </c>
      <c r="M10" s="370"/>
      <c r="O10" s="551"/>
    </row>
    <row r="11" spans="1:15" ht="15.75" customHeight="1">
      <c r="A11" s="23"/>
      <c r="B11" s="374"/>
      <c r="C11" s="353"/>
      <c r="D11" s="555"/>
      <c r="E11" s="353"/>
      <c r="F11" s="327"/>
      <c r="G11" s="956"/>
      <c r="H11" s="956"/>
      <c r="I11" s="956"/>
      <c r="J11" s="956"/>
      <c r="K11" s="956"/>
      <c r="L11" s="956" t="str">
        <f t="shared" si="0"/>
        <v/>
      </c>
      <c r="M11" s="370"/>
      <c r="O11" s="892"/>
    </row>
    <row r="12" spans="1:15" ht="15.75" customHeight="1">
      <c r="A12" s="23"/>
      <c r="B12" s="374"/>
      <c r="C12" s="353"/>
      <c r="D12" s="555"/>
      <c r="E12" s="353"/>
      <c r="F12" s="327"/>
      <c r="G12" s="956"/>
      <c r="H12" s="956"/>
      <c r="I12" s="956"/>
      <c r="J12" s="956"/>
      <c r="K12" s="956"/>
      <c r="L12" s="956" t="str">
        <f t="shared" si="0"/>
        <v/>
      </c>
      <c r="M12" s="370"/>
      <c r="O12" s="892"/>
    </row>
    <row r="13" spans="1:15" ht="15.75" customHeight="1">
      <c r="A13" s="23"/>
      <c r="B13" s="374"/>
      <c r="C13" s="353"/>
      <c r="D13" s="555"/>
      <c r="E13" s="353"/>
      <c r="F13" s="327"/>
      <c r="G13" s="956"/>
      <c r="H13" s="956"/>
      <c r="I13" s="956"/>
      <c r="J13" s="956"/>
      <c r="K13" s="956"/>
      <c r="L13" s="956" t="str">
        <f t="shared" si="0"/>
        <v/>
      </c>
      <c r="M13" s="370"/>
      <c r="O13" s="892"/>
    </row>
    <row r="14" spans="1:15" ht="15.75" customHeight="1">
      <c r="A14" s="23"/>
      <c r="B14" s="374"/>
      <c r="C14" s="353"/>
      <c r="D14" s="555"/>
      <c r="E14" s="353"/>
      <c r="F14" s="327"/>
      <c r="G14" s="956"/>
      <c r="H14" s="956"/>
      <c r="I14" s="956"/>
      <c r="J14" s="956"/>
      <c r="K14" s="956"/>
      <c r="L14" s="956" t="str">
        <f t="shared" si="0"/>
        <v/>
      </c>
      <c r="M14" s="370"/>
      <c r="O14" s="551"/>
    </row>
    <row r="15" spans="1:15" ht="15.75" customHeight="1">
      <c r="A15" s="23"/>
      <c r="B15" s="374"/>
      <c r="C15" s="353"/>
      <c r="D15" s="555"/>
      <c r="E15" s="353"/>
      <c r="F15" s="327"/>
      <c r="G15" s="956"/>
      <c r="H15" s="956"/>
      <c r="I15" s="956"/>
      <c r="J15" s="956"/>
      <c r="K15" s="956"/>
      <c r="L15" s="956" t="str">
        <f t="shared" si="0"/>
        <v/>
      </c>
      <c r="M15" s="370"/>
      <c r="O15" s="551"/>
    </row>
    <row r="16" spans="1:15" ht="15.75" customHeight="1">
      <c r="A16" s="23"/>
      <c r="B16" s="374"/>
      <c r="C16" s="353"/>
      <c r="D16" s="555"/>
      <c r="E16" s="353"/>
      <c r="F16" s="327"/>
      <c r="G16" s="956"/>
      <c r="H16" s="956"/>
      <c r="I16" s="956"/>
      <c r="J16" s="956"/>
      <c r="K16" s="956"/>
      <c r="L16" s="956" t="str">
        <f t="shared" si="0"/>
        <v/>
      </c>
      <c r="M16" s="370"/>
      <c r="O16" s="551"/>
    </row>
    <row r="17" spans="1:15" ht="15.75" customHeight="1">
      <c r="A17" s="23"/>
      <c r="B17" s="374"/>
      <c r="C17" s="353"/>
      <c r="D17" s="555"/>
      <c r="E17" s="353"/>
      <c r="F17" s="327"/>
      <c r="G17" s="956"/>
      <c r="H17" s="956"/>
      <c r="I17" s="956"/>
      <c r="J17" s="956"/>
      <c r="K17" s="956"/>
      <c r="L17" s="956" t="str">
        <f t="shared" si="0"/>
        <v/>
      </c>
      <c r="M17" s="370"/>
      <c r="O17" s="551"/>
    </row>
    <row r="18" spans="1:15" ht="15.75" customHeight="1">
      <c r="A18" s="23"/>
      <c r="B18" s="374"/>
      <c r="C18" s="353"/>
      <c r="D18" s="555"/>
      <c r="E18" s="353"/>
      <c r="F18" s="327"/>
      <c r="G18" s="956"/>
      <c r="H18" s="956"/>
      <c r="I18" s="956"/>
      <c r="J18" s="956"/>
      <c r="K18" s="956"/>
      <c r="L18" s="956" t="str">
        <f t="shared" si="0"/>
        <v/>
      </c>
      <c r="M18" s="370"/>
      <c r="O18" s="551"/>
    </row>
    <row r="19" spans="1:15" ht="15.75" customHeight="1">
      <c r="A19" s="23"/>
      <c r="B19" s="374"/>
      <c r="C19" s="353"/>
      <c r="D19" s="555"/>
      <c r="E19" s="353"/>
      <c r="F19" s="327"/>
      <c r="G19" s="956"/>
      <c r="H19" s="956"/>
      <c r="I19" s="956"/>
      <c r="J19" s="956"/>
      <c r="K19" s="956"/>
      <c r="L19" s="956" t="str">
        <f t="shared" si="0"/>
        <v/>
      </c>
      <c r="M19" s="370"/>
      <c r="O19" s="551"/>
    </row>
    <row r="20" spans="1:15" ht="15.75" customHeight="1">
      <c r="A20" s="23"/>
      <c r="B20" s="374"/>
      <c r="C20" s="353"/>
      <c r="D20" s="555"/>
      <c r="E20" s="353"/>
      <c r="F20" s="327"/>
      <c r="G20" s="956"/>
      <c r="H20" s="956"/>
      <c r="I20" s="956"/>
      <c r="J20" s="956"/>
      <c r="K20" s="956"/>
      <c r="L20" s="956" t="str">
        <f t="shared" si="0"/>
        <v/>
      </c>
      <c r="M20" s="370"/>
      <c r="O20" s="551"/>
    </row>
    <row r="21" spans="1:15" ht="15.75" customHeight="1">
      <c r="A21" s="23"/>
      <c r="B21" s="374"/>
      <c r="C21" s="353"/>
      <c r="D21" s="555"/>
      <c r="E21" s="353"/>
      <c r="F21" s="327"/>
      <c r="G21" s="956"/>
      <c r="H21" s="956"/>
      <c r="I21" s="956"/>
      <c r="J21" s="956"/>
      <c r="K21" s="956"/>
      <c r="L21" s="956" t="str">
        <f t="shared" si="0"/>
        <v/>
      </c>
      <c r="M21" s="370"/>
      <c r="O21" s="551"/>
    </row>
    <row r="22" spans="1:15" ht="15.75" customHeight="1">
      <c r="A22" s="23"/>
      <c r="B22" s="374"/>
      <c r="C22" s="353"/>
      <c r="D22" s="555"/>
      <c r="E22" s="353"/>
      <c r="F22" s="327"/>
      <c r="G22" s="956"/>
      <c r="H22" s="956"/>
      <c r="I22" s="956"/>
      <c r="J22" s="956"/>
      <c r="K22" s="956"/>
      <c r="L22" s="956" t="str">
        <f t="shared" si="0"/>
        <v/>
      </c>
      <c r="M22" s="370"/>
      <c r="O22" s="551"/>
    </row>
    <row r="23" spans="1:15" ht="15.75" customHeight="1">
      <c r="A23" s="23"/>
      <c r="B23" s="374"/>
      <c r="C23" s="353"/>
      <c r="D23" s="555"/>
      <c r="E23" s="353"/>
      <c r="F23" s="327"/>
      <c r="G23" s="956"/>
      <c r="H23" s="956"/>
      <c r="I23" s="956"/>
      <c r="J23" s="956"/>
      <c r="K23" s="956"/>
      <c r="L23" s="956" t="str">
        <f t="shared" si="0"/>
        <v/>
      </c>
      <c r="M23" s="370"/>
      <c r="O23" s="551"/>
    </row>
    <row r="24" spans="1:15" ht="15.75" customHeight="1">
      <c r="A24" s="23"/>
      <c r="B24" s="374"/>
      <c r="C24" s="353"/>
      <c r="D24" s="555"/>
      <c r="E24" s="353"/>
      <c r="F24" s="327"/>
      <c r="G24" s="956"/>
      <c r="H24" s="956"/>
      <c r="I24" s="956"/>
      <c r="J24" s="956"/>
      <c r="K24" s="956"/>
      <c r="L24" s="956" t="str">
        <f t="shared" si="0"/>
        <v/>
      </c>
      <c r="M24" s="370"/>
      <c r="O24" s="551"/>
    </row>
    <row r="25" spans="1:15" ht="15.75" customHeight="1">
      <c r="A25" s="23"/>
      <c r="B25" s="374"/>
      <c r="C25" s="353"/>
      <c r="D25" s="555"/>
      <c r="E25" s="353"/>
      <c r="F25" s="327"/>
      <c r="G25" s="956"/>
      <c r="H25" s="956"/>
      <c r="I25" s="956"/>
      <c r="J25" s="956"/>
      <c r="K25" s="956"/>
      <c r="L25" s="956" t="str">
        <f t="shared" si="0"/>
        <v/>
      </c>
      <c r="M25" s="370"/>
      <c r="O25" s="551"/>
    </row>
    <row r="26" spans="1:15" ht="15.75" customHeight="1">
      <c r="A26" s="23"/>
      <c r="B26" s="374"/>
      <c r="C26" s="353"/>
      <c r="D26" s="555"/>
      <c r="E26" s="353"/>
      <c r="F26" s="327"/>
      <c r="G26" s="956"/>
      <c r="H26" s="956"/>
      <c r="I26" s="956"/>
      <c r="J26" s="956"/>
      <c r="K26" s="956"/>
      <c r="L26" s="956"/>
      <c r="M26" s="370"/>
      <c r="O26" s="551"/>
    </row>
    <row r="27" spans="1:15" ht="15.75" customHeight="1">
      <c r="A27" s="2115" t="s">
        <v>433</v>
      </c>
      <c r="B27" s="2116"/>
      <c r="C27" s="353"/>
      <c r="D27" s="555"/>
      <c r="E27" s="353"/>
      <c r="F27" s="327"/>
      <c r="G27" s="956"/>
      <c r="H27" s="956">
        <f>SUM(H6:H26)</f>
        <v>0</v>
      </c>
      <c r="I27" s="956"/>
      <c r="J27" s="956">
        <f>SUM(J6:J26)</f>
        <v>0</v>
      </c>
      <c r="K27" s="956">
        <f>SUM(K6:K26)</f>
        <v>0</v>
      </c>
      <c r="L27" s="956" t="str">
        <f>IF(J27=0,"",(K27-J27)/J27*100)</f>
        <v/>
      </c>
      <c r="M27" s="370"/>
    </row>
    <row r="28" spans="1:15" ht="15.75" customHeight="1">
      <c r="A28" s="12" t="str">
        <f>封面!D11&amp;封面!G11</f>
        <v>被评估企业填表人：</v>
      </c>
      <c r="G28" s="943"/>
      <c r="H28" s="943"/>
      <c r="I28" s="943"/>
      <c r="J28" s="943" t="str">
        <f>"评估人员："&amp;封面!G22</f>
        <v>评估人员：</v>
      </c>
      <c r="K28" s="943"/>
      <c r="L28" s="943"/>
    </row>
    <row r="29" spans="1:15" ht="15.75" customHeight="1">
      <c r="A29" s="12" t="str">
        <f>CONCATENATE(封面!D13,封面!F13,封面!G13,封面!H13,封面!I13,封面!J13,封面!K13)</f>
        <v>填表日期：年月日</v>
      </c>
      <c r="G29" s="943"/>
      <c r="H29" s="943"/>
      <c r="I29" s="943"/>
      <c r="J29" s="943"/>
      <c r="K29" s="943"/>
      <c r="L29" s="943"/>
    </row>
  </sheetData>
  <mergeCells count="2">
    <mergeCell ref="A2:M2"/>
    <mergeCell ref="A27:B27"/>
  </mergeCells>
  <phoneticPr fontId="28" type="noConversion"/>
  <hyperlinks>
    <hyperlink ref="A1" location="索引目录!E30" display="返回索引页" xr:uid="{00000000-0004-0000-2F00-000000000000}"/>
    <hyperlink ref="B1" location="可供出售金融资产汇总!B8" display="返回" xr:uid="{00000000-0004-0000-2F00-000001000000}"/>
  </hyperlinks>
  <printOptions horizontalCentered="1"/>
  <pageMargins left="0.35433070866141736" right="0.35433070866141736" top="0.98425196850393704" bottom="0.78740157480314965" header="0.39370078740157477" footer="0.51181102362204722"/>
  <pageSetup paperSize="9" scale="89" fitToHeight="0" orientation="landscape" r:id="rId1"/>
  <headerFooter alignWithMargins="0">
    <oddHeader>&amp;R&amp;"宋体,常规"&amp;10共&amp;"Times New Roman,常规"&amp;N&amp;"宋体,常规"页第&amp;"Times New Roman,常规"&amp;P&amp;"宋体,常规"页</oddHeader>
  </headerFooter>
  <legacyDrawing r:id="rId2"/>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4">
    <pageSetUpPr fitToPage="1"/>
  </sheetPr>
  <dimension ref="A1:O29"/>
  <sheetViews>
    <sheetView zoomScaleNormal="100" zoomScaleSheetLayoutView="70" workbookViewId="0">
      <selection activeCell="F30" sqref="F30"/>
    </sheetView>
  </sheetViews>
  <sheetFormatPr defaultColWidth="9" defaultRowHeight="15.75" customHeight="1" outlineLevelCol="1"/>
  <cols>
    <col min="1" max="1" width="4.25" style="12" customWidth="1"/>
    <col min="2" max="2" width="20.625" style="372" customWidth="1"/>
    <col min="3" max="3" width="8.5" style="349" customWidth="1"/>
    <col min="4" max="4" width="7.75" style="561" customWidth="1"/>
    <col min="5" max="5" width="9" style="561"/>
    <col min="6" max="7" width="9.25" style="349" customWidth="1"/>
    <col min="8" max="9" width="13.125" style="705" customWidth="1" outlineLevel="1"/>
    <col min="10" max="11" width="15" style="705" customWidth="1"/>
    <col min="12" max="12" width="11.125" style="705" customWidth="1"/>
    <col min="13" max="13" width="10.625" style="349" customWidth="1"/>
    <col min="14" max="16384" width="9" style="349"/>
  </cols>
  <sheetData>
    <row r="1" spans="1:15" ht="15.75" customHeight="1">
      <c r="A1" s="564" t="s">
        <v>108</v>
      </c>
      <c r="B1" s="371" t="s">
        <v>333</v>
      </c>
      <c r="C1" s="348"/>
      <c r="D1" s="560"/>
      <c r="E1" s="560"/>
      <c r="F1" s="348"/>
      <c r="G1" s="348"/>
      <c r="H1" s="941"/>
      <c r="I1" s="941"/>
      <c r="J1" s="941"/>
      <c r="K1" s="941"/>
      <c r="L1" s="941"/>
      <c r="M1" s="348"/>
    </row>
    <row r="2" spans="1:15" s="369" customFormat="1" ht="30" customHeight="1">
      <c r="A2" s="2061" t="s">
        <v>544</v>
      </c>
      <c r="B2" s="2062"/>
      <c r="C2" s="2062"/>
      <c r="D2" s="2062"/>
      <c r="E2" s="2062"/>
      <c r="F2" s="2062"/>
      <c r="G2" s="2062"/>
      <c r="H2" s="2062"/>
      <c r="I2" s="2062"/>
      <c r="J2" s="2062"/>
      <c r="K2" s="2062"/>
      <c r="L2" s="2062"/>
      <c r="M2" s="2062"/>
    </row>
    <row r="3" spans="1:15" ht="14.25" customHeight="1">
      <c r="A3" s="705" t="str">
        <f>CONCATENATE(封面!D9,封面!F9,封面!G9,封面!H9,封面!I9,封面!J9,封面!K9)</f>
        <v>评估基准日：年月日</v>
      </c>
      <c r="B3" s="705"/>
      <c r="C3" s="705"/>
      <c r="D3" s="705"/>
      <c r="E3" s="705"/>
      <c r="F3" s="705"/>
      <c r="G3" s="705"/>
      <c r="M3" s="705"/>
    </row>
    <row r="4" spans="1:15" ht="15.75" customHeight="1">
      <c r="A4" s="12" t="str">
        <f>封面!D7&amp;封面!F7</f>
        <v>被评估企业：</v>
      </c>
      <c r="H4" s="943"/>
      <c r="I4" s="943"/>
      <c r="J4" s="943"/>
      <c r="K4" s="943"/>
      <c r="L4" s="943"/>
      <c r="M4" s="355" t="s">
        <v>110</v>
      </c>
    </row>
    <row r="5" spans="1:15" s="365" customFormat="1" ht="15.75" customHeight="1">
      <c r="A5" s="559" t="s">
        <v>172</v>
      </c>
      <c r="B5" s="373" t="s">
        <v>412</v>
      </c>
      <c r="C5" s="350" t="s">
        <v>545</v>
      </c>
      <c r="D5" s="562" t="s">
        <v>414</v>
      </c>
      <c r="E5" s="562" t="s">
        <v>539</v>
      </c>
      <c r="F5" s="350" t="s">
        <v>422</v>
      </c>
      <c r="G5" s="350" t="s">
        <v>546</v>
      </c>
      <c r="H5" s="1003" t="s">
        <v>317</v>
      </c>
      <c r="I5" s="1003" t="s">
        <v>394</v>
      </c>
      <c r="J5" s="947" t="s">
        <v>318</v>
      </c>
      <c r="K5" s="947" t="s">
        <v>319</v>
      </c>
      <c r="L5" s="947" t="s">
        <v>336</v>
      </c>
      <c r="M5" s="350" t="s">
        <v>175</v>
      </c>
      <c r="O5" s="1099" t="s">
        <v>2129</v>
      </c>
    </row>
    <row r="6" spans="1:15" ht="15.75" customHeight="1">
      <c r="A6" s="23"/>
      <c r="B6" s="374"/>
      <c r="C6" s="353"/>
      <c r="D6" s="555"/>
      <c r="E6" s="555"/>
      <c r="F6" s="353"/>
      <c r="G6" s="353"/>
      <c r="H6" s="956"/>
      <c r="I6" s="956"/>
      <c r="J6" s="956"/>
      <c r="K6" s="956"/>
      <c r="L6" s="956" t="str">
        <f t="shared" ref="L6:L27" si="0">IF(J6=0,"",(K6-J6)/J6*100)</f>
        <v/>
      </c>
      <c r="M6" s="370"/>
      <c r="O6" s="1099"/>
    </row>
    <row r="7" spans="1:15" ht="15.75" customHeight="1">
      <c r="A7" s="23"/>
      <c r="B7" s="374"/>
      <c r="C7" s="353"/>
      <c r="D7" s="555"/>
      <c r="E7" s="555"/>
      <c r="F7" s="353"/>
      <c r="G7" s="353"/>
      <c r="H7" s="956"/>
      <c r="I7" s="956"/>
      <c r="J7" s="956"/>
      <c r="K7" s="956"/>
      <c r="L7" s="956" t="str">
        <f t="shared" si="0"/>
        <v/>
      </c>
      <c r="M7" s="370"/>
      <c r="O7" s="894"/>
    </row>
    <row r="8" spans="1:15" ht="15.75" customHeight="1">
      <c r="A8" s="23"/>
      <c r="B8" s="374"/>
      <c r="C8" s="353"/>
      <c r="D8" s="555"/>
      <c r="E8" s="555"/>
      <c r="F8" s="353"/>
      <c r="G8" s="353"/>
      <c r="H8" s="956"/>
      <c r="I8" s="956"/>
      <c r="J8" s="956"/>
      <c r="K8" s="956"/>
      <c r="L8" s="956" t="str">
        <f t="shared" si="0"/>
        <v/>
      </c>
      <c r="M8" s="370"/>
      <c r="O8" s="894"/>
    </row>
    <row r="9" spans="1:15" ht="15.75" customHeight="1">
      <c r="A9" s="23"/>
      <c r="B9" s="374"/>
      <c r="C9" s="353"/>
      <c r="D9" s="555"/>
      <c r="E9" s="555"/>
      <c r="F9" s="353"/>
      <c r="G9" s="353"/>
      <c r="H9" s="956"/>
      <c r="I9" s="956"/>
      <c r="J9" s="956"/>
      <c r="K9" s="956"/>
      <c r="L9" s="956" t="str">
        <f t="shared" si="0"/>
        <v/>
      </c>
      <c r="M9" s="370"/>
      <c r="O9" s="551"/>
    </row>
    <row r="10" spans="1:15" ht="15.75" customHeight="1">
      <c r="A10" s="23"/>
      <c r="B10" s="374"/>
      <c r="C10" s="353"/>
      <c r="D10" s="555"/>
      <c r="E10" s="555"/>
      <c r="F10" s="353"/>
      <c r="G10" s="353"/>
      <c r="H10" s="956"/>
      <c r="I10" s="956"/>
      <c r="J10" s="956"/>
      <c r="K10" s="956"/>
      <c r="L10" s="956" t="str">
        <f t="shared" si="0"/>
        <v/>
      </c>
      <c r="M10" s="370"/>
      <c r="O10" s="551"/>
    </row>
    <row r="11" spans="1:15" ht="15.75" customHeight="1">
      <c r="A11" s="23"/>
      <c r="B11" s="374"/>
      <c r="C11" s="353"/>
      <c r="D11" s="555"/>
      <c r="E11" s="555"/>
      <c r="F11" s="353"/>
      <c r="G11" s="353"/>
      <c r="H11" s="956"/>
      <c r="I11" s="956"/>
      <c r="J11" s="956"/>
      <c r="K11" s="956"/>
      <c r="L11" s="956" t="str">
        <f t="shared" si="0"/>
        <v/>
      </c>
      <c r="M11" s="370"/>
      <c r="O11" s="892"/>
    </row>
    <row r="12" spans="1:15" ht="15.75" customHeight="1">
      <c r="A12" s="23"/>
      <c r="B12" s="374"/>
      <c r="C12" s="353"/>
      <c r="D12" s="555"/>
      <c r="E12" s="555"/>
      <c r="F12" s="353"/>
      <c r="G12" s="353"/>
      <c r="H12" s="956"/>
      <c r="I12" s="956"/>
      <c r="J12" s="956"/>
      <c r="K12" s="956"/>
      <c r="L12" s="956" t="str">
        <f t="shared" si="0"/>
        <v/>
      </c>
      <c r="M12" s="370"/>
      <c r="O12" s="892"/>
    </row>
    <row r="13" spans="1:15" ht="15.75" customHeight="1">
      <c r="A13" s="23"/>
      <c r="B13" s="374"/>
      <c r="C13" s="353"/>
      <c r="D13" s="555"/>
      <c r="E13" s="555"/>
      <c r="F13" s="353"/>
      <c r="G13" s="353"/>
      <c r="H13" s="956"/>
      <c r="I13" s="956"/>
      <c r="J13" s="956"/>
      <c r="K13" s="956"/>
      <c r="L13" s="956" t="str">
        <f t="shared" si="0"/>
        <v/>
      </c>
      <c r="M13" s="370"/>
      <c r="O13" s="892"/>
    </row>
    <row r="14" spans="1:15" ht="15.75" customHeight="1">
      <c r="A14" s="23"/>
      <c r="B14" s="374"/>
      <c r="C14" s="353"/>
      <c r="D14" s="555"/>
      <c r="E14" s="555"/>
      <c r="F14" s="353"/>
      <c r="G14" s="353"/>
      <c r="H14" s="956"/>
      <c r="I14" s="956"/>
      <c r="J14" s="956"/>
      <c r="K14" s="956"/>
      <c r="L14" s="956" t="str">
        <f t="shared" si="0"/>
        <v/>
      </c>
      <c r="M14" s="370"/>
      <c r="O14" s="551"/>
    </row>
    <row r="15" spans="1:15" ht="15.75" customHeight="1">
      <c r="A15" s="23"/>
      <c r="B15" s="374"/>
      <c r="C15" s="353"/>
      <c r="D15" s="555"/>
      <c r="E15" s="555"/>
      <c r="F15" s="353"/>
      <c r="G15" s="353"/>
      <c r="H15" s="956"/>
      <c r="I15" s="956"/>
      <c r="J15" s="956"/>
      <c r="K15" s="956"/>
      <c r="L15" s="956" t="str">
        <f t="shared" si="0"/>
        <v/>
      </c>
      <c r="M15" s="370"/>
      <c r="O15" s="551"/>
    </row>
    <row r="16" spans="1:15" ht="15.75" customHeight="1">
      <c r="A16" s="23"/>
      <c r="B16" s="374"/>
      <c r="C16" s="353"/>
      <c r="D16" s="555"/>
      <c r="E16" s="555"/>
      <c r="F16" s="353"/>
      <c r="G16" s="353"/>
      <c r="H16" s="956"/>
      <c r="I16" s="956"/>
      <c r="J16" s="956"/>
      <c r="K16" s="956"/>
      <c r="L16" s="956" t="str">
        <f t="shared" si="0"/>
        <v/>
      </c>
      <c r="M16" s="370"/>
      <c r="O16" s="551"/>
    </row>
    <row r="17" spans="1:15" ht="15.75" customHeight="1">
      <c r="A17" s="23"/>
      <c r="B17" s="374"/>
      <c r="C17" s="353"/>
      <c r="D17" s="555"/>
      <c r="E17" s="555"/>
      <c r="F17" s="353"/>
      <c r="G17" s="353"/>
      <c r="H17" s="956"/>
      <c r="I17" s="956"/>
      <c r="J17" s="956"/>
      <c r="K17" s="956"/>
      <c r="L17" s="956" t="str">
        <f t="shared" si="0"/>
        <v/>
      </c>
      <c r="M17" s="370"/>
      <c r="O17" s="551"/>
    </row>
    <row r="18" spans="1:15" ht="15.75" customHeight="1">
      <c r="A18" s="23"/>
      <c r="B18" s="374"/>
      <c r="C18" s="353"/>
      <c r="D18" s="555"/>
      <c r="E18" s="555"/>
      <c r="F18" s="353"/>
      <c r="G18" s="353"/>
      <c r="H18" s="956"/>
      <c r="I18" s="956"/>
      <c r="J18" s="956"/>
      <c r="K18" s="956"/>
      <c r="L18" s="956" t="str">
        <f t="shared" si="0"/>
        <v/>
      </c>
      <c r="M18" s="370"/>
      <c r="O18" s="551"/>
    </row>
    <row r="19" spans="1:15" ht="15.75" customHeight="1">
      <c r="A19" s="23"/>
      <c r="B19" s="374"/>
      <c r="C19" s="353"/>
      <c r="D19" s="555"/>
      <c r="E19" s="555"/>
      <c r="F19" s="353"/>
      <c r="G19" s="353"/>
      <c r="H19" s="956"/>
      <c r="I19" s="956"/>
      <c r="J19" s="956"/>
      <c r="K19" s="956"/>
      <c r="L19" s="956" t="str">
        <f t="shared" si="0"/>
        <v/>
      </c>
      <c r="M19" s="370"/>
      <c r="O19" s="551"/>
    </row>
    <row r="20" spans="1:15" ht="15.75" customHeight="1">
      <c r="A20" s="23"/>
      <c r="B20" s="374"/>
      <c r="C20" s="353"/>
      <c r="D20" s="555"/>
      <c r="E20" s="555"/>
      <c r="F20" s="353"/>
      <c r="G20" s="353"/>
      <c r="H20" s="956"/>
      <c r="I20" s="956"/>
      <c r="J20" s="956"/>
      <c r="K20" s="956"/>
      <c r="L20" s="956" t="str">
        <f t="shared" si="0"/>
        <v/>
      </c>
      <c r="M20" s="370"/>
      <c r="O20" s="551"/>
    </row>
    <row r="21" spans="1:15" ht="15.75" customHeight="1">
      <c r="A21" s="23"/>
      <c r="B21" s="374"/>
      <c r="C21" s="353"/>
      <c r="D21" s="555"/>
      <c r="E21" s="555"/>
      <c r="F21" s="353"/>
      <c r="G21" s="353"/>
      <c r="H21" s="956"/>
      <c r="I21" s="956"/>
      <c r="J21" s="956"/>
      <c r="K21" s="956"/>
      <c r="L21" s="956" t="str">
        <f t="shared" si="0"/>
        <v/>
      </c>
      <c r="M21" s="370"/>
      <c r="O21" s="551"/>
    </row>
    <row r="22" spans="1:15" ht="15.75" customHeight="1">
      <c r="A22" s="23"/>
      <c r="B22" s="374"/>
      <c r="C22" s="353"/>
      <c r="D22" s="555"/>
      <c r="E22" s="555"/>
      <c r="F22" s="353"/>
      <c r="G22" s="353"/>
      <c r="H22" s="956"/>
      <c r="I22" s="956"/>
      <c r="J22" s="956"/>
      <c r="K22" s="956"/>
      <c r="L22" s="956" t="str">
        <f t="shared" si="0"/>
        <v/>
      </c>
      <c r="M22" s="370"/>
      <c r="O22" s="551"/>
    </row>
    <row r="23" spans="1:15" ht="15.75" customHeight="1">
      <c r="A23" s="23"/>
      <c r="B23" s="374"/>
      <c r="C23" s="353"/>
      <c r="D23" s="555"/>
      <c r="E23" s="555"/>
      <c r="F23" s="353"/>
      <c r="G23" s="353"/>
      <c r="H23" s="956"/>
      <c r="I23" s="956"/>
      <c r="J23" s="956"/>
      <c r="K23" s="956"/>
      <c r="L23" s="956" t="str">
        <f t="shared" si="0"/>
        <v/>
      </c>
      <c r="M23" s="370"/>
      <c r="O23" s="551"/>
    </row>
    <row r="24" spans="1:15" ht="15.75" customHeight="1">
      <c r="A24" s="23"/>
      <c r="B24" s="374"/>
      <c r="C24" s="353"/>
      <c r="D24" s="555"/>
      <c r="E24" s="555"/>
      <c r="F24" s="353"/>
      <c r="G24" s="353"/>
      <c r="H24" s="956"/>
      <c r="I24" s="956"/>
      <c r="J24" s="956"/>
      <c r="K24" s="956"/>
      <c r="L24" s="956" t="str">
        <f t="shared" si="0"/>
        <v/>
      </c>
      <c r="M24" s="370"/>
      <c r="O24" s="551"/>
    </row>
    <row r="25" spans="1:15" ht="15.75" customHeight="1">
      <c r="A25" s="2115" t="s">
        <v>433</v>
      </c>
      <c r="B25" s="2116"/>
      <c r="C25" s="353"/>
      <c r="D25" s="555"/>
      <c r="E25" s="555"/>
      <c r="F25" s="353"/>
      <c r="G25" s="353"/>
      <c r="H25" s="956">
        <f>SUM(H6:H24)</f>
        <v>0</v>
      </c>
      <c r="I25" s="956"/>
      <c r="J25" s="956">
        <f>SUM(J6:J24)</f>
        <v>0</v>
      </c>
      <c r="K25" s="956">
        <f>SUM(K6:K24)</f>
        <v>0</v>
      </c>
      <c r="L25" s="956" t="str">
        <f t="shared" si="0"/>
        <v/>
      </c>
      <c r="M25" s="370"/>
      <c r="O25" s="551"/>
    </row>
    <row r="26" spans="1:15" ht="15.75" customHeight="1">
      <c r="A26" s="2115" t="s">
        <v>547</v>
      </c>
      <c r="B26" s="2347"/>
      <c r="C26" s="353"/>
      <c r="D26" s="555"/>
      <c r="E26" s="555"/>
      <c r="F26" s="353"/>
      <c r="G26" s="353"/>
      <c r="H26" s="956"/>
      <c r="I26" s="956"/>
      <c r="J26" s="956">
        <f>H26</f>
        <v>0</v>
      </c>
      <c r="K26" s="956">
        <v>0</v>
      </c>
      <c r="L26" s="956" t="str">
        <f t="shared" si="0"/>
        <v/>
      </c>
      <c r="M26" s="370"/>
      <c r="O26" s="551"/>
    </row>
    <row r="27" spans="1:15" ht="15.75" customHeight="1">
      <c r="A27" s="2115" t="s">
        <v>449</v>
      </c>
      <c r="B27" s="2116"/>
      <c r="C27" s="353"/>
      <c r="D27" s="555"/>
      <c r="E27" s="555"/>
      <c r="F27" s="353"/>
      <c r="G27" s="353"/>
      <c r="H27" s="956">
        <f>H25-H26</f>
        <v>0</v>
      </c>
      <c r="I27" s="956"/>
      <c r="J27" s="956">
        <f>J25-J26</f>
        <v>0</v>
      </c>
      <c r="K27" s="956">
        <f>K25-K26</f>
        <v>0</v>
      </c>
      <c r="L27" s="956" t="str">
        <f t="shared" si="0"/>
        <v/>
      </c>
      <c r="M27" s="370"/>
    </row>
    <row r="28" spans="1:15" ht="15.75" customHeight="1">
      <c r="A28" s="12" t="str">
        <f>封面!D11&amp;封面!G11</f>
        <v>被评估企业填表人：</v>
      </c>
      <c r="H28" s="943"/>
      <c r="I28" s="943"/>
      <c r="J28" s="943" t="str">
        <f>"评估人员："&amp;封面!G22</f>
        <v>评估人员：</v>
      </c>
      <c r="K28" s="943"/>
      <c r="L28" s="943"/>
    </row>
    <row r="29" spans="1:15" ht="15.75" customHeight="1">
      <c r="A29" s="12" t="str">
        <f>CONCATENATE(封面!D13,封面!F13,封面!G13,封面!H13,封面!I13,封面!J13,封面!K13)</f>
        <v>填表日期：年月日</v>
      </c>
      <c r="H29" s="943"/>
      <c r="I29" s="943"/>
      <c r="J29" s="943"/>
      <c r="K29" s="943"/>
      <c r="L29" s="943"/>
    </row>
  </sheetData>
  <mergeCells count="4">
    <mergeCell ref="A2:M2"/>
    <mergeCell ref="A25:B25"/>
    <mergeCell ref="A26:B26"/>
    <mergeCell ref="A27:B27"/>
  </mergeCells>
  <phoneticPr fontId="28" type="noConversion"/>
  <hyperlinks>
    <hyperlink ref="A1" location="索引目录!D31" display="返回索引页" xr:uid="{00000000-0004-0000-3000-000000000000}"/>
    <hyperlink ref="B1" location="长期投资汇总!B7" display="返回" xr:uid="{00000000-0004-0000-3000-000001000000}"/>
  </hyperlinks>
  <printOptions horizontalCentered="1"/>
  <pageMargins left="0.35433070866141736" right="0.35433070866141736" top="0.98425196850393704" bottom="0.78740157480314965" header="0.39370078740157477" footer="0.51181102362204722"/>
  <pageSetup paperSize="9" scale="89" fitToHeight="0" orientation="landscape" r:id="rId1"/>
  <headerFooter alignWithMargins="0">
    <oddHeader>&amp;R&amp;"宋体,常规"&amp;10共&amp;"Times New Roman,常规"&amp;N&amp;"宋体,常规"页第&amp;"Times New Roman,常规"&amp;P&amp;"宋体,常规"页</oddHead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E906A6-D6DA-4F90-B803-717C123988B8}">
  <sheetPr codeName="Sheet158">
    <pageSetUpPr fitToPage="1"/>
  </sheetPr>
  <dimension ref="A1:P38"/>
  <sheetViews>
    <sheetView zoomScaleNormal="100" workbookViewId="0">
      <selection activeCell="F30" sqref="F30"/>
    </sheetView>
  </sheetViews>
  <sheetFormatPr defaultRowHeight="15.75" outlineLevelCol="1"/>
  <cols>
    <col min="1" max="1" width="4.625" style="802" customWidth="1"/>
    <col min="2" max="2" width="20" style="803" customWidth="1"/>
    <col min="3" max="5" width="8.625" style="803" customWidth="1"/>
    <col min="6" max="6" width="6.625" style="803" customWidth="1"/>
    <col min="7" max="7" width="12.625" style="803" customWidth="1"/>
    <col min="8" max="8" width="12.625" style="820" customWidth="1" outlineLevel="1"/>
    <col min="9" max="9" width="12.625" style="821" customWidth="1" outlineLevel="1"/>
    <col min="10" max="11" width="12.625" style="820" customWidth="1"/>
    <col min="12" max="12" width="8.625" style="820" customWidth="1"/>
    <col min="13" max="14" width="8.625" style="803" customWidth="1"/>
  </cols>
  <sheetData>
    <row r="1" spans="1:16">
      <c r="A1" s="782" t="s">
        <v>1431</v>
      </c>
      <c r="B1" s="783" t="s">
        <v>1432</v>
      </c>
      <c r="C1" s="799"/>
      <c r="D1" s="799"/>
      <c r="E1" s="799"/>
      <c r="F1" s="799"/>
      <c r="G1" s="799"/>
      <c r="H1" s="818"/>
      <c r="I1" s="819"/>
      <c r="J1" s="818"/>
      <c r="K1" s="818"/>
      <c r="L1" s="818"/>
      <c r="M1" s="799"/>
      <c r="N1" s="799"/>
    </row>
    <row r="2" spans="1:16" ht="23.25">
      <c r="A2" s="2348" t="s">
        <v>1445</v>
      </c>
      <c r="B2" s="2349"/>
      <c r="C2" s="2349"/>
      <c r="D2" s="2349"/>
      <c r="E2" s="2349"/>
      <c r="F2" s="2349"/>
      <c r="G2" s="2349"/>
      <c r="H2" s="2349"/>
      <c r="I2" s="2349"/>
      <c r="J2" s="2349"/>
      <c r="K2" s="2349"/>
      <c r="L2" s="2349"/>
      <c r="M2" s="2349"/>
      <c r="N2" s="2349"/>
    </row>
    <row r="3" spans="1:16">
      <c r="A3" s="1804" t="str">
        <f>CONCATENATE(封面!D9,封面!F9,封面!G9,封面!H9,封面!I9,封面!J9,封面!K9)</f>
        <v>评估基准日：年月日</v>
      </c>
      <c r="B3" s="1804"/>
      <c r="C3" s="1804"/>
      <c r="D3" s="1804"/>
      <c r="E3" s="1804"/>
      <c r="F3" s="1804"/>
      <c r="G3" s="1804"/>
      <c r="H3" s="1804"/>
      <c r="I3" s="1804"/>
      <c r="J3" s="1804"/>
      <c r="K3" s="1805"/>
      <c r="L3" s="1805"/>
      <c r="M3" s="1805"/>
      <c r="N3" s="1805"/>
    </row>
    <row r="4" spans="1:16">
      <c r="A4" s="802" t="str">
        <f>封面!D7&amp;封面!F7</f>
        <v>被评估企业：</v>
      </c>
      <c r="N4" s="801" t="s">
        <v>1401</v>
      </c>
    </row>
    <row r="5" spans="1:16" ht="24.75">
      <c r="A5" s="815" t="s">
        <v>1433</v>
      </c>
      <c r="B5" s="816" t="s">
        <v>1438</v>
      </c>
      <c r="C5" s="816" t="s">
        <v>1439</v>
      </c>
      <c r="D5" s="816" t="s">
        <v>1440</v>
      </c>
      <c r="E5" s="816" t="s">
        <v>1441</v>
      </c>
      <c r="F5" s="817" t="s">
        <v>422</v>
      </c>
      <c r="G5" s="816" t="s">
        <v>1442</v>
      </c>
      <c r="H5" s="822" t="s">
        <v>1436</v>
      </c>
      <c r="I5" s="1003" t="s">
        <v>394</v>
      </c>
      <c r="J5" s="823" t="s">
        <v>1423</v>
      </c>
      <c r="K5" s="822" t="s">
        <v>1424</v>
      </c>
      <c r="L5" s="822" t="s">
        <v>1443</v>
      </c>
      <c r="M5" s="816" t="s">
        <v>336</v>
      </c>
      <c r="N5" s="816" t="s">
        <v>1425</v>
      </c>
      <c r="P5" s="1099" t="s">
        <v>2129</v>
      </c>
    </row>
    <row r="6" spans="1:16">
      <c r="A6" s="760" t="str">
        <f>IF(B6="","",COUNT(A$5:A5)+1)</f>
        <v/>
      </c>
      <c r="B6" s="805"/>
      <c r="C6" s="806"/>
      <c r="D6" s="807"/>
      <c r="E6" s="807"/>
      <c r="F6" s="808"/>
      <c r="G6" s="809"/>
      <c r="H6" s="824"/>
      <c r="I6" s="825"/>
      <c r="J6" s="824" t="str">
        <f>IF(B6="","",H6+I6)</f>
        <v/>
      </c>
      <c r="K6" s="824"/>
      <c r="L6" s="824" t="str">
        <f>IFERROR(K6-J6,"")</f>
        <v/>
      </c>
      <c r="M6" s="809" t="str">
        <f>IFERROR(L6/J6*100,"")</f>
        <v/>
      </c>
      <c r="N6" s="809"/>
      <c r="P6" s="1099"/>
    </row>
    <row r="7" spans="1:16">
      <c r="A7" s="760" t="str">
        <f>IF(B7="","",COUNT(A$5:A6)+1)</f>
        <v/>
      </c>
      <c r="B7" s="805"/>
      <c r="C7" s="806"/>
      <c r="D7" s="807"/>
      <c r="E7" s="807"/>
      <c r="F7" s="808"/>
      <c r="G7" s="809"/>
      <c r="H7" s="824"/>
      <c r="I7" s="825"/>
      <c r="J7" s="824" t="str">
        <f t="shared" ref="J7:J25" si="0">IF(B7="","",H7+I7)</f>
        <v/>
      </c>
      <c r="K7" s="824"/>
      <c r="L7" s="824" t="str">
        <f t="shared" ref="L7:L25" si="1">IFERROR(K7-J7,"")</f>
        <v/>
      </c>
      <c r="M7" s="809" t="str">
        <f t="shared" ref="M7:M25" si="2">IFERROR(L7/J7*100,"")</f>
        <v/>
      </c>
      <c r="N7" s="809"/>
      <c r="P7" s="894"/>
    </row>
    <row r="8" spans="1:16">
      <c r="A8" s="760" t="str">
        <f>IF(B8="","",COUNT(A$5:A7)+1)</f>
        <v/>
      </c>
      <c r="B8" s="805"/>
      <c r="C8" s="806"/>
      <c r="D8" s="807"/>
      <c r="E8" s="807"/>
      <c r="F8" s="808"/>
      <c r="G8" s="809"/>
      <c r="H8" s="824"/>
      <c r="I8" s="825"/>
      <c r="J8" s="824" t="str">
        <f t="shared" si="0"/>
        <v/>
      </c>
      <c r="K8" s="824"/>
      <c r="L8" s="824" t="str">
        <f t="shared" si="1"/>
        <v/>
      </c>
      <c r="M8" s="809" t="str">
        <f t="shared" si="2"/>
        <v/>
      </c>
      <c r="N8" s="809"/>
      <c r="P8" s="894"/>
    </row>
    <row r="9" spans="1:16">
      <c r="A9" s="760" t="str">
        <f>IF(B9="","",COUNT(A$5:A8)+1)</f>
        <v/>
      </c>
      <c r="B9" s="805"/>
      <c r="C9" s="806"/>
      <c r="D9" s="807"/>
      <c r="E9" s="807"/>
      <c r="F9" s="808"/>
      <c r="G9" s="809"/>
      <c r="H9" s="824"/>
      <c r="I9" s="825"/>
      <c r="J9" s="824" t="str">
        <f t="shared" si="0"/>
        <v/>
      </c>
      <c r="K9" s="824"/>
      <c r="L9" s="824" t="str">
        <f t="shared" si="1"/>
        <v/>
      </c>
      <c r="M9" s="809" t="str">
        <f t="shared" si="2"/>
        <v/>
      </c>
      <c r="N9" s="809"/>
      <c r="P9" s="551"/>
    </row>
    <row r="10" spans="1:16">
      <c r="A10" s="760" t="str">
        <f>IF(B10="","",COUNT(A$5:A9)+1)</f>
        <v/>
      </c>
      <c r="B10" s="805"/>
      <c r="C10" s="806"/>
      <c r="D10" s="807"/>
      <c r="E10" s="807"/>
      <c r="F10" s="808"/>
      <c r="G10" s="809"/>
      <c r="H10" s="824"/>
      <c r="I10" s="825"/>
      <c r="J10" s="824" t="str">
        <f t="shared" si="0"/>
        <v/>
      </c>
      <c r="K10" s="824"/>
      <c r="L10" s="824" t="str">
        <f t="shared" si="1"/>
        <v/>
      </c>
      <c r="M10" s="809" t="str">
        <f t="shared" si="2"/>
        <v/>
      </c>
      <c r="N10" s="809"/>
      <c r="P10" s="551"/>
    </row>
    <row r="11" spans="1:16">
      <c r="A11" s="760" t="str">
        <f>IF(B11="","",COUNT(A$5:A10)+1)</f>
        <v/>
      </c>
      <c r="B11" s="805"/>
      <c r="C11" s="806"/>
      <c r="D11" s="807"/>
      <c r="E11" s="807"/>
      <c r="F11" s="808"/>
      <c r="G11" s="809"/>
      <c r="H11" s="824"/>
      <c r="I11" s="825"/>
      <c r="J11" s="824" t="str">
        <f t="shared" si="0"/>
        <v/>
      </c>
      <c r="K11" s="824"/>
      <c r="L11" s="824" t="str">
        <f t="shared" si="1"/>
        <v/>
      </c>
      <c r="M11" s="809" t="str">
        <f t="shared" si="2"/>
        <v/>
      </c>
      <c r="N11" s="809"/>
      <c r="P11" s="892"/>
    </row>
    <row r="12" spans="1:16">
      <c r="A12" s="760" t="str">
        <f>IF(B12="","",COUNT(A$5:A11)+1)</f>
        <v/>
      </c>
      <c r="B12" s="805"/>
      <c r="C12" s="806"/>
      <c r="D12" s="807"/>
      <c r="E12" s="807"/>
      <c r="F12" s="808"/>
      <c r="G12" s="809"/>
      <c r="H12" s="824"/>
      <c r="I12" s="825"/>
      <c r="J12" s="824" t="str">
        <f t="shared" si="0"/>
        <v/>
      </c>
      <c r="K12" s="824"/>
      <c r="L12" s="824" t="str">
        <f t="shared" si="1"/>
        <v/>
      </c>
      <c r="M12" s="809" t="str">
        <f t="shared" si="2"/>
        <v/>
      </c>
      <c r="N12" s="809"/>
      <c r="P12" s="892"/>
    </row>
    <row r="13" spans="1:16">
      <c r="A13" s="760" t="str">
        <f>IF(B13="","",COUNT(A$5:A12)+1)</f>
        <v/>
      </c>
      <c r="B13" s="805"/>
      <c r="C13" s="806"/>
      <c r="D13" s="807"/>
      <c r="E13" s="807"/>
      <c r="F13" s="808"/>
      <c r="G13" s="809"/>
      <c r="H13" s="824"/>
      <c r="I13" s="825"/>
      <c r="J13" s="824" t="str">
        <f t="shared" si="0"/>
        <v/>
      </c>
      <c r="K13" s="824"/>
      <c r="L13" s="824" t="str">
        <f t="shared" si="1"/>
        <v/>
      </c>
      <c r="M13" s="809" t="str">
        <f t="shared" si="2"/>
        <v/>
      </c>
      <c r="N13" s="809"/>
      <c r="P13" s="892"/>
    </row>
    <row r="14" spans="1:16">
      <c r="A14" s="760" t="str">
        <f>IF(B14="","",COUNT(A$5:A13)+1)</f>
        <v/>
      </c>
      <c r="B14" s="805"/>
      <c r="C14" s="806"/>
      <c r="D14" s="807"/>
      <c r="E14" s="807"/>
      <c r="F14" s="808"/>
      <c r="G14" s="809"/>
      <c r="H14" s="824"/>
      <c r="I14" s="825"/>
      <c r="J14" s="824" t="str">
        <f t="shared" si="0"/>
        <v/>
      </c>
      <c r="K14" s="824"/>
      <c r="L14" s="824" t="str">
        <f t="shared" si="1"/>
        <v/>
      </c>
      <c r="M14" s="809" t="str">
        <f t="shared" si="2"/>
        <v/>
      </c>
      <c r="N14" s="809"/>
      <c r="P14" s="551"/>
    </row>
    <row r="15" spans="1:16">
      <c r="A15" s="760" t="str">
        <f>IF(B15="","",COUNT(A$5:A14)+1)</f>
        <v/>
      </c>
      <c r="B15" s="805"/>
      <c r="C15" s="806"/>
      <c r="D15" s="807"/>
      <c r="E15" s="807"/>
      <c r="F15" s="808"/>
      <c r="G15" s="809"/>
      <c r="H15" s="824"/>
      <c r="I15" s="825"/>
      <c r="J15" s="824" t="str">
        <f t="shared" si="0"/>
        <v/>
      </c>
      <c r="K15" s="824"/>
      <c r="L15" s="824" t="str">
        <f t="shared" si="1"/>
        <v/>
      </c>
      <c r="M15" s="809" t="str">
        <f t="shared" si="2"/>
        <v/>
      </c>
      <c r="N15" s="809"/>
      <c r="P15" s="551"/>
    </row>
    <row r="16" spans="1:16">
      <c r="A16" s="760" t="str">
        <f>IF(B16="","",COUNT(A$5:A15)+1)</f>
        <v/>
      </c>
      <c r="B16" s="805"/>
      <c r="C16" s="806"/>
      <c r="D16" s="807"/>
      <c r="E16" s="807"/>
      <c r="F16" s="808"/>
      <c r="G16" s="809"/>
      <c r="H16" s="824"/>
      <c r="I16" s="825"/>
      <c r="J16" s="824" t="str">
        <f t="shared" si="0"/>
        <v/>
      </c>
      <c r="K16" s="824"/>
      <c r="L16" s="824" t="str">
        <f t="shared" si="1"/>
        <v/>
      </c>
      <c r="M16" s="809" t="str">
        <f t="shared" si="2"/>
        <v/>
      </c>
      <c r="N16" s="809"/>
      <c r="P16" s="551"/>
    </row>
    <row r="17" spans="1:16">
      <c r="A17" s="760" t="str">
        <f>IF(B17="","",COUNT(A$5:A16)+1)</f>
        <v/>
      </c>
      <c r="B17" s="805"/>
      <c r="C17" s="806"/>
      <c r="D17" s="807"/>
      <c r="E17" s="807"/>
      <c r="F17" s="808"/>
      <c r="G17" s="809"/>
      <c r="H17" s="824"/>
      <c r="I17" s="825"/>
      <c r="J17" s="824" t="str">
        <f t="shared" si="0"/>
        <v/>
      </c>
      <c r="K17" s="824"/>
      <c r="L17" s="824" t="str">
        <f t="shared" si="1"/>
        <v/>
      </c>
      <c r="M17" s="809" t="str">
        <f t="shared" si="2"/>
        <v/>
      </c>
      <c r="N17" s="809"/>
      <c r="P17" s="551"/>
    </row>
    <row r="18" spans="1:16">
      <c r="A18" s="760" t="str">
        <f>IF(B18="","",COUNT(A$5:A17)+1)</f>
        <v/>
      </c>
      <c r="B18" s="805"/>
      <c r="C18" s="806"/>
      <c r="D18" s="807"/>
      <c r="E18" s="807"/>
      <c r="F18" s="808"/>
      <c r="G18" s="809"/>
      <c r="H18" s="824"/>
      <c r="I18" s="825"/>
      <c r="J18" s="824" t="str">
        <f t="shared" si="0"/>
        <v/>
      </c>
      <c r="K18" s="824"/>
      <c r="L18" s="824" t="str">
        <f t="shared" si="1"/>
        <v/>
      </c>
      <c r="M18" s="809" t="str">
        <f t="shared" si="2"/>
        <v/>
      </c>
      <c r="N18" s="809"/>
      <c r="P18" s="551"/>
    </row>
    <row r="19" spans="1:16">
      <c r="A19" s="760" t="str">
        <f>IF(B19="","",COUNT(A$5:A18)+1)</f>
        <v/>
      </c>
      <c r="B19" s="805"/>
      <c r="C19" s="806"/>
      <c r="D19" s="807"/>
      <c r="E19" s="807"/>
      <c r="F19" s="808"/>
      <c r="G19" s="809"/>
      <c r="H19" s="824"/>
      <c r="I19" s="825"/>
      <c r="J19" s="824" t="str">
        <f t="shared" si="0"/>
        <v/>
      </c>
      <c r="K19" s="824"/>
      <c r="L19" s="824" t="str">
        <f t="shared" si="1"/>
        <v/>
      </c>
      <c r="M19" s="809" t="str">
        <f t="shared" si="2"/>
        <v/>
      </c>
      <c r="N19" s="809"/>
      <c r="P19" s="551"/>
    </row>
    <row r="20" spans="1:16">
      <c r="A20" s="760" t="str">
        <f>IF(B20="","",COUNT(A$5:A19)+1)</f>
        <v/>
      </c>
      <c r="B20" s="805"/>
      <c r="C20" s="806"/>
      <c r="D20" s="807"/>
      <c r="E20" s="807"/>
      <c r="F20" s="808"/>
      <c r="G20" s="809"/>
      <c r="H20" s="824"/>
      <c r="I20" s="825"/>
      <c r="J20" s="824" t="str">
        <f t="shared" si="0"/>
        <v/>
      </c>
      <c r="K20" s="824"/>
      <c r="L20" s="824" t="str">
        <f t="shared" si="1"/>
        <v/>
      </c>
      <c r="M20" s="809" t="str">
        <f t="shared" si="2"/>
        <v/>
      </c>
      <c r="N20" s="809"/>
      <c r="P20" s="551"/>
    </row>
    <row r="21" spans="1:16">
      <c r="A21" s="760" t="str">
        <f>IF(B21="","",COUNT(A$5:A20)+1)</f>
        <v/>
      </c>
      <c r="B21" s="805"/>
      <c r="C21" s="806"/>
      <c r="D21" s="807"/>
      <c r="E21" s="807"/>
      <c r="F21" s="808"/>
      <c r="G21" s="809"/>
      <c r="H21" s="824"/>
      <c r="I21" s="825"/>
      <c r="J21" s="824" t="str">
        <f t="shared" si="0"/>
        <v/>
      </c>
      <c r="K21" s="824"/>
      <c r="L21" s="824" t="str">
        <f t="shared" si="1"/>
        <v/>
      </c>
      <c r="M21" s="809" t="str">
        <f t="shared" si="2"/>
        <v/>
      </c>
      <c r="N21" s="809"/>
      <c r="P21" s="551"/>
    </row>
    <row r="22" spans="1:16">
      <c r="A22" s="760" t="str">
        <f>IF(B22="","",COUNT(A$5:A21)+1)</f>
        <v/>
      </c>
      <c r="B22" s="805"/>
      <c r="C22" s="806"/>
      <c r="D22" s="807"/>
      <c r="E22" s="807"/>
      <c r="F22" s="808"/>
      <c r="G22" s="809"/>
      <c r="H22" s="824"/>
      <c r="I22" s="825"/>
      <c r="J22" s="824" t="str">
        <f t="shared" si="0"/>
        <v/>
      </c>
      <c r="K22" s="824"/>
      <c r="L22" s="824" t="str">
        <f t="shared" si="1"/>
        <v/>
      </c>
      <c r="M22" s="809" t="str">
        <f t="shared" si="2"/>
        <v/>
      </c>
      <c r="N22" s="809"/>
      <c r="P22" s="551"/>
    </row>
    <row r="23" spans="1:16">
      <c r="A23" s="760" t="str">
        <f>IF(B23="","",COUNT(A$5:A22)+1)</f>
        <v/>
      </c>
      <c r="B23" s="805"/>
      <c r="C23" s="806"/>
      <c r="D23" s="807"/>
      <c r="E23" s="807"/>
      <c r="F23" s="808"/>
      <c r="G23" s="809"/>
      <c r="H23" s="824"/>
      <c r="I23" s="825"/>
      <c r="J23" s="824" t="str">
        <f t="shared" si="0"/>
        <v/>
      </c>
      <c r="K23" s="824"/>
      <c r="L23" s="824" t="str">
        <f t="shared" si="1"/>
        <v/>
      </c>
      <c r="M23" s="809" t="str">
        <f t="shared" si="2"/>
        <v/>
      </c>
      <c r="N23" s="809"/>
      <c r="P23" s="551"/>
    </row>
    <row r="24" spans="1:16">
      <c r="A24" s="760" t="str">
        <f>IF(B24="","",COUNT(A$5:A23)+1)</f>
        <v/>
      </c>
      <c r="B24" s="805"/>
      <c r="C24" s="806"/>
      <c r="D24" s="807"/>
      <c r="E24" s="807"/>
      <c r="F24" s="808"/>
      <c r="G24" s="809"/>
      <c r="H24" s="824"/>
      <c r="I24" s="825"/>
      <c r="J24" s="824" t="str">
        <f t="shared" si="0"/>
        <v/>
      </c>
      <c r="K24" s="824"/>
      <c r="L24" s="824" t="str">
        <f t="shared" si="1"/>
        <v/>
      </c>
      <c r="M24" s="809" t="str">
        <f t="shared" si="2"/>
        <v/>
      </c>
      <c r="N24" s="809"/>
      <c r="P24" s="551"/>
    </row>
    <row r="25" spans="1:16">
      <c r="A25" s="760" t="str">
        <f>IF(B25="","",COUNT(A$5:A24)+1)</f>
        <v/>
      </c>
      <c r="B25" s="805"/>
      <c r="C25" s="806"/>
      <c r="D25" s="807"/>
      <c r="E25" s="807"/>
      <c r="F25" s="808"/>
      <c r="G25" s="809"/>
      <c r="H25" s="824"/>
      <c r="I25" s="825"/>
      <c r="J25" s="824" t="str">
        <f t="shared" si="0"/>
        <v/>
      </c>
      <c r="K25" s="824"/>
      <c r="L25" s="824" t="str">
        <f t="shared" si="1"/>
        <v/>
      </c>
      <c r="M25" s="809" t="str">
        <f t="shared" si="2"/>
        <v/>
      </c>
      <c r="N25" s="809"/>
      <c r="P25" s="551"/>
    </row>
    <row r="26" spans="1:16">
      <c r="A26" s="2115" t="s">
        <v>433</v>
      </c>
      <c r="B26" s="2116"/>
      <c r="C26" s="806"/>
      <c r="D26" s="807"/>
      <c r="E26" s="807"/>
      <c r="F26" s="806"/>
      <c r="G26" s="809"/>
      <c r="H26" s="824">
        <f>SUM(H6:H25)</f>
        <v>0</v>
      </c>
      <c r="I26" s="825"/>
      <c r="J26" s="824">
        <f>SUM(J6:J25)</f>
        <v>0</v>
      </c>
      <c r="K26" s="824">
        <f>SUM(K6:K25)</f>
        <v>0</v>
      </c>
      <c r="L26" s="824">
        <f>IFERROR(K26-J26,"")</f>
        <v>0</v>
      </c>
      <c r="M26" s="809" t="str">
        <f>IFERROR(L26/J26*100,"")</f>
        <v/>
      </c>
      <c r="N26" s="809"/>
      <c r="P26" s="551"/>
    </row>
    <row r="27" spans="1:16" ht="16.5">
      <c r="A27" s="2350" t="s">
        <v>1446</v>
      </c>
      <c r="B27" s="2351"/>
      <c r="C27" s="806"/>
      <c r="D27" s="807"/>
      <c r="E27" s="807"/>
      <c r="F27" s="806"/>
      <c r="G27" s="809"/>
      <c r="H27" s="824"/>
      <c r="I27" s="825"/>
      <c r="J27" s="824">
        <f>H27+I27</f>
        <v>0</v>
      </c>
      <c r="K27" s="824">
        <v>0</v>
      </c>
      <c r="L27" s="824">
        <f>IFERROR(K27-J27,"")</f>
        <v>0</v>
      </c>
      <c r="M27" s="809" t="str">
        <f>IFERROR(L27/J27*100,"")</f>
        <v/>
      </c>
      <c r="N27" s="809"/>
    </row>
    <row r="28" spans="1:16">
      <c r="A28" s="2115" t="s">
        <v>449</v>
      </c>
      <c r="B28" s="2116"/>
      <c r="C28" s="806"/>
      <c r="D28" s="807"/>
      <c r="E28" s="807"/>
      <c r="F28" s="806"/>
      <c r="G28" s="809"/>
      <c r="H28" s="824">
        <f>H26-H27</f>
        <v>0</v>
      </c>
      <c r="I28" s="825"/>
      <c r="J28" s="824">
        <f>J26-J27</f>
        <v>0</v>
      </c>
      <c r="K28" s="824">
        <f>K26-K27</f>
        <v>0</v>
      </c>
      <c r="L28" s="824">
        <f>IFERROR(K28-J28,"")</f>
        <v>0</v>
      </c>
      <c r="M28" s="809" t="str">
        <f>IFERROR(L28/J28*100,"")</f>
        <v/>
      </c>
      <c r="N28" s="809"/>
    </row>
    <row r="29" spans="1:16">
      <c r="A29" s="802" t="str">
        <f>封面!D11&amp;封面!G11</f>
        <v>被评估企业填表人：</v>
      </c>
      <c r="B29" s="811"/>
      <c r="C29" s="811"/>
      <c r="D29" s="811"/>
      <c r="E29" s="811"/>
      <c r="F29" s="811"/>
      <c r="K29" s="820" t="str">
        <f>"评估人员："&amp;封面!G22</f>
        <v>评估人员：</v>
      </c>
    </row>
    <row r="30" spans="1:16">
      <c r="A30" s="802" t="str">
        <f>CONCATENATE(封面!D13,封面!F13,封面!G13,封面!H13,封面!I13,封面!J13,封面!K13)</f>
        <v>填表日期：年月日</v>
      </c>
      <c r="B30" s="811"/>
      <c r="C30" s="811"/>
      <c r="D30" s="811"/>
      <c r="E30" s="811"/>
      <c r="F30" s="811"/>
    </row>
    <row r="31" spans="1:16">
      <c r="A31" s="812"/>
      <c r="B31" s="770"/>
      <c r="C31" s="811"/>
      <c r="D31" s="811"/>
      <c r="E31" s="811"/>
      <c r="F31" s="811"/>
      <c r="H31" s="826"/>
      <c r="I31" s="827"/>
      <c r="J31" s="826"/>
      <c r="K31" s="826"/>
    </row>
    <row r="32" spans="1:16">
      <c r="A32" s="812"/>
      <c r="B32" s="770"/>
      <c r="C32" s="811"/>
      <c r="D32" s="811"/>
      <c r="E32" s="811"/>
      <c r="F32" s="811"/>
      <c r="H32" s="826"/>
      <c r="I32" s="827"/>
      <c r="J32" s="826"/>
      <c r="K32" s="826"/>
    </row>
    <row r="33" spans="1:6">
      <c r="A33" s="812"/>
      <c r="B33" s="811"/>
      <c r="C33" s="811"/>
      <c r="D33" s="811"/>
      <c r="E33" s="811"/>
      <c r="F33" s="811"/>
    </row>
    <row r="34" spans="1:6">
      <c r="A34" s="812"/>
      <c r="B34" s="811"/>
      <c r="C34" s="811"/>
      <c r="D34" s="811"/>
      <c r="E34" s="811"/>
      <c r="F34" s="811"/>
    </row>
    <row r="35" spans="1:6">
      <c r="A35" s="812"/>
      <c r="B35" s="811"/>
      <c r="C35" s="811"/>
      <c r="D35" s="811"/>
      <c r="E35" s="811"/>
      <c r="F35" s="811"/>
    </row>
    <row r="36" spans="1:6">
      <c r="A36" s="812"/>
      <c r="B36" s="811"/>
      <c r="C36" s="811"/>
      <c r="D36" s="811"/>
      <c r="E36" s="811"/>
      <c r="F36" s="811"/>
    </row>
    <row r="37" spans="1:6">
      <c r="A37" s="812"/>
      <c r="B37" s="811"/>
      <c r="C37" s="811"/>
      <c r="D37" s="811"/>
      <c r="E37" s="811"/>
      <c r="F37" s="811"/>
    </row>
    <row r="38" spans="1:6">
      <c r="A38" s="812"/>
      <c r="B38" s="811"/>
      <c r="C38" s="811"/>
      <c r="D38" s="811"/>
      <c r="E38" s="811"/>
      <c r="F38" s="811"/>
    </row>
  </sheetData>
  <mergeCells count="4">
    <mergeCell ref="A2:N2"/>
    <mergeCell ref="A26:B26"/>
    <mergeCell ref="A27:B27"/>
    <mergeCell ref="A28:B28"/>
  </mergeCells>
  <phoneticPr fontId="28" type="noConversion"/>
  <hyperlinks>
    <hyperlink ref="A1" location="索引目录!D31" display="返回索引页" xr:uid="{73B5ACA5-5CE6-4EF0-8CF4-79BC2066AECB}"/>
    <hyperlink ref="B1" location="非流动资产评估汇总!B12" display="返回" xr:uid="{F977A79F-09BC-44A3-9D29-300C4906C2F0}"/>
  </hyperlinks>
  <printOptions horizontalCentered="1"/>
  <pageMargins left="0.70866141732283472" right="0.70866141732283472" top="0.98425196850393704" bottom="0.74803149606299213" header="0.39370078740157477" footer="0.31496062992125984"/>
  <pageSetup paperSize="9" scale="84" orientation="landscape" r:id="rId1"/>
  <headerFooter>
    <oddHeader>&amp;R&amp;"宋体,常规"&amp;10共&amp;"Times New Roman,常规"&amp;N&amp;"宋体,常规"页第&amp;"Times New Roman,常规"&amp;P&amp;"宋体,常规"页</oddHead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FEE6CE-F99F-488D-A5F5-D3818C71704C}">
  <sheetPr codeName="Sheet159">
    <pageSetUpPr fitToPage="1"/>
  </sheetPr>
  <dimension ref="A1:P38"/>
  <sheetViews>
    <sheetView zoomScaleNormal="100" workbookViewId="0">
      <selection activeCell="F30" sqref="F30"/>
    </sheetView>
  </sheetViews>
  <sheetFormatPr defaultRowHeight="15.75" outlineLevelCol="1"/>
  <cols>
    <col min="1" max="1" width="4.625" style="802" customWidth="1"/>
    <col min="2" max="2" width="20" style="803" customWidth="1"/>
    <col min="3" max="5" width="8.625" style="803" customWidth="1"/>
    <col min="6" max="6" width="6.625" style="803" customWidth="1"/>
    <col min="7" max="7" width="12.625" style="803" customWidth="1"/>
    <col min="8" max="8" width="12.625" style="820" customWidth="1" outlineLevel="1"/>
    <col min="9" max="9" width="12.625" style="821" customWidth="1" outlineLevel="1"/>
    <col min="10" max="11" width="12.625" style="820" customWidth="1"/>
    <col min="12" max="12" width="8.625" style="820" customWidth="1"/>
    <col min="13" max="14" width="8.625" style="803" customWidth="1"/>
  </cols>
  <sheetData>
    <row r="1" spans="1:16">
      <c r="A1" s="782" t="s">
        <v>1431</v>
      </c>
      <c r="B1" s="783" t="s">
        <v>1432</v>
      </c>
      <c r="C1" s="799"/>
      <c r="D1" s="799"/>
      <c r="E1" s="799"/>
      <c r="F1" s="799"/>
      <c r="G1" s="799"/>
      <c r="H1" s="818"/>
      <c r="I1" s="819"/>
      <c r="J1" s="818"/>
      <c r="K1" s="818"/>
      <c r="L1" s="818"/>
      <c r="M1" s="799"/>
      <c r="N1" s="799"/>
    </row>
    <row r="2" spans="1:16" ht="23.25">
      <c r="A2" s="2348" t="s">
        <v>1449</v>
      </c>
      <c r="B2" s="2349"/>
      <c r="C2" s="2349"/>
      <c r="D2" s="2349"/>
      <c r="E2" s="2349"/>
      <c r="F2" s="2349"/>
      <c r="G2" s="2349"/>
      <c r="H2" s="2349"/>
      <c r="I2" s="2349"/>
      <c r="J2" s="2349"/>
      <c r="K2" s="2349"/>
      <c r="L2" s="2349"/>
      <c r="M2" s="2349"/>
      <c r="N2" s="2349"/>
    </row>
    <row r="3" spans="1:16">
      <c r="A3" s="1804" t="str">
        <f>CONCATENATE(封面!D9,封面!F9,封面!G9,封面!H9,封面!I9,封面!J9,封面!K9)</f>
        <v>评估基准日：年月日</v>
      </c>
      <c r="B3" s="1804"/>
      <c r="C3" s="1804"/>
      <c r="D3" s="1804"/>
      <c r="E3" s="1804"/>
      <c r="F3" s="1804"/>
      <c r="G3" s="1804"/>
      <c r="H3" s="1804"/>
      <c r="I3" s="1804"/>
      <c r="J3" s="1804"/>
      <c r="K3" s="1805"/>
      <c r="L3" s="1805"/>
      <c r="M3" s="1805"/>
      <c r="N3" s="1805"/>
    </row>
    <row r="4" spans="1:16">
      <c r="A4" s="802" t="str">
        <f>封面!D7&amp;封面!F7</f>
        <v>被评估企业：</v>
      </c>
      <c r="N4" s="801" t="s">
        <v>1401</v>
      </c>
    </row>
    <row r="5" spans="1:16" ht="24">
      <c r="A5" s="815" t="s">
        <v>1433</v>
      </c>
      <c r="B5" s="816" t="s">
        <v>1438</v>
      </c>
      <c r="C5" s="816" t="s">
        <v>1439</v>
      </c>
      <c r="D5" s="816" t="s">
        <v>1440</v>
      </c>
      <c r="E5" s="816" t="s">
        <v>1441</v>
      </c>
      <c r="F5" s="817" t="s">
        <v>1447</v>
      </c>
      <c r="G5" s="816" t="s">
        <v>1448</v>
      </c>
      <c r="H5" s="822" t="s">
        <v>1436</v>
      </c>
      <c r="I5" s="1003" t="s">
        <v>394</v>
      </c>
      <c r="J5" s="823" t="s">
        <v>1423</v>
      </c>
      <c r="K5" s="822" t="s">
        <v>1424</v>
      </c>
      <c r="L5" s="822" t="s">
        <v>1443</v>
      </c>
      <c r="M5" s="816" t="s">
        <v>336</v>
      </c>
      <c r="N5" s="816" t="s">
        <v>1425</v>
      </c>
      <c r="P5" s="1099" t="s">
        <v>2129</v>
      </c>
    </row>
    <row r="6" spans="1:16">
      <c r="A6" s="760" t="str">
        <f>IF(B6="","",COUNT(A$5:A5)+1)</f>
        <v/>
      </c>
      <c r="B6" s="805"/>
      <c r="C6" s="806"/>
      <c r="D6" s="807"/>
      <c r="E6" s="807"/>
      <c r="F6" s="808"/>
      <c r="G6" s="809"/>
      <c r="H6" s="824"/>
      <c r="I6" s="825"/>
      <c r="J6" s="824" t="str">
        <f>IF(B6="","",H6+I6)</f>
        <v/>
      </c>
      <c r="K6" s="824"/>
      <c r="L6" s="824" t="str">
        <f>IFERROR(K6-J6,"")</f>
        <v/>
      </c>
      <c r="M6" s="809" t="str">
        <f>IFERROR(L6/J6*100,"")</f>
        <v/>
      </c>
      <c r="N6" s="809"/>
      <c r="P6" s="1099"/>
    </row>
    <row r="7" spans="1:16">
      <c r="A7" s="760" t="str">
        <f>IF(B7="","",COUNT(A$5:A6)+1)</f>
        <v/>
      </c>
      <c r="B7" s="805"/>
      <c r="C7" s="806"/>
      <c r="D7" s="807"/>
      <c r="E7" s="807"/>
      <c r="F7" s="808"/>
      <c r="G7" s="809"/>
      <c r="H7" s="824"/>
      <c r="I7" s="825"/>
      <c r="J7" s="824" t="str">
        <f t="shared" ref="J7:J25" si="0">IF(B7="","",H7+I7)</f>
        <v/>
      </c>
      <c r="K7" s="824"/>
      <c r="L7" s="824" t="str">
        <f t="shared" ref="L7:L25" si="1">IFERROR(K7-J7,"")</f>
        <v/>
      </c>
      <c r="M7" s="809" t="str">
        <f t="shared" ref="M7:M25" si="2">IFERROR(L7/J7*100,"")</f>
        <v/>
      </c>
      <c r="N7" s="809"/>
      <c r="P7" s="894"/>
    </row>
    <row r="8" spans="1:16">
      <c r="A8" s="760" t="str">
        <f>IF(B8="","",COUNT(A$5:A7)+1)</f>
        <v/>
      </c>
      <c r="B8" s="805"/>
      <c r="C8" s="806"/>
      <c r="D8" s="807"/>
      <c r="E8" s="807"/>
      <c r="F8" s="808"/>
      <c r="G8" s="809"/>
      <c r="H8" s="824"/>
      <c r="I8" s="825"/>
      <c r="J8" s="824" t="str">
        <f t="shared" si="0"/>
        <v/>
      </c>
      <c r="K8" s="824"/>
      <c r="L8" s="824" t="str">
        <f t="shared" si="1"/>
        <v/>
      </c>
      <c r="M8" s="809" t="str">
        <f t="shared" si="2"/>
        <v/>
      </c>
      <c r="N8" s="809"/>
      <c r="P8" s="894"/>
    </row>
    <row r="9" spans="1:16">
      <c r="A9" s="760" t="str">
        <f>IF(B9="","",COUNT(A$5:A8)+1)</f>
        <v/>
      </c>
      <c r="B9" s="805"/>
      <c r="C9" s="806"/>
      <c r="D9" s="807"/>
      <c r="E9" s="807"/>
      <c r="F9" s="808"/>
      <c r="G9" s="809"/>
      <c r="H9" s="824"/>
      <c r="I9" s="825"/>
      <c r="J9" s="824" t="str">
        <f t="shared" si="0"/>
        <v/>
      </c>
      <c r="K9" s="824"/>
      <c r="L9" s="824" t="str">
        <f t="shared" si="1"/>
        <v/>
      </c>
      <c r="M9" s="809" t="str">
        <f t="shared" si="2"/>
        <v/>
      </c>
      <c r="N9" s="809"/>
      <c r="P9" s="551"/>
    </row>
    <row r="10" spans="1:16">
      <c r="A10" s="760" t="str">
        <f>IF(B10="","",COUNT(A$5:A9)+1)</f>
        <v/>
      </c>
      <c r="B10" s="805"/>
      <c r="C10" s="806"/>
      <c r="D10" s="807"/>
      <c r="E10" s="807"/>
      <c r="F10" s="808"/>
      <c r="G10" s="809"/>
      <c r="H10" s="824"/>
      <c r="I10" s="825"/>
      <c r="J10" s="824" t="str">
        <f t="shared" si="0"/>
        <v/>
      </c>
      <c r="K10" s="824"/>
      <c r="L10" s="824" t="str">
        <f t="shared" si="1"/>
        <v/>
      </c>
      <c r="M10" s="809" t="str">
        <f t="shared" si="2"/>
        <v/>
      </c>
      <c r="N10" s="809"/>
      <c r="P10" s="551"/>
    </row>
    <row r="11" spans="1:16">
      <c r="A11" s="760" t="str">
        <f>IF(B11="","",COUNT(A$5:A10)+1)</f>
        <v/>
      </c>
      <c r="B11" s="805"/>
      <c r="C11" s="806"/>
      <c r="D11" s="807"/>
      <c r="E11" s="807"/>
      <c r="F11" s="808"/>
      <c r="G11" s="809"/>
      <c r="H11" s="824"/>
      <c r="I11" s="825"/>
      <c r="J11" s="824" t="str">
        <f t="shared" si="0"/>
        <v/>
      </c>
      <c r="K11" s="824"/>
      <c r="L11" s="824" t="str">
        <f t="shared" si="1"/>
        <v/>
      </c>
      <c r="M11" s="809" t="str">
        <f t="shared" si="2"/>
        <v/>
      </c>
      <c r="N11" s="809"/>
      <c r="P11" s="892"/>
    </row>
    <row r="12" spans="1:16">
      <c r="A12" s="760" t="str">
        <f>IF(B12="","",COUNT(A$5:A11)+1)</f>
        <v/>
      </c>
      <c r="B12" s="805"/>
      <c r="C12" s="806"/>
      <c r="D12" s="807"/>
      <c r="E12" s="807"/>
      <c r="F12" s="808"/>
      <c r="G12" s="809"/>
      <c r="H12" s="824"/>
      <c r="I12" s="825"/>
      <c r="J12" s="824" t="str">
        <f t="shared" si="0"/>
        <v/>
      </c>
      <c r="K12" s="824"/>
      <c r="L12" s="824" t="str">
        <f t="shared" si="1"/>
        <v/>
      </c>
      <c r="M12" s="809" t="str">
        <f t="shared" si="2"/>
        <v/>
      </c>
      <c r="N12" s="809"/>
      <c r="P12" s="892"/>
    </row>
    <row r="13" spans="1:16">
      <c r="A13" s="760" t="str">
        <f>IF(B13="","",COUNT(A$5:A12)+1)</f>
        <v/>
      </c>
      <c r="B13" s="805"/>
      <c r="C13" s="806"/>
      <c r="D13" s="807"/>
      <c r="E13" s="807"/>
      <c r="F13" s="808"/>
      <c r="G13" s="809"/>
      <c r="H13" s="824"/>
      <c r="I13" s="825"/>
      <c r="J13" s="824" t="str">
        <f t="shared" si="0"/>
        <v/>
      </c>
      <c r="K13" s="824"/>
      <c r="L13" s="824" t="str">
        <f t="shared" si="1"/>
        <v/>
      </c>
      <c r="M13" s="809" t="str">
        <f t="shared" si="2"/>
        <v/>
      </c>
      <c r="N13" s="809"/>
      <c r="P13" s="892"/>
    </row>
    <row r="14" spans="1:16">
      <c r="A14" s="760" t="str">
        <f>IF(B14="","",COUNT(A$5:A13)+1)</f>
        <v/>
      </c>
      <c r="B14" s="805"/>
      <c r="C14" s="806"/>
      <c r="D14" s="807"/>
      <c r="E14" s="807"/>
      <c r="F14" s="808"/>
      <c r="G14" s="809"/>
      <c r="H14" s="824"/>
      <c r="I14" s="825"/>
      <c r="J14" s="824" t="str">
        <f t="shared" si="0"/>
        <v/>
      </c>
      <c r="K14" s="824"/>
      <c r="L14" s="824" t="str">
        <f t="shared" si="1"/>
        <v/>
      </c>
      <c r="M14" s="809" t="str">
        <f t="shared" si="2"/>
        <v/>
      </c>
      <c r="N14" s="809"/>
      <c r="P14" s="551"/>
    </row>
    <row r="15" spans="1:16">
      <c r="A15" s="760" t="str">
        <f>IF(B15="","",COUNT(A$5:A14)+1)</f>
        <v/>
      </c>
      <c r="B15" s="805"/>
      <c r="C15" s="806"/>
      <c r="D15" s="807"/>
      <c r="E15" s="807"/>
      <c r="F15" s="808"/>
      <c r="G15" s="809"/>
      <c r="H15" s="824"/>
      <c r="I15" s="825"/>
      <c r="J15" s="824" t="str">
        <f t="shared" si="0"/>
        <v/>
      </c>
      <c r="K15" s="824"/>
      <c r="L15" s="824" t="str">
        <f t="shared" si="1"/>
        <v/>
      </c>
      <c r="M15" s="809" t="str">
        <f t="shared" si="2"/>
        <v/>
      </c>
      <c r="N15" s="809"/>
      <c r="P15" s="551"/>
    </row>
    <row r="16" spans="1:16">
      <c r="A16" s="760" t="str">
        <f>IF(B16="","",COUNT(A$5:A15)+1)</f>
        <v/>
      </c>
      <c r="B16" s="805"/>
      <c r="C16" s="806"/>
      <c r="D16" s="807"/>
      <c r="E16" s="807"/>
      <c r="F16" s="808"/>
      <c r="G16" s="809"/>
      <c r="H16" s="824"/>
      <c r="I16" s="825"/>
      <c r="J16" s="824" t="str">
        <f t="shared" si="0"/>
        <v/>
      </c>
      <c r="K16" s="824"/>
      <c r="L16" s="824" t="str">
        <f t="shared" si="1"/>
        <v/>
      </c>
      <c r="M16" s="809" t="str">
        <f t="shared" si="2"/>
        <v/>
      </c>
      <c r="N16" s="809"/>
      <c r="P16" s="551"/>
    </row>
    <row r="17" spans="1:16">
      <c r="A17" s="760" t="str">
        <f>IF(B17="","",COUNT(A$5:A16)+1)</f>
        <v/>
      </c>
      <c r="B17" s="805"/>
      <c r="C17" s="806"/>
      <c r="D17" s="807"/>
      <c r="E17" s="807"/>
      <c r="F17" s="808"/>
      <c r="G17" s="809"/>
      <c r="H17" s="824"/>
      <c r="I17" s="825"/>
      <c r="J17" s="824" t="str">
        <f t="shared" si="0"/>
        <v/>
      </c>
      <c r="K17" s="824"/>
      <c r="L17" s="824" t="str">
        <f t="shared" si="1"/>
        <v/>
      </c>
      <c r="M17" s="809" t="str">
        <f t="shared" si="2"/>
        <v/>
      </c>
      <c r="N17" s="809"/>
      <c r="P17" s="551"/>
    </row>
    <row r="18" spans="1:16">
      <c r="A18" s="760" t="str">
        <f>IF(B18="","",COUNT(A$5:A17)+1)</f>
        <v/>
      </c>
      <c r="B18" s="805"/>
      <c r="C18" s="806"/>
      <c r="D18" s="807"/>
      <c r="E18" s="807"/>
      <c r="F18" s="808"/>
      <c r="G18" s="809"/>
      <c r="H18" s="824"/>
      <c r="I18" s="825"/>
      <c r="J18" s="824" t="str">
        <f t="shared" si="0"/>
        <v/>
      </c>
      <c r="K18" s="824"/>
      <c r="L18" s="824" t="str">
        <f t="shared" si="1"/>
        <v/>
      </c>
      <c r="M18" s="809" t="str">
        <f t="shared" si="2"/>
        <v/>
      </c>
      <c r="N18" s="809"/>
      <c r="P18" s="551"/>
    </row>
    <row r="19" spans="1:16">
      <c r="A19" s="760" t="str">
        <f>IF(B19="","",COUNT(A$5:A18)+1)</f>
        <v/>
      </c>
      <c r="B19" s="805"/>
      <c r="C19" s="806"/>
      <c r="D19" s="807"/>
      <c r="E19" s="807"/>
      <c r="F19" s="808"/>
      <c r="G19" s="809"/>
      <c r="H19" s="824"/>
      <c r="I19" s="825"/>
      <c r="J19" s="824" t="str">
        <f t="shared" si="0"/>
        <v/>
      </c>
      <c r="K19" s="824"/>
      <c r="L19" s="824" t="str">
        <f t="shared" si="1"/>
        <v/>
      </c>
      <c r="M19" s="809" t="str">
        <f t="shared" si="2"/>
        <v/>
      </c>
      <c r="N19" s="809"/>
      <c r="P19" s="551"/>
    </row>
    <row r="20" spans="1:16">
      <c r="A20" s="760" t="str">
        <f>IF(B20="","",COUNT(A$5:A19)+1)</f>
        <v/>
      </c>
      <c r="B20" s="805"/>
      <c r="C20" s="806"/>
      <c r="D20" s="807"/>
      <c r="E20" s="807"/>
      <c r="F20" s="808"/>
      <c r="G20" s="809"/>
      <c r="H20" s="824"/>
      <c r="I20" s="825"/>
      <c r="J20" s="824" t="str">
        <f t="shared" si="0"/>
        <v/>
      </c>
      <c r="K20" s="824"/>
      <c r="L20" s="824" t="str">
        <f t="shared" si="1"/>
        <v/>
      </c>
      <c r="M20" s="809" t="str">
        <f t="shared" si="2"/>
        <v/>
      </c>
      <c r="N20" s="809"/>
      <c r="P20" s="551"/>
    </row>
    <row r="21" spans="1:16">
      <c r="A21" s="760" t="str">
        <f>IF(B21="","",COUNT(A$5:A20)+1)</f>
        <v/>
      </c>
      <c r="B21" s="805"/>
      <c r="C21" s="806"/>
      <c r="D21" s="807"/>
      <c r="E21" s="807"/>
      <c r="F21" s="808"/>
      <c r="G21" s="809"/>
      <c r="H21" s="824"/>
      <c r="I21" s="825"/>
      <c r="J21" s="824" t="str">
        <f t="shared" si="0"/>
        <v/>
      </c>
      <c r="K21" s="824"/>
      <c r="L21" s="824" t="str">
        <f t="shared" si="1"/>
        <v/>
      </c>
      <c r="M21" s="809" t="str">
        <f t="shared" si="2"/>
        <v/>
      </c>
      <c r="N21" s="809"/>
      <c r="P21" s="551"/>
    </row>
    <row r="22" spans="1:16">
      <c r="A22" s="760" t="str">
        <f>IF(B22="","",COUNT(A$5:A21)+1)</f>
        <v/>
      </c>
      <c r="B22" s="805"/>
      <c r="C22" s="806"/>
      <c r="D22" s="807"/>
      <c r="E22" s="807"/>
      <c r="F22" s="808"/>
      <c r="G22" s="809"/>
      <c r="H22" s="824"/>
      <c r="I22" s="825"/>
      <c r="J22" s="824" t="str">
        <f t="shared" si="0"/>
        <v/>
      </c>
      <c r="K22" s="824"/>
      <c r="L22" s="824" t="str">
        <f t="shared" si="1"/>
        <v/>
      </c>
      <c r="M22" s="809" t="str">
        <f t="shared" si="2"/>
        <v/>
      </c>
      <c r="N22" s="809"/>
      <c r="P22" s="551"/>
    </row>
    <row r="23" spans="1:16">
      <c r="A23" s="760" t="str">
        <f>IF(B23="","",COUNT(A$5:A22)+1)</f>
        <v/>
      </c>
      <c r="B23" s="805"/>
      <c r="C23" s="806"/>
      <c r="D23" s="807"/>
      <c r="E23" s="807"/>
      <c r="F23" s="808"/>
      <c r="G23" s="809"/>
      <c r="H23" s="824"/>
      <c r="I23" s="825"/>
      <c r="J23" s="824" t="str">
        <f t="shared" si="0"/>
        <v/>
      </c>
      <c r="K23" s="824"/>
      <c r="L23" s="824" t="str">
        <f t="shared" si="1"/>
        <v/>
      </c>
      <c r="M23" s="809" t="str">
        <f t="shared" si="2"/>
        <v/>
      </c>
      <c r="N23" s="809"/>
      <c r="P23" s="551"/>
    </row>
    <row r="24" spans="1:16">
      <c r="A24" s="760" t="str">
        <f>IF(B24="","",COUNT(A$5:A23)+1)</f>
        <v/>
      </c>
      <c r="B24" s="805"/>
      <c r="C24" s="806"/>
      <c r="D24" s="807"/>
      <c r="E24" s="807"/>
      <c r="F24" s="808"/>
      <c r="G24" s="809"/>
      <c r="H24" s="824"/>
      <c r="I24" s="825"/>
      <c r="J24" s="824" t="str">
        <f t="shared" si="0"/>
        <v/>
      </c>
      <c r="K24" s="824"/>
      <c r="L24" s="824" t="str">
        <f t="shared" si="1"/>
        <v/>
      </c>
      <c r="M24" s="809" t="str">
        <f t="shared" si="2"/>
        <v/>
      </c>
      <c r="N24" s="809"/>
      <c r="P24" s="551"/>
    </row>
    <row r="25" spans="1:16">
      <c r="A25" s="760" t="str">
        <f>IF(B25="","",COUNT(A$5:A24)+1)</f>
        <v/>
      </c>
      <c r="B25" s="805"/>
      <c r="C25" s="806"/>
      <c r="D25" s="807"/>
      <c r="E25" s="807"/>
      <c r="F25" s="808"/>
      <c r="G25" s="809"/>
      <c r="H25" s="824"/>
      <c r="I25" s="825"/>
      <c r="J25" s="824" t="str">
        <f t="shared" si="0"/>
        <v/>
      </c>
      <c r="K25" s="824"/>
      <c r="L25" s="824" t="str">
        <f t="shared" si="1"/>
        <v/>
      </c>
      <c r="M25" s="809" t="str">
        <f t="shared" si="2"/>
        <v/>
      </c>
      <c r="N25" s="809"/>
      <c r="P25" s="551"/>
    </row>
    <row r="26" spans="1:16">
      <c r="A26" s="2115" t="s">
        <v>433</v>
      </c>
      <c r="B26" s="2116"/>
      <c r="C26" s="806"/>
      <c r="D26" s="807"/>
      <c r="E26" s="807"/>
      <c r="F26" s="806"/>
      <c r="G26" s="809"/>
      <c r="H26" s="824">
        <f>SUM(H6:H25)</f>
        <v>0</v>
      </c>
      <c r="I26" s="825"/>
      <c r="J26" s="824">
        <f>SUM(J6:J25)</f>
        <v>0</v>
      </c>
      <c r="K26" s="824">
        <f>SUM(K6:K25)</f>
        <v>0</v>
      </c>
      <c r="L26" s="824">
        <f>IFERROR(K26-J26,"")</f>
        <v>0</v>
      </c>
      <c r="M26" s="809" t="str">
        <f>IFERROR(L26/J26*100,"")</f>
        <v/>
      </c>
      <c r="N26" s="809"/>
      <c r="P26" s="551"/>
    </row>
    <row r="27" spans="1:16" ht="16.5">
      <c r="A27" s="2350" t="s">
        <v>1446</v>
      </c>
      <c r="B27" s="2351"/>
      <c r="C27" s="806"/>
      <c r="D27" s="807"/>
      <c r="E27" s="807"/>
      <c r="F27" s="806"/>
      <c r="G27" s="809"/>
      <c r="H27" s="824"/>
      <c r="I27" s="825"/>
      <c r="J27" s="824">
        <f>H27+I27</f>
        <v>0</v>
      </c>
      <c r="K27" s="824">
        <v>0</v>
      </c>
      <c r="L27" s="824">
        <f>IFERROR(K27-J27,"")</f>
        <v>0</v>
      </c>
      <c r="M27" s="809" t="str">
        <f>IFERROR(L27/J27*100,"")</f>
        <v/>
      </c>
      <c r="N27" s="809"/>
    </row>
    <row r="28" spans="1:16">
      <c r="A28" s="2115" t="s">
        <v>449</v>
      </c>
      <c r="B28" s="2116"/>
      <c r="C28" s="806"/>
      <c r="D28" s="807"/>
      <c r="E28" s="807"/>
      <c r="F28" s="806"/>
      <c r="G28" s="809"/>
      <c r="H28" s="824">
        <f>H26-H27</f>
        <v>0</v>
      </c>
      <c r="I28" s="825"/>
      <c r="J28" s="824">
        <f>J26-J27</f>
        <v>0</v>
      </c>
      <c r="K28" s="824">
        <f>K26-K27</f>
        <v>0</v>
      </c>
      <c r="L28" s="824">
        <f>IFERROR(K28-J28,"")</f>
        <v>0</v>
      </c>
      <c r="M28" s="809" t="str">
        <f>IFERROR(L28/J28*100,"")</f>
        <v/>
      </c>
      <c r="N28" s="809"/>
    </row>
    <row r="29" spans="1:16">
      <c r="A29" s="802" t="str">
        <f>封面!D11&amp;封面!G11</f>
        <v>被评估企业填表人：</v>
      </c>
      <c r="B29" s="811"/>
      <c r="C29" s="811"/>
      <c r="D29" s="811"/>
      <c r="E29" s="811"/>
      <c r="F29" s="811"/>
      <c r="K29" s="820" t="str">
        <f>"评估人员："&amp;封面!G22</f>
        <v>评估人员：</v>
      </c>
    </row>
    <row r="30" spans="1:16">
      <c r="A30" s="802" t="str">
        <f>CONCATENATE(封面!D13,封面!F13,封面!G13,封面!H13,封面!I13,封面!J13,封面!K13)</f>
        <v>填表日期：年月日</v>
      </c>
      <c r="B30" s="811"/>
      <c r="C30" s="811"/>
      <c r="D30" s="811"/>
      <c r="E30" s="811"/>
      <c r="F30" s="811"/>
    </row>
    <row r="31" spans="1:16">
      <c r="A31" s="812"/>
      <c r="B31" s="770"/>
      <c r="C31" s="811"/>
      <c r="D31" s="811"/>
      <c r="E31" s="811"/>
      <c r="F31" s="811"/>
      <c r="H31" s="826"/>
      <c r="I31" s="827"/>
      <c r="J31" s="826"/>
      <c r="K31" s="826"/>
    </row>
    <row r="32" spans="1:16">
      <c r="A32" s="812"/>
      <c r="B32" s="770"/>
      <c r="C32" s="811"/>
      <c r="D32" s="811"/>
      <c r="E32" s="811"/>
      <c r="F32" s="811"/>
      <c r="H32" s="826"/>
      <c r="I32" s="827"/>
      <c r="J32" s="826"/>
      <c r="K32" s="826"/>
    </row>
    <row r="33" spans="1:6">
      <c r="A33" s="812"/>
      <c r="B33" s="811"/>
      <c r="C33" s="811"/>
      <c r="D33" s="811"/>
      <c r="E33" s="811"/>
      <c r="F33" s="811"/>
    </row>
    <row r="34" spans="1:6">
      <c r="A34" s="812"/>
      <c r="B34" s="811"/>
      <c r="C34" s="811"/>
      <c r="D34" s="811"/>
      <c r="E34" s="811"/>
      <c r="F34" s="811"/>
    </row>
    <row r="35" spans="1:6">
      <c r="A35" s="812"/>
      <c r="B35" s="811"/>
      <c r="C35" s="811"/>
      <c r="D35" s="811"/>
      <c r="E35" s="811"/>
      <c r="F35" s="811"/>
    </row>
    <row r="36" spans="1:6">
      <c r="A36" s="812"/>
      <c r="B36" s="811"/>
      <c r="C36" s="811"/>
      <c r="D36" s="811"/>
      <c r="E36" s="811"/>
      <c r="F36" s="811"/>
    </row>
    <row r="37" spans="1:6">
      <c r="A37" s="812"/>
      <c r="B37" s="811"/>
      <c r="C37" s="811"/>
      <c r="D37" s="811"/>
      <c r="E37" s="811"/>
      <c r="F37" s="811"/>
    </row>
    <row r="38" spans="1:6">
      <c r="A38" s="812"/>
      <c r="B38" s="811"/>
      <c r="C38" s="811"/>
      <c r="D38" s="811"/>
      <c r="E38" s="811"/>
      <c r="F38" s="811"/>
    </row>
  </sheetData>
  <mergeCells count="4">
    <mergeCell ref="A2:N2"/>
    <mergeCell ref="A26:B26"/>
    <mergeCell ref="A27:B27"/>
    <mergeCell ref="A28:B28"/>
  </mergeCells>
  <phoneticPr fontId="28" type="noConversion"/>
  <hyperlinks>
    <hyperlink ref="A1" location="索引目录!D31" display="返回索引页" xr:uid="{663CD8A1-14B9-4196-A0F2-3E4483DFA5EF}"/>
    <hyperlink ref="B1" location="非流动资产评估汇总!B12" display="返回" xr:uid="{853911B2-9142-44E4-8C9E-E7D3787689C5}"/>
  </hyperlinks>
  <printOptions horizontalCentered="1"/>
  <pageMargins left="0.70866141732283472" right="0.70866141732283472" top="0.98425196850393704" bottom="0.74803149606299213" header="0.39370078740157477" footer="0.31496062992125984"/>
  <pageSetup paperSize="9" scale="84" orientation="landscape" r:id="rId1"/>
  <headerFooter>
    <oddHeader>&amp;R&amp;"宋体,常规"&amp;10共&amp;"Times New Roman,常规"&amp;N&amp;"宋体,常规"页第&amp;"Times New Roman,常规"&amp;P&amp;"宋体,常规"页</oddHeader>
  </headerFooter>
</worksheet>
</file>

<file path=xl/worksheets/sheet5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5">
    <pageSetUpPr fitToPage="1"/>
  </sheetPr>
  <dimension ref="A1:L34"/>
  <sheetViews>
    <sheetView zoomScaleNormal="100" workbookViewId="0">
      <selection activeCell="F30" sqref="F30"/>
    </sheetView>
  </sheetViews>
  <sheetFormatPr defaultColWidth="9" defaultRowHeight="15.75" customHeight="1" outlineLevelCol="1"/>
  <cols>
    <col min="1" max="1" width="5.25" style="12" customWidth="1"/>
    <col min="2" max="2" width="26.25" style="372" customWidth="1"/>
    <col min="3" max="3" width="20" style="349" customWidth="1"/>
    <col min="4" max="4" width="7.75" style="561" customWidth="1"/>
    <col min="5" max="6" width="14.75" style="717" customWidth="1" outlineLevel="1"/>
    <col min="7" max="8" width="18.75" style="705" customWidth="1"/>
    <col min="9" max="9" width="9.625" style="705" customWidth="1"/>
    <col min="10" max="10" width="14.75" style="349" customWidth="1"/>
    <col min="11" max="16384" width="9" style="349"/>
  </cols>
  <sheetData>
    <row r="1" spans="1:12" ht="15.75" customHeight="1">
      <c r="A1" s="564" t="s">
        <v>108</v>
      </c>
      <c r="B1" s="371" t="s">
        <v>463</v>
      </c>
      <c r="C1" s="348"/>
      <c r="D1" s="560"/>
      <c r="E1" s="941"/>
      <c r="F1" s="941"/>
      <c r="G1" s="941"/>
      <c r="H1" s="941"/>
      <c r="I1" s="941"/>
      <c r="J1" s="348"/>
    </row>
    <row r="2" spans="1:12" s="369" customFormat="1" ht="30" customHeight="1">
      <c r="A2" s="2061" t="s">
        <v>548</v>
      </c>
      <c r="B2" s="2062"/>
      <c r="C2" s="2062"/>
      <c r="D2" s="2062"/>
      <c r="E2" s="2062"/>
      <c r="F2" s="2062"/>
      <c r="G2" s="2062"/>
      <c r="H2" s="2062"/>
      <c r="I2" s="2062"/>
      <c r="J2" s="2062"/>
    </row>
    <row r="3" spans="1:12" ht="14.25" customHeight="1">
      <c r="A3" s="705" t="str">
        <f>CONCATENATE(封面!D9,封面!F9,封面!G9,封面!H9,封面!I9,封面!J9,封面!K9)</f>
        <v>评估基准日：年月日</v>
      </c>
      <c r="B3" s="705"/>
      <c r="C3" s="705"/>
      <c r="D3" s="705"/>
      <c r="E3" s="705"/>
      <c r="F3" s="705"/>
      <c r="J3" s="705"/>
    </row>
    <row r="4" spans="1:12" ht="15.75" customHeight="1">
      <c r="A4" s="12" t="str">
        <f>封面!D7&amp;封面!F7</f>
        <v>被评估企业：</v>
      </c>
      <c r="E4" s="1005"/>
      <c r="F4" s="1005"/>
      <c r="G4" s="943"/>
      <c r="H4" s="943"/>
      <c r="I4" s="943"/>
      <c r="J4" s="355" t="s">
        <v>110</v>
      </c>
    </row>
    <row r="5" spans="1:12" s="365" customFormat="1" ht="15.75" customHeight="1">
      <c r="A5" s="559" t="s">
        <v>172</v>
      </c>
      <c r="B5" s="373" t="s">
        <v>437</v>
      </c>
      <c r="C5" s="350" t="s">
        <v>438</v>
      </c>
      <c r="D5" s="562" t="s">
        <v>439</v>
      </c>
      <c r="E5" s="990" t="s">
        <v>317</v>
      </c>
      <c r="F5" s="990" t="s">
        <v>394</v>
      </c>
      <c r="G5" s="947" t="s">
        <v>318</v>
      </c>
      <c r="H5" s="947" t="s">
        <v>319</v>
      </c>
      <c r="I5" s="947" t="s">
        <v>336</v>
      </c>
      <c r="J5" s="350" t="s">
        <v>175</v>
      </c>
      <c r="L5" s="1099" t="s">
        <v>2129</v>
      </c>
    </row>
    <row r="6" spans="1:12" ht="15.75" customHeight="1">
      <c r="A6" s="23"/>
      <c r="B6" s="374"/>
      <c r="C6" s="353"/>
      <c r="D6" s="555"/>
      <c r="E6" s="1006"/>
      <c r="F6" s="1006"/>
      <c r="G6" s="956"/>
      <c r="H6" s="956"/>
      <c r="I6" s="956" t="str">
        <f t="shared" ref="I6:I27" si="0">IF(G6=0,"",(H6-G6)/G6*100)</f>
        <v/>
      </c>
      <c r="J6" s="370"/>
      <c r="L6" s="1099"/>
    </row>
    <row r="7" spans="1:12" ht="15.75" customHeight="1">
      <c r="A7" s="23"/>
      <c r="B7" s="374"/>
      <c r="C7" s="353"/>
      <c r="D7" s="555"/>
      <c r="E7" s="1006"/>
      <c r="F7" s="1006"/>
      <c r="G7" s="956"/>
      <c r="H7" s="956"/>
      <c r="I7" s="956" t="str">
        <f t="shared" si="0"/>
        <v/>
      </c>
      <c r="J7" s="370"/>
      <c r="L7" s="894"/>
    </row>
    <row r="8" spans="1:12" ht="15.75" customHeight="1">
      <c r="A8" s="23"/>
      <c r="B8" s="374"/>
      <c r="C8" s="353"/>
      <c r="D8" s="555"/>
      <c r="E8" s="1006"/>
      <c r="F8" s="1006"/>
      <c r="G8" s="956"/>
      <c r="H8" s="956"/>
      <c r="I8" s="956" t="str">
        <f t="shared" si="0"/>
        <v/>
      </c>
      <c r="J8" s="370"/>
      <c r="L8" s="894"/>
    </row>
    <row r="9" spans="1:12" ht="15.75" customHeight="1">
      <c r="A9" s="23"/>
      <c r="B9" s="374"/>
      <c r="C9" s="353"/>
      <c r="D9" s="555"/>
      <c r="E9" s="1006"/>
      <c r="F9" s="1006"/>
      <c r="G9" s="956"/>
      <c r="H9" s="956"/>
      <c r="I9" s="956" t="str">
        <f t="shared" si="0"/>
        <v/>
      </c>
      <c r="J9" s="370"/>
      <c r="L9" s="551"/>
    </row>
    <row r="10" spans="1:12" ht="15.75" customHeight="1">
      <c r="A10" s="23"/>
      <c r="B10" s="374"/>
      <c r="C10" s="353"/>
      <c r="D10" s="555"/>
      <c r="E10" s="1006"/>
      <c r="F10" s="1006"/>
      <c r="G10" s="956"/>
      <c r="H10" s="956"/>
      <c r="I10" s="956" t="str">
        <f t="shared" si="0"/>
        <v/>
      </c>
      <c r="J10" s="370"/>
      <c r="L10" s="551"/>
    </row>
    <row r="11" spans="1:12" ht="15.75" customHeight="1">
      <c r="A11" s="23"/>
      <c r="B11" s="374"/>
      <c r="C11" s="353"/>
      <c r="D11" s="555"/>
      <c r="E11" s="1006"/>
      <c r="F11" s="1006"/>
      <c r="G11" s="956"/>
      <c r="H11" s="956"/>
      <c r="I11" s="956" t="str">
        <f t="shared" si="0"/>
        <v/>
      </c>
      <c r="J11" s="370"/>
      <c r="L11" s="892"/>
    </row>
    <row r="12" spans="1:12" ht="15.75" customHeight="1">
      <c r="A12" s="23"/>
      <c r="B12" s="374"/>
      <c r="C12" s="353"/>
      <c r="D12" s="555"/>
      <c r="E12" s="1006"/>
      <c r="F12" s="1006"/>
      <c r="G12" s="956"/>
      <c r="H12" s="956"/>
      <c r="I12" s="956" t="str">
        <f t="shared" si="0"/>
        <v/>
      </c>
      <c r="J12" s="370"/>
      <c r="L12" s="892"/>
    </row>
    <row r="13" spans="1:12" ht="15.75" customHeight="1">
      <c r="A13" s="23"/>
      <c r="B13" s="374"/>
      <c r="C13" s="353"/>
      <c r="D13" s="555"/>
      <c r="E13" s="1006"/>
      <c r="F13" s="1006"/>
      <c r="G13" s="956"/>
      <c r="H13" s="956"/>
      <c r="I13" s="956" t="str">
        <f t="shared" si="0"/>
        <v/>
      </c>
      <c r="J13" s="370"/>
      <c r="L13" s="892"/>
    </row>
    <row r="14" spans="1:12" ht="15.75" customHeight="1">
      <c r="A14" s="23"/>
      <c r="B14" s="374"/>
      <c r="C14" s="353"/>
      <c r="D14" s="555"/>
      <c r="E14" s="1006"/>
      <c r="F14" s="1006"/>
      <c r="G14" s="956"/>
      <c r="H14" s="956"/>
      <c r="I14" s="956" t="str">
        <f t="shared" si="0"/>
        <v/>
      </c>
      <c r="J14" s="370"/>
      <c r="L14" s="551"/>
    </row>
    <row r="15" spans="1:12" ht="15.75" customHeight="1">
      <c r="A15" s="23"/>
      <c r="B15" s="374"/>
      <c r="C15" s="353"/>
      <c r="D15" s="555"/>
      <c r="E15" s="1006"/>
      <c r="F15" s="1006"/>
      <c r="G15" s="956"/>
      <c r="H15" s="956"/>
      <c r="I15" s="956" t="str">
        <f t="shared" si="0"/>
        <v/>
      </c>
      <c r="J15" s="370"/>
      <c r="L15" s="551"/>
    </row>
    <row r="16" spans="1:12" ht="15.75" customHeight="1">
      <c r="A16" s="23"/>
      <c r="B16" s="374"/>
      <c r="C16" s="353"/>
      <c r="D16" s="555"/>
      <c r="E16" s="1006"/>
      <c r="F16" s="1006"/>
      <c r="G16" s="956"/>
      <c r="H16" s="956"/>
      <c r="I16" s="956" t="str">
        <f t="shared" si="0"/>
        <v/>
      </c>
      <c r="J16" s="370"/>
      <c r="L16" s="551"/>
    </row>
    <row r="17" spans="1:12" ht="15.75" customHeight="1">
      <c r="A17" s="23"/>
      <c r="B17" s="374"/>
      <c r="C17" s="353"/>
      <c r="D17" s="555"/>
      <c r="E17" s="1006"/>
      <c r="F17" s="1006"/>
      <c r="G17" s="956"/>
      <c r="H17" s="956"/>
      <c r="I17" s="956" t="str">
        <f t="shared" si="0"/>
        <v/>
      </c>
      <c r="J17" s="370"/>
      <c r="L17" s="551"/>
    </row>
    <row r="18" spans="1:12" ht="15.75" customHeight="1">
      <c r="A18" s="23"/>
      <c r="B18" s="374"/>
      <c r="C18" s="353"/>
      <c r="D18" s="555"/>
      <c r="E18" s="1006"/>
      <c r="F18" s="1006"/>
      <c r="G18" s="956"/>
      <c r="H18" s="956"/>
      <c r="I18" s="956" t="str">
        <f t="shared" si="0"/>
        <v/>
      </c>
      <c r="J18" s="370"/>
      <c r="L18" s="551"/>
    </row>
    <row r="19" spans="1:12" ht="15.75" customHeight="1">
      <c r="A19" s="23"/>
      <c r="B19" s="374"/>
      <c r="C19" s="353"/>
      <c r="D19" s="555"/>
      <c r="E19" s="1006"/>
      <c r="F19" s="1006"/>
      <c r="G19" s="956"/>
      <c r="H19" s="956"/>
      <c r="I19" s="956" t="str">
        <f t="shared" si="0"/>
        <v/>
      </c>
      <c r="J19" s="370"/>
      <c r="L19" s="551"/>
    </row>
    <row r="20" spans="1:12" ht="15.75" customHeight="1">
      <c r="A20" s="23"/>
      <c r="B20" s="374"/>
      <c r="C20" s="353"/>
      <c r="D20" s="555"/>
      <c r="E20" s="1006"/>
      <c r="F20" s="1006"/>
      <c r="G20" s="956"/>
      <c r="H20" s="956"/>
      <c r="I20" s="956" t="str">
        <f t="shared" si="0"/>
        <v/>
      </c>
      <c r="J20" s="370"/>
      <c r="L20" s="551"/>
    </row>
    <row r="21" spans="1:12" ht="15.75" customHeight="1">
      <c r="A21" s="23"/>
      <c r="B21" s="374"/>
      <c r="C21" s="353"/>
      <c r="D21" s="555"/>
      <c r="E21" s="1006"/>
      <c r="F21" s="1006"/>
      <c r="G21" s="956"/>
      <c r="H21" s="956"/>
      <c r="I21" s="956" t="str">
        <f t="shared" si="0"/>
        <v/>
      </c>
      <c r="J21" s="370"/>
      <c r="L21" s="551"/>
    </row>
    <row r="22" spans="1:12" ht="15.75" customHeight="1">
      <c r="A22" s="23"/>
      <c r="B22" s="374"/>
      <c r="C22" s="353"/>
      <c r="D22" s="555"/>
      <c r="E22" s="1006"/>
      <c r="F22" s="1006"/>
      <c r="G22" s="956"/>
      <c r="H22" s="956"/>
      <c r="I22" s="956" t="str">
        <f t="shared" si="0"/>
        <v/>
      </c>
      <c r="J22" s="370"/>
      <c r="L22" s="551"/>
    </row>
    <row r="23" spans="1:12" ht="15.75" customHeight="1">
      <c r="A23" s="23"/>
      <c r="B23" s="374"/>
      <c r="C23" s="353"/>
      <c r="D23" s="555"/>
      <c r="E23" s="1006"/>
      <c r="F23" s="1006"/>
      <c r="G23" s="956"/>
      <c r="H23" s="956"/>
      <c r="I23" s="956" t="str">
        <f t="shared" si="0"/>
        <v/>
      </c>
      <c r="J23" s="370"/>
      <c r="L23" s="551"/>
    </row>
    <row r="24" spans="1:12" ht="15.75" customHeight="1">
      <c r="A24" s="2115" t="s">
        <v>433</v>
      </c>
      <c r="B24" s="2116"/>
      <c r="C24" s="353"/>
      <c r="D24" s="555"/>
      <c r="E24" s="1006">
        <f>SUM(E6:E23)</f>
        <v>0</v>
      </c>
      <c r="F24" s="1006"/>
      <c r="G24" s="956">
        <f>SUM(G6:G23)</f>
        <v>0</v>
      </c>
      <c r="H24" s="956">
        <f>SUM(H6:H23)</f>
        <v>0</v>
      </c>
      <c r="I24" s="956" t="str">
        <f t="shared" si="0"/>
        <v/>
      </c>
      <c r="J24" s="370"/>
      <c r="L24" s="551"/>
    </row>
    <row r="25" spans="1:12" ht="15.75" customHeight="1">
      <c r="A25" s="2115" t="s">
        <v>447</v>
      </c>
      <c r="B25" s="2116"/>
      <c r="C25" s="353"/>
      <c r="D25" s="555"/>
      <c r="E25" s="1006"/>
      <c r="F25" s="1006"/>
      <c r="G25" s="1007">
        <f>E25+F25</f>
        <v>0</v>
      </c>
      <c r="H25" s="956">
        <v>0</v>
      </c>
      <c r="I25" s="956" t="str">
        <f t="shared" si="0"/>
        <v/>
      </c>
      <c r="J25" s="370"/>
      <c r="L25" s="551"/>
    </row>
    <row r="26" spans="1:12" ht="15.75" customHeight="1">
      <c r="A26" s="2115" t="s">
        <v>448</v>
      </c>
      <c r="B26" s="2116"/>
      <c r="C26" s="353"/>
      <c r="D26" s="555"/>
      <c r="E26" s="1006"/>
      <c r="F26" s="1006"/>
      <c r="G26" s="956"/>
      <c r="H26" s="1007">
        <f>G25</f>
        <v>0</v>
      </c>
      <c r="I26" s="956" t="str">
        <f t="shared" si="0"/>
        <v/>
      </c>
      <c r="J26" s="370"/>
      <c r="L26" s="551"/>
    </row>
    <row r="27" spans="1:12" ht="15.75" customHeight="1">
      <c r="A27" s="2115" t="s">
        <v>449</v>
      </c>
      <c r="B27" s="2116"/>
      <c r="C27" s="370"/>
      <c r="D27" s="555"/>
      <c r="E27" s="991">
        <f>E24-E25-E26</f>
        <v>0</v>
      </c>
      <c r="F27" s="991"/>
      <c r="G27" s="956">
        <f>G24-G25-G26</f>
        <v>0</v>
      </c>
      <c r="H27" s="956">
        <f>H24-H25-H26</f>
        <v>0</v>
      </c>
      <c r="I27" s="956" t="str">
        <f t="shared" si="0"/>
        <v/>
      </c>
      <c r="J27" s="370"/>
    </row>
    <row r="28" spans="1:12" ht="15.75" customHeight="1">
      <c r="A28" s="12" t="str">
        <f>封面!D11&amp;封面!G11</f>
        <v>被评估企业填表人：</v>
      </c>
      <c r="E28" s="985"/>
      <c r="F28" s="985"/>
      <c r="G28" s="943" t="str">
        <f>"评估人员："&amp;封面!G22</f>
        <v>评估人员：</v>
      </c>
      <c r="H28" s="943"/>
      <c r="I28" s="943"/>
    </row>
    <row r="29" spans="1:12" ht="15.75" customHeight="1">
      <c r="A29" s="12" t="str">
        <f>CONCATENATE(封面!D13,封面!F13,封面!G13,封面!H13,封面!I13,封面!J13,封面!K13)</f>
        <v>填表日期：年月日</v>
      </c>
      <c r="E29" s="985"/>
      <c r="F29" s="985"/>
      <c r="G29" s="943"/>
      <c r="H29" s="943"/>
      <c r="I29" s="943"/>
    </row>
    <row r="30" spans="1:12" ht="15.75" customHeight="1">
      <c r="B30" s="386" t="s">
        <v>450</v>
      </c>
      <c r="C30" s="361" t="s">
        <v>451</v>
      </c>
      <c r="E30" s="985"/>
      <c r="F30" s="985"/>
      <c r="G30" s="943"/>
      <c r="H30" s="943"/>
      <c r="I30" s="943"/>
    </row>
    <row r="31" spans="1:12" ht="15.75" customHeight="1">
      <c r="B31" s="387" t="s">
        <v>452</v>
      </c>
      <c r="C31" s="349" t="s">
        <v>453</v>
      </c>
      <c r="E31" s="985"/>
      <c r="F31" s="985"/>
      <c r="G31" s="943"/>
      <c r="H31" s="943"/>
      <c r="I31" s="943"/>
    </row>
    <row r="32" spans="1:12" ht="15.75" customHeight="1">
      <c r="C32" s="349" t="s">
        <v>454</v>
      </c>
      <c r="E32" s="985"/>
      <c r="F32" s="985"/>
      <c r="G32" s="943"/>
      <c r="H32" s="943"/>
      <c r="I32" s="943"/>
    </row>
    <row r="33" spans="3:9" ht="15.75" customHeight="1">
      <c r="C33" s="349" t="s">
        <v>455</v>
      </c>
      <c r="E33" s="985"/>
      <c r="F33" s="985"/>
      <c r="G33" s="943"/>
      <c r="H33" s="943"/>
      <c r="I33" s="943"/>
    </row>
    <row r="34" spans="3:9" ht="15.75" customHeight="1">
      <c r="C34" s="349" t="s">
        <v>456</v>
      </c>
      <c r="E34" s="985"/>
      <c r="F34" s="985"/>
      <c r="G34" s="943"/>
      <c r="H34" s="943"/>
      <c r="I34" s="943"/>
    </row>
  </sheetData>
  <mergeCells count="5">
    <mergeCell ref="A27:B27"/>
    <mergeCell ref="A2:J2"/>
    <mergeCell ref="A24:B24"/>
    <mergeCell ref="A25:B25"/>
    <mergeCell ref="A26:B26"/>
  </mergeCells>
  <phoneticPr fontId="28" type="noConversion"/>
  <hyperlinks>
    <hyperlink ref="A1" location="索引目录!D32" display="返回索引页" xr:uid="{00000000-0004-0000-3100-000000000000}"/>
    <hyperlink ref="B1" location="长期投资汇总!B8" display="返回 " xr:uid="{00000000-0004-0000-3100-000001000000}"/>
  </hyperlinks>
  <printOptions horizontalCentered="1"/>
  <pageMargins left="0.35433070866141736" right="0.35433070866141736" top="0.98425196850393704" bottom="0.78740157480314965" header="0.39370078740157477" footer="0.51181102362204722"/>
  <pageSetup paperSize="9" scale="87" fitToHeight="0" orientation="landscape" r:id="rId1"/>
  <headerFooter alignWithMargins="0">
    <oddHeader>&amp;R&amp;"宋体,常规"&amp;10共&amp;"Times New Roman,常规"&amp;N&amp;"宋体,常规"页第&amp;"Times New Roman,常规"&amp;P&amp;"宋体,常规"页</oddHeader>
  </headerFooter>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7">
    <pageSetUpPr fitToPage="1"/>
  </sheetPr>
  <dimension ref="A1:C66"/>
  <sheetViews>
    <sheetView workbookViewId="0">
      <selection activeCell="B8" sqref="B8"/>
    </sheetView>
  </sheetViews>
  <sheetFormatPr defaultColWidth="9" defaultRowHeight="15"/>
  <cols>
    <col min="1" max="1" width="38.875" style="64" customWidth="1"/>
    <col min="2" max="2" width="22" style="739" customWidth="1"/>
    <col min="3" max="3" width="19.875" style="740" customWidth="1"/>
    <col min="4" max="16384" width="9" style="65"/>
  </cols>
  <sheetData>
    <row r="1" spans="1:3" ht="25.5">
      <c r="A1" s="2054" t="s">
        <v>281</v>
      </c>
      <c r="B1" s="2054"/>
      <c r="C1" s="2054"/>
    </row>
    <row r="2" spans="1:3" s="63" customFormat="1" ht="15" customHeight="1">
      <c r="A2" s="2055" t="str">
        <f>CONCATENATE(封面!D9,封面!F9,封面!G9,封面!H9,封面!I9,封面!J9,封面!K9)</f>
        <v>评估基准日：年月日</v>
      </c>
      <c r="B2" s="2055"/>
      <c r="C2" s="2055"/>
    </row>
    <row r="3" spans="1:3" s="63" customFormat="1" ht="15" customHeight="1">
      <c r="A3" s="66" t="str">
        <f>"编制单位:"&amp;封面!F7</f>
        <v>编制单位:</v>
      </c>
      <c r="B3" s="731"/>
      <c r="C3" s="732" t="s">
        <v>282</v>
      </c>
    </row>
    <row r="4" spans="1:3" s="63" customFormat="1" ht="19.149999999999999" customHeight="1">
      <c r="A4" s="67" t="s">
        <v>283</v>
      </c>
      <c r="B4" s="733" t="s">
        <v>284</v>
      </c>
      <c r="C4" s="733" t="s">
        <v>285</v>
      </c>
    </row>
    <row r="5" spans="1:3" s="63" customFormat="1" ht="19.149999999999999" customHeight="1">
      <c r="A5" s="68" t="s">
        <v>286</v>
      </c>
      <c r="B5" s="734">
        <f>B6+B7</f>
        <v>0</v>
      </c>
      <c r="C5" s="734">
        <f>C6+C7</f>
        <v>0</v>
      </c>
    </row>
    <row r="6" spans="1:3" s="63" customFormat="1" ht="19.149999999999999" customHeight="1">
      <c r="A6" s="69" t="s">
        <v>287</v>
      </c>
      <c r="B6" s="1889"/>
      <c r="C6" s="1889"/>
    </row>
    <row r="7" spans="1:3" s="63" customFormat="1" ht="19.149999999999999" customHeight="1">
      <c r="A7" s="69" t="s">
        <v>288</v>
      </c>
      <c r="B7" s="1889"/>
      <c r="C7" s="1889"/>
    </row>
    <row r="8" spans="1:3" s="63" customFormat="1" ht="19.149999999999999" customHeight="1">
      <c r="A8" s="68" t="s">
        <v>289</v>
      </c>
      <c r="B8" s="734">
        <f>B9+B10</f>
        <v>0</v>
      </c>
      <c r="C8" s="734">
        <f>C9+C10</f>
        <v>0</v>
      </c>
    </row>
    <row r="9" spans="1:3" s="63" customFormat="1" ht="19.149999999999999" customHeight="1">
      <c r="A9" s="70" t="s">
        <v>290</v>
      </c>
      <c r="B9" s="1889"/>
      <c r="C9" s="1889"/>
    </row>
    <row r="10" spans="1:3" s="63" customFormat="1" ht="19.149999999999999" customHeight="1">
      <c r="A10" s="69" t="s">
        <v>291</v>
      </c>
      <c r="B10" s="1889"/>
      <c r="C10" s="1889"/>
    </row>
    <row r="11" spans="1:3" s="63" customFormat="1" ht="19.149999999999999" customHeight="1">
      <c r="A11" s="69" t="s">
        <v>292</v>
      </c>
      <c r="B11" s="1889"/>
      <c r="C11" s="1889"/>
    </row>
    <row r="12" spans="1:3" s="63" customFormat="1" ht="19.149999999999999" customHeight="1">
      <c r="A12" s="69" t="s">
        <v>293</v>
      </c>
      <c r="B12" s="1889"/>
      <c r="C12" s="1889"/>
    </row>
    <row r="13" spans="1:3" s="63" customFormat="1" ht="19.149999999999999" customHeight="1">
      <c r="A13" s="69" t="s">
        <v>294</v>
      </c>
      <c r="B13" s="1889"/>
      <c r="C13" s="1889"/>
    </row>
    <row r="14" spans="1:3" s="63" customFormat="1" ht="19.149999999999999" customHeight="1">
      <c r="A14" s="69" t="s">
        <v>295</v>
      </c>
      <c r="B14" s="1889"/>
      <c r="C14" s="1889"/>
    </row>
    <row r="15" spans="1:3" s="63" customFormat="1" ht="19.149999999999999" customHeight="1">
      <c r="A15" s="69" t="s">
        <v>296</v>
      </c>
      <c r="B15" s="1889"/>
      <c r="C15" s="1889"/>
    </row>
    <row r="16" spans="1:3" s="63" customFormat="1" ht="19.149999999999999" customHeight="1">
      <c r="A16" s="69" t="s">
        <v>297</v>
      </c>
      <c r="B16" s="1889"/>
      <c r="C16" s="1889"/>
    </row>
    <row r="17" spans="1:3" s="63" customFormat="1" ht="19.149999999999999" customHeight="1">
      <c r="A17" s="69" t="s">
        <v>298</v>
      </c>
      <c r="B17" s="1889"/>
      <c r="C17" s="1889"/>
    </row>
    <row r="18" spans="1:3" s="63" customFormat="1" ht="19.149999999999999" customHeight="1">
      <c r="A18" s="69" t="s">
        <v>299</v>
      </c>
      <c r="B18" s="1889"/>
      <c r="C18" s="1889"/>
    </row>
    <row r="19" spans="1:3" s="63" customFormat="1" ht="19.149999999999999" customHeight="1">
      <c r="A19" s="71" t="s">
        <v>300</v>
      </c>
      <c r="B19" s="734">
        <f>B5-B8-B11-B12-B13-B14-B15-B16+B17+B18</f>
        <v>0</v>
      </c>
      <c r="C19" s="734">
        <f>C5-C8-C11-C12-C13-C14-C15-C16+C17+C18</f>
        <v>0</v>
      </c>
    </row>
    <row r="20" spans="1:3" s="63" customFormat="1" ht="19.149999999999999" customHeight="1">
      <c r="A20" s="69" t="s">
        <v>301</v>
      </c>
      <c r="B20" s="1889"/>
      <c r="C20" s="1889"/>
    </row>
    <row r="21" spans="1:3" s="63" customFormat="1" ht="19.149999999999999" customHeight="1">
      <c r="A21" s="69" t="s">
        <v>302</v>
      </c>
      <c r="B21" s="1889"/>
      <c r="C21" s="1889"/>
    </row>
    <row r="22" spans="1:3" s="63" customFormat="1" ht="19.149999999999999" customHeight="1">
      <c r="A22" s="71" t="s">
        <v>303</v>
      </c>
      <c r="B22" s="734">
        <f>B19+B20-B21</f>
        <v>0</v>
      </c>
      <c r="C22" s="734">
        <f>C19+C20-C21</f>
        <v>0</v>
      </c>
    </row>
    <row r="23" spans="1:3" s="63" customFormat="1" ht="19.149999999999999" customHeight="1">
      <c r="A23" s="69" t="s">
        <v>304</v>
      </c>
      <c r="B23" s="1889"/>
      <c r="C23" s="1889"/>
    </row>
    <row r="24" spans="1:3" s="63" customFormat="1" ht="23.65" customHeight="1">
      <c r="A24" s="71" t="s">
        <v>305</v>
      </c>
      <c r="B24" s="734">
        <f>B22-B23</f>
        <v>0</v>
      </c>
      <c r="C24" s="734">
        <f>C22-C23</f>
        <v>0</v>
      </c>
    </row>
    <row r="25" spans="1:3" s="63" customFormat="1" ht="19.149999999999999" customHeight="1">
      <c r="A25" s="72"/>
      <c r="B25" s="735"/>
      <c r="C25" s="736"/>
    </row>
    <row r="26" spans="1:3" s="63" customFormat="1" ht="19.149999999999999" customHeight="1">
      <c r="A26" s="72"/>
      <c r="B26" s="735"/>
      <c r="C26" s="736"/>
    </row>
    <row r="27" spans="1:3" s="63" customFormat="1" ht="19.149999999999999" customHeight="1">
      <c r="A27" s="73"/>
      <c r="B27" s="735"/>
      <c r="C27" s="736"/>
    </row>
    <row r="28" spans="1:3" s="63" customFormat="1" ht="19.149999999999999" customHeight="1">
      <c r="A28" s="73"/>
      <c r="B28" s="735"/>
      <c r="C28" s="736"/>
    </row>
    <row r="29" spans="1:3" s="63" customFormat="1" ht="19.149999999999999" customHeight="1">
      <c r="A29" s="73"/>
      <c r="B29" s="735"/>
      <c r="C29" s="736"/>
    </row>
    <row r="30" spans="1:3" s="63" customFormat="1" ht="19.149999999999999" customHeight="1">
      <c r="A30" s="72"/>
      <c r="B30" s="735"/>
      <c r="C30" s="736"/>
    </row>
    <row r="31" spans="1:3" s="63" customFormat="1" ht="19.149999999999999" customHeight="1">
      <c r="A31" s="73"/>
      <c r="B31" s="735"/>
      <c r="C31" s="736"/>
    </row>
    <row r="32" spans="1:3" s="63" customFormat="1" ht="19.149999999999999" customHeight="1">
      <c r="A32" s="73"/>
      <c r="B32" s="735"/>
      <c r="C32" s="736"/>
    </row>
    <row r="33" spans="1:3" s="63" customFormat="1" ht="19.149999999999999" customHeight="1">
      <c r="A33" s="73"/>
      <c r="B33" s="735"/>
      <c r="C33" s="736"/>
    </row>
    <row r="34" spans="1:3" s="63" customFormat="1" ht="19.149999999999999" customHeight="1">
      <c r="A34" s="73"/>
      <c r="B34" s="735"/>
      <c r="C34" s="737"/>
    </row>
    <row r="35" spans="1:3" s="63" customFormat="1" ht="19.149999999999999" customHeight="1">
      <c r="A35" s="74"/>
      <c r="B35" s="735"/>
      <c r="C35" s="736"/>
    </row>
    <row r="36" spans="1:3" s="63" customFormat="1" ht="19.149999999999999" customHeight="1">
      <c r="A36" s="74"/>
      <c r="B36" s="735"/>
      <c r="C36" s="737"/>
    </row>
    <row r="37" spans="1:3" s="63" customFormat="1" ht="19.149999999999999" customHeight="1">
      <c r="A37" s="73"/>
      <c r="B37" s="735"/>
      <c r="C37" s="737"/>
    </row>
    <row r="38" spans="1:3" s="63" customFormat="1" ht="19.149999999999999" customHeight="1">
      <c r="A38" s="73"/>
      <c r="B38" s="735"/>
      <c r="C38" s="737"/>
    </row>
    <row r="39" spans="1:3" s="63" customFormat="1" ht="15" customHeight="1">
      <c r="A39" s="75"/>
      <c r="B39" s="731"/>
      <c r="C39" s="738"/>
    </row>
    <row r="40" spans="1:3" s="63" customFormat="1" ht="15" customHeight="1">
      <c r="A40" s="75"/>
      <c r="B40" s="731"/>
      <c r="C40" s="738"/>
    </row>
    <row r="41" spans="1:3" s="63" customFormat="1" ht="15" customHeight="1">
      <c r="A41" s="75"/>
      <c r="B41" s="731"/>
      <c r="C41" s="738"/>
    </row>
    <row r="42" spans="1:3" s="63" customFormat="1" ht="15" customHeight="1">
      <c r="A42" s="75"/>
      <c r="B42" s="731"/>
      <c r="C42" s="738"/>
    </row>
    <row r="43" spans="1:3" s="63" customFormat="1" ht="15" customHeight="1">
      <c r="A43" s="75"/>
      <c r="B43" s="731"/>
      <c r="C43" s="738"/>
    </row>
    <row r="44" spans="1:3" s="63" customFormat="1" ht="15" customHeight="1">
      <c r="A44" s="75"/>
      <c r="B44" s="731"/>
      <c r="C44" s="738"/>
    </row>
    <row r="45" spans="1:3" s="63" customFormat="1" ht="15" customHeight="1">
      <c r="A45" s="75"/>
      <c r="B45" s="731"/>
      <c r="C45" s="738"/>
    </row>
    <row r="46" spans="1:3" s="63" customFormat="1" ht="15" customHeight="1">
      <c r="A46" s="75"/>
      <c r="B46" s="731"/>
      <c r="C46" s="738"/>
    </row>
    <row r="47" spans="1:3" s="63" customFormat="1" ht="15" customHeight="1">
      <c r="A47" s="75"/>
      <c r="B47" s="731"/>
      <c r="C47" s="738"/>
    </row>
    <row r="48" spans="1:3" s="63" customFormat="1" ht="15" customHeight="1">
      <c r="A48" s="75"/>
      <c r="B48" s="731"/>
      <c r="C48" s="738"/>
    </row>
    <row r="49" spans="1:3" s="63" customFormat="1" ht="15" customHeight="1">
      <c r="A49" s="75"/>
      <c r="B49" s="731"/>
      <c r="C49" s="738"/>
    </row>
    <row r="50" spans="1:3" s="63" customFormat="1" ht="15" customHeight="1">
      <c r="A50" s="75"/>
      <c r="B50" s="731"/>
      <c r="C50" s="738"/>
    </row>
    <row r="51" spans="1:3" s="63" customFormat="1" ht="15" customHeight="1">
      <c r="A51" s="75"/>
      <c r="B51" s="731"/>
      <c r="C51" s="738"/>
    </row>
    <row r="52" spans="1:3" s="63" customFormat="1" ht="15" customHeight="1">
      <c r="A52" s="75"/>
      <c r="B52" s="731"/>
      <c r="C52" s="738"/>
    </row>
    <row r="53" spans="1:3" s="63" customFormat="1" ht="15" customHeight="1">
      <c r="A53" s="75"/>
      <c r="B53" s="731"/>
      <c r="C53" s="738"/>
    </row>
    <row r="54" spans="1:3" s="63" customFormat="1" ht="15" customHeight="1">
      <c r="A54" s="75"/>
      <c r="B54" s="731"/>
      <c r="C54" s="738"/>
    </row>
    <row r="55" spans="1:3" s="63" customFormat="1" ht="15" customHeight="1">
      <c r="A55" s="75"/>
      <c r="B55" s="731"/>
      <c r="C55" s="738"/>
    </row>
    <row r="56" spans="1:3" s="63" customFormat="1" ht="15" customHeight="1">
      <c r="A56" s="75"/>
      <c r="B56" s="731"/>
      <c r="C56" s="738"/>
    </row>
    <row r="57" spans="1:3" s="63" customFormat="1" ht="15" customHeight="1">
      <c r="A57" s="75"/>
      <c r="B57" s="731"/>
      <c r="C57" s="738"/>
    </row>
    <row r="58" spans="1:3" s="63" customFormat="1" ht="15" customHeight="1">
      <c r="A58" s="75"/>
      <c r="B58" s="731"/>
      <c r="C58" s="738"/>
    </row>
    <row r="59" spans="1:3" s="63" customFormat="1" ht="15" customHeight="1">
      <c r="A59" s="75"/>
      <c r="B59" s="731"/>
      <c r="C59" s="738"/>
    </row>
    <row r="60" spans="1:3" s="63" customFormat="1" ht="15" customHeight="1">
      <c r="A60" s="75"/>
      <c r="B60" s="731"/>
      <c r="C60" s="738"/>
    </row>
    <row r="61" spans="1:3" s="63" customFormat="1" ht="15" customHeight="1">
      <c r="A61" s="75"/>
      <c r="B61" s="731"/>
      <c r="C61" s="738"/>
    </row>
    <row r="62" spans="1:3" s="63" customFormat="1" ht="15" customHeight="1">
      <c r="A62" s="75"/>
      <c r="B62" s="731"/>
      <c r="C62" s="738"/>
    </row>
    <row r="63" spans="1:3" s="63" customFormat="1" ht="15" customHeight="1">
      <c r="A63" s="75"/>
      <c r="B63" s="731"/>
      <c r="C63" s="738"/>
    </row>
    <row r="64" spans="1:3" s="63" customFormat="1" ht="15" customHeight="1">
      <c r="A64" s="75"/>
      <c r="B64" s="731"/>
      <c r="C64" s="738"/>
    </row>
    <row r="65" spans="1:3" s="63" customFormat="1" ht="15" customHeight="1">
      <c r="A65" s="75"/>
      <c r="B65" s="731"/>
      <c r="C65" s="738"/>
    </row>
    <row r="66" spans="1:3" ht="15" customHeight="1"/>
  </sheetData>
  <mergeCells count="2">
    <mergeCell ref="A1:C1"/>
    <mergeCell ref="A2:C2"/>
  </mergeCells>
  <phoneticPr fontId="28" type="noConversion"/>
  <printOptions horizontalCentered="1"/>
  <pageMargins left="0.69930555555555596" right="0.69930555555555596" top="0.98425196850393704" bottom="0.75" header="0.39370078740157477" footer="0.3"/>
  <pageSetup paperSize="9" orientation="portrait" r:id="rId1"/>
  <headerFooter alignWithMargins="0">
    <oddHeader>&amp;R&amp;"宋体,常规"&amp;10共&amp;"Times New Roman,常规"&amp;N&amp;"宋体,常规"页第&amp;"Times New Roman,常规"&amp;P&amp;"宋体,常规"页</oddHead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6">
    <pageSetUpPr fitToPage="1"/>
  </sheetPr>
  <dimension ref="A1:N29"/>
  <sheetViews>
    <sheetView zoomScaleNormal="100" workbookViewId="0">
      <selection activeCell="F30" sqref="F30"/>
    </sheetView>
  </sheetViews>
  <sheetFormatPr defaultColWidth="9" defaultRowHeight="15.75" customHeight="1" outlineLevelCol="1"/>
  <cols>
    <col min="1" max="1" width="4.75" style="12" customWidth="1"/>
    <col min="2" max="2" width="20.25" style="372" customWidth="1"/>
    <col min="3" max="3" width="8.25" style="561" customWidth="1"/>
    <col min="4" max="4" width="10" style="349" customWidth="1"/>
    <col min="5" max="6" width="9.25" style="349" customWidth="1"/>
    <col min="7" max="8" width="13.125" style="705" customWidth="1" outlineLevel="1"/>
    <col min="9" max="10" width="16.75" style="705" customWidth="1"/>
    <col min="11" max="11" width="11.75" style="705" customWidth="1"/>
    <col min="12" max="12" width="14.5" style="349" customWidth="1"/>
    <col min="13" max="13" width="13" style="349" customWidth="1"/>
    <col min="14" max="16384" width="9" style="349"/>
  </cols>
  <sheetData>
    <row r="1" spans="1:14" ht="15.75" customHeight="1">
      <c r="A1" s="564" t="s">
        <v>108</v>
      </c>
      <c r="B1" s="371" t="s">
        <v>333</v>
      </c>
      <c r="C1" s="560"/>
      <c r="D1" s="348"/>
      <c r="E1" s="348"/>
      <c r="F1" s="348"/>
      <c r="G1" s="941"/>
      <c r="H1" s="941"/>
      <c r="I1" s="941"/>
      <c r="J1" s="941"/>
      <c r="K1" s="941"/>
      <c r="L1" s="348"/>
      <c r="M1" s="348"/>
    </row>
    <row r="2" spans="1:14" s="369" customFormat="1" ht="30" customHeight="1">
      <c r="A2" s="2061" t="s">
        <v>549</v>
      </c>
      <c r="B2" s="2062"/>
      <c r="C2" s="2062"/>
      <c r="D2" s="2062"/>
      <c r="E2" s="2062"/>
      <c r="F2" s="2062"/>
      <c r="G2" s="2062"/>
      <c r="H2" s="2062"/>
      <c r="I2" s="2062"/>
      <c r="J2" s="2062"/>
      <c r="K2" s="2062"/>
      <c r="L2" s="2062"/>
      <c r="M2" s="364"/>
    </row>
    <row r="3" spans="1:14" ht="14.25" customHeight="1">
      <c r="A3" s="705" t="str">
        <f>CONCATENATE(封面!D9,封面!F9,封面!G9,封面!H9,封面!I9,封面!J9,封面!K9)</f>
        <v>评估基准日：年月日</v>
      </c>
      <c r="B3" s="705"/>
      <c r="C3" s="705"/>
      <c r="D3" s="705"/>
      <c r="E3" s="705"/>
      <c r="F3" s="705"/>
      <c r="L3" s="705"/>
      <c r="M3" s="365"/>
    </row>
    <row r="4" spans="1:14" ht="15.75" customHeight="1">
      <c r="A4" s="12" t="str">
        <f>封面!D7&amp;封面!F7</f>
        <v>被评估企业：</v>
      </c>
      <c r="G4" s="943"/>
      <c r="H4" s="943"/>
      <c r="I4" s="943"/>
      <c r="J4" s="943"/>
      <c r="K4" s="943"/>
      <c r="L4" s="355" t="s">
        <v>110</v>
      </c>
      <c r="M4" s="355"/>
    </row>
    <row r="5" spans="1:14" s="365" customFormat="1" ht="15.75" customHeight="1">
      <c r="A5" s="559" t="s">
        <v>172</v>
      </c>
      <c r="B5" s="373" t="s">
        <v>412</v>
      </c>
      <c r="C5" s="562" t="s">
        <v>414</v>
      </c>
      <c r="D5" s="350" t="s">
        <v>550</v>
      </c>
      <c r="E5" s="350" t="s">
        <v>534</v>
      </c>
      <c r="F5" s="388" t="s">
        <v>546</v>
      </c>
      <c r="G5" s="1003" t="s">
        <v>317</v>
      </c>
      <c r="H5" s="1003" t="s">
        <v>394</v>
      </c>
      <c r="I5" s="947" t="s">
        <v>318</v>
      </c>
      <c r="J5" s="947" t="s">
        <v>319</v>
      </c>
      <c r="K5" s="947" t="s">
        <v>336</v>
      </c>
      <c r="L5" s="350" t="s">
        <v>175</v>
      </c>
      <c r="M5" s="420"/>
      <c r="N5" s="1099" t="s">
        <v>2129</v>
      </c>
    </row>
    <row r="6" spans="1:14" ht="15.75" customHeight="1">
      <c r="A6" s="23"/>
      <c r="B6" s="374"/>
      <c r="C6" s="555"/>
      <c r="D6" s="353"/>
      <c r="E6" s="353"/>
      <c r="F6" s="353"/>
      <c r="G6" s="956"/>
      <c r="H6" s="956"/>
      <c r="I6" s="956"/>
      <c r="J6" s="956"/>
      <c r="K6" s="956" t="str">
        <f t="shared" ref="K6:K27" si="0">IF(I6=0,"",(J6-I6)/I6*100)</f>
        <v/>
      </c>
      <c r="L6" s="370"/>
      <c r="M6" s="390"/>
      <c r="N6" s="1099"/>
    </row>
    <row r="7" spans="1:14" ht="15.75" customHeight="1">
      <c r="A7" s="23"/>
      <c r="B7" s="374"/>
      <c r="C7" s="555"/>
      <c r="D7" s="353"/>
      <c r="E7" s="353"/>
      <c r="F7" s="353"/>
      <c r="G7" s="956"/>
      <c r="H7" s="956"/>
      <c r="I7" s="956"/>
      <c r="J7" s="956"/>
      <c r="K7" s="956" t="str">
        <f t="shared" si="0"/>
        <v/>
      </c>
      <c r="L7" s="370"/>
      <c r="M7" s="390"/>
      <c r="N7" s="894"/>
    </row>
    <row r="8" spans="1:14" ht="15.75" customHeight="1">
      <c r="A8" s="23"/>
      <c r="B8" s="374"/>
      <c r="C8" s="555"/>
      <c r="D8" s="353"/>
      <c r="E8" s="353"/>
      <c r="F8" s="353"/>
      <c r="G8" s="956"/>
      <c r="H8" s="956"/>
      <c r="I8" s="956"/>
      <c r="J8" s="956"/>
      <c r="K8" s="956" t="str">
        <f t="shared" si="0"/>
        <v/>
      </c>
      <c r="L8" s="370"/>
      <c r="M8" s="390"/>
      <c r="N8" s="894"/>
    </row>
    <row r="9" spans="1:14" ht="15.75" customHeight="1">
      <c r="A9" s="23"/>
      <c r="B9" s="374"/>
      <c r="C9" s="555"/>
      <c r="D9" s="353"/>
      <c r="E9" s="353"/>
      <c r="F9" s="353"/>
      <c r="G9" s="956"/>
      <c r="H9" s="956"/>
      <c r="I9" s="956"/>
      <c r="J9" s="956"/>
      <c r="K9" s="956" t="str">
        <f t="shared" si="0"/>
        <v/>
      </c>
      <c r="L9" s="370"/>
      <c r="M9" s="390"/>
      <c r="N9" s="551"/>
    </row>
    <row r="10" spans="1:14" ht="15.75" customHeight="1">
      <c r="A10" s="23"/>
      <c r="B10" s="374"/>
      <c r="C10" s="555"/>
      <c r="D10" s="353"/>
      <c r="E10" s="353"/>
      <c r="F10" s="353"/>
      <c r="G10" s="956"/>
      <c r="H10" s="956"/>
      <c r="I10" s="956"/>
      <c r="J10" s="956"/>
      <c r="K10" s="956" t="str">
        <f t="shared" si="0"/>
        <v/>
      </c>
      <c r="L10" s="370"/>
      <c r="M10" s="390"/>
      <c r="N10" s="551"/>
    </row>
    <row r="11" spans="1:14" ht="15.75" customHeight="1">
      <c r="A11" s="23"/>
      <c r="B11" s="374"/>
      <c r="C11" s="555"/>
      <c r="D11" s="353"/>
      <c r="E11" s="353"/>
      <c r="F11" s="353"/>
      <c r="G11" s="956"/>
      <c r="H11" s="956"/>
      <c r="I11" s="956"/>
      <c r="J11" s="956"/>
      <c r="K11" s="956" t="str">
        <f t="shared" si="0"/>
        <v/>
      </c>
      <c r="L11" s="370"/>
      <c r="M11" s="390"/>
      <c r="N11" s="892"/>
    </row>
    <row r="12" spans="1:14" ht="15.75" customHeight="1">
      <c r="A12" s="23"/>
      <c r="B12" s="374"/>
      <c r="C12" s="555"/>
      <c r="D12" s="353"/>
      <c r="E12" s="353"/>
      <c r="F12" s="353"/>
      <c r="G12" s="956"/>
      <c r="H12" s="956"/>
      <c r="I12" s="956"/>
      <c r="J12" s="956"/>
      <c r="K12" s="956" t="str">
        <f t="shared" si="0"/>
        <v/>
      </c>
      <c r="L12" s="370"/>
      <c r="M12" s="390"/>
      <c r="N12" s="892"/>
    </row>
    <row r="13" spans="1:14" ht="15.75" customHeight="1">
      <c r="A13" s="23"/>
      <c r="B13" s="374"/>
      <c r="C13" s="555"/>
      <c r="D13" s="353"/>
      <c r="E13" s="353"/>
      <c r="F13" s="353"/>
      <c r="G13" s="956"/>
      <c r="H13" s="956"/>
      <c r="I13" s="956"/>
      <c r="J13" s="956"/>
      <c r="K13" s="956" t="str">
        <f t="shared" si="0"/>
        <v/>
      </c>
      <c r="L13" s="370"/>
      <c r="M13" s="390"/>
      <c r="N13" s="892"/>
    </row>
    <row r="14" spans="1:14" ht="15.75" customHeight="1">
      <c r="A14" s="23"/>
      <c r="B14" s="374"/>
      <c r="C14" s="555"/>
      <c r="D14" s="353"/>
      <c r="E14" s="353"/>
      <c r="F14" s="353"/>
      <c r="G14" s="956"/>
      <c r="H14" s="956"/>
      <c r="I14" s="956"/>
      <c r="J14" s="956"/>
      <c r="K14" s="956" t="str">
        <f t="shared" si="0"/>
        <v/>
      </c>
      <c r="L14" s="370"/>
      <c r="M14" s="390"/>
      <c r="N14" s="551"/>
    </row>
    <row r="15" spans="1:14" ht="15.75" customHeight="1">
      <c r="A15" s="23"/>
      <c r="B15" s="374"/>
      <c r="C15" s="555"/>
      <c r="D15" s="353"/>
      <c r="E15" s="353"/>
      <c r="F15" s="353"/>
      <c r="G15" s="956"/>
      <c r="H15" s="956"/>
      <c r="I15" s="956"/>
      <c r="J15" s="956"/>
      <c r="K15" s="956" t="str">
        <f t="shared" si="0"/>
        <v/>
      </c>
      <c r="L15" s="370"/>
      <c r="M15" s="390"/>
      <c r="N15" s="551"/>
    </row>
    <row r="16" spans="1:14" ht="15.75" customHeight="1">
      <c r="A16" s="23"/>
      <c r="B16" s="374"/>
      <c r="C16" s="555"/>
      <c r="D16" s="353"/>
      <c r="E16" s="353"/>
      <c r="F16" s="353"/>
      <c r="G16" s="956"/>
      <c r="H16" s="956"/>
      <c r="I16" s="956"/>
      <c r="J16" s="956"/>
      <c r="K16" s="956" t="str">
        <f t="shared" si="0"/>
        <v/>
      </c>
      <c r="L16" s="370"/>
      <c r="M16" s="390"/>
      <c r="N16" s="551"/>
    </row>
    <row r="17" spans="1:14" ht="15.75" customHeight="1">
      <c r="A17" s="23"/>
      <c r="B17" s="374"/>
      <c r="C17" s="555"/>
      <c r="D17" s="353"/>
      <c r="E17" s="353"/>
      <c r="F17" s="353"/>
      <c r="G17" s="956"/>
      <c r="H17" s="956"/>
      <c r="I17" s="956"/>
      <c r="J17" s="956"/>
      <c r="K17" s="956" t="str">
        <f t="shared" si="0"/>
        <v/>
      </c>
      <c r="L17" s="370"/>
      <c r="M17" s="390"/>
      <c r="N17" s="551"/>
    </row>
    <row r="18" spans="1:14" ht="15.75" customHeight="1">
      <c r="A18" s="23"/>
      <c r="B18" s="374"/>
      <c r="C18" s="555"/>
      <c r="D18" s="353"/>
      <c r="E18" s="353"/>
      <c r="F18" s="353"/>
      <c r="G18" s="956"/>
      <c r="H18" s="956"/>
      <c r="I18" s="956"/>
      <c r="J18" s="956"/>
      <c r="K18" s="956" t="str">
        <f t="shared" si="0"/>
        <v/>
      </c>
      <c r="L18" s="370"/>
      <c r="M18" s="390"/>
      <c r="N18" s="551"/>
    </row>
    <row r="19" spans="1:14" ht="15.75" customHeight="1">
      <c r="A19" s="23"/>
      <c r="B19" s="374"/>
      <c r="C19" s="555"/>
      <c r="D19" s="353"/>
      <c r="E19" s="353"/>
      <c r="F19" s="353"/>
      <c r="G19" s="956"/>
      <c r="H19" s="956"/>
      <c r="I19" s="956"/>
      <c r="J19" s="956"/>
      <c r="K19" s="956" t="str">
        <f t="shared" si="0"/>
        <v/>
      </c>
      <c r="L19" s="370"/>
      <c r="M19" s="390"/>
      <c r="N19" s="551"/>
    </row>
    <row r="20" spans="1:14" ht="15.75" customHeight="1">
      <c r="A20" s="23"/>
      <c r="B20" s="374"/>
      <c r="C20" s="555"/>
      <c r="D20" s="353"/>
      <c r="E20" s="353"/>
      <c r="F20" s="353"/>
      <c r="G20" s="956"/>
      <c r="H20" s="956"/>
      <c r="I20" s="956"/>
      <c r="J20" s="956"/>
      <c r="K20" s="956" t="str">
        <f t="shared" si="0"/>
        <v/>
      </c>
      <c r="L20" s="370"/>
      <c r="M20" s="390"/>
      <c r="N20" s="551"/>
    </row>
    <row r="21" spans="1:14" ht="15.75" customHeight="1">
      <c r="A21" s="23"/>
      <c r="B21" s="374"/>
      <c r="C21" s="555"/>
      <c r="D21" s="353"/>
      <c r="E21" s="353"/>
      <c r="F21" s="353"/>
      <c r="G21" s="956"/>
      <c r="H21" s="956"/>
      <c r="I21" s="956"/>
      <c r="J21" s="956"/>
      <c r="K21" s="956" t="str">
        <f t="shared" si="0"/>
        <v/>
      </c>
      <c r="L21" s="370"/>
      <c r="M21" s="390"/>
      <c r="N21" s="551"/>
    </row>
    <row r="22" spans="1:14" ht="15.75" customHeight="1">
      <c r="A22" s="23"/>
      <c r="B22" s="374"/>
      <c r="C22" s="555"/>
      <c r="D22" s="353"/>
      <c r="E22" s="353"/>
      <c r="F22" s="353"/>
      <c r="G22" s="956"/>
      <c r="H22" s="956"/>
      <c r="I22" s="956"/>
      <c r="J22" s="956"/>
      <c r="K22" s="956" t="str">
        <f t="shared" si="0"/>
        <v/>
      </c>
      <c r="L22" s="370"/>
      <c r="M22" s="390"/>
      <c r="N22" s="551"/>
    </row>
    <row r="23" spans="1:14" ht="15.75" customHeight="1">
      <c r="A23" s="23"/>
      <c r="B23" s="374"/>
      <c r="C23" s="555"/>
      <c r="D23" s="353"/>
      <c r="E23" s="353"/>
      <c r="F23" s="353"/>
      <c r="G23" s="956"/>
      <c r="H23" s="956"/>
      <c r="I23" s="956"/>
      <c r="J23" s="956"/>
      <c r="K23" s="956" t="str">
        <f t="shared" si="0"/>
        <v/>
      </c>
      <c r="L23" s="370"/>
      <c r="M23" s="390"/>
      <c r="N23" s="551"/>
    </row>
    <row r="24" spans="1:14" ht="15.75" customHeight="1">
      <c r="A24" s="23"/>
      <c r="B24" s="374"/>
      <c r="C24" s="555"/>
      <c r="D24" s="353"/>
      <c r="E24" s="353"/>
      <c r="F24" s="353"/>
      <c r="G24" s="956"/>
      <c r="H24" s="956"/>
      <c r="I24" s="956"/>
      <c r="J24" s="956"/>
      <c r="K24" s="956" t="str">
        <f t="shared" si="0"/>
        <v/>
      </c>
      <c r="L24" s="370"/>
      <c r="M24" s="390"/>
      <c r="N24" s="551"/>
    </row>
    <row r="25" spans="1:14" ht="15.75" customHeight="1">
      <c r="A25" s="2115" t="s">
        <v>433</v>
      </c>
      <c r="B25" s="2116"/>
      <c r="C25" s="555"/>
      <c r="D25" s="353"/>
      <c r="E25" s="353"/>
      <c r="F25" s="353"/>
      <c r="G25" s="956">
        <f>SUM(G6:G24)</f>
        <v>0</v>
      </c>
      <c r="H25" s="956"/>
      <c r="I25" s="956">
        <f>SUM(I6:I24)</f>
        <v>0</v>
      </c>
      <c r="J25" s="956">
        <f>SUM(J6:J24)</f>
        <v>0</v>
      </c>
      <c r="K25" s="956" t="str">
        <f t="shared" si="0"/>
        <v/>
      </c>
      <c r="L25" s="370"/>
      <c r="M25" s="390"/>
      <c r="N25" s="551"/>
    </row>
    <row r="26" spans="1:14" ht="15.75" customHeight="1">
      <c r="A26" s="2115" t="s">
        <v>551</v>
      </c>
      <c r="B26" s="2347"/>
      <c r="C26" s="555"/>
      <c r="D26" s="353"/>
      <c r="E26" s="353"/>
      <c r="F26" s="353"/>
      <c r="G26" s="956"/>
      <c r="H26" s="956"/>
      <c r="I26" s="956">
        <f>G26</f>
        <v>0</v>
      </c>
      <c r="J26" s="956">
        <v>0</v>
      </c>
      <c r="K26" s="956" t="str">
        <f t="shared" si="0"/>
        <v/>
      </c>
      <c r="L26" s="370"/>
      <c r="M26" s="390"/>
      <c r="N26" s="551"/>
    </row>
    <row r="27" spans="1:14" ht="15.75" customHeight="1">
      <c r="A27" s="2115" t="s">
        <v>449</v>
      </c>
      <c r="B27" s="2116"/>
      <c r="C27" s="555"/>
      <c r="D27" s="353"/>
      <c r="E27" s="353"/>
      <c r="F27" s="353"/>
      <c r="G27" s="956">
        <f>G25-G26</f>
        <v>0</v>
      </c>
      <c r="H27" s="956"/>
      <c r="I27" s="956">
        <f>I25-I26</f>
        <v>0</v>
      </c>
      <c r="J27" s="956">
        <f>J25-J26</f>
        <v>0</v>
      </c>
      <c r="K27" s="956" t="str">
        <f t="shared" si="0"/>
        <v/>
      </c>
      <c r="L27" s="370"/>
      <c r="M27" s="390"/>
    </row>
    <row r="28" spans="1:14" ht="15.75" customHeight="1">
      <c r="A28" s="12" t="str">
        <f>封面!D11&amp;封面!G11</f>
        <v>被评估企业填表人：</v>
      </c>
      <c r="C28" s="716"/>
      <c r="G28" s="943"/>
      <c r="H28" s="943"/>
      <c r="I28" s="943" t="str">
        <f>"评估人员："&amp;封面!G22</f>
        <v>评估人员：</v>
      </c>
      <c r="J28" s="943"/>
      <c r="K28" s="943"/>
    </row>
    <row r="29" spans="1:14" ht="15.75" customHeight="1">
      <c r="A29" s="12" t="str">
        <f>CONCATENATE(封面!D13,封面!F13,封面!G13,封面!H13,封面!I13,封面!J13,封面!K13)</f>
        <v>填表日期：年月日</v>
      </c>
      <c r="G29" s="943"/>
      <c r="H29" s="943"/>
      <c r="I29" s="943"/>
      <c r="J29" s="943"/>
      <c r="K29" s="943"/>
    </row>
  </sheetData>
  <mergeCells count="4">
    <mergeCell ref="A2:L2"/>
    <mergeCell ref="A25:B25"/>
    <mergeCell ref="A26:B26"/>
    <mergeCell ref="A27:B27"/>
  </mergeCells>
  <phoneticPr fontId="28" type="noConversion"/>
  <hyperlinks>
    <hyperlink ref="A1" location="索引目录!D33" display="返回索引页" xr:uid="{00000000-0004-0000-3200-000000000000}"/>
    <hyperlink ref="B1" location="长期投资汇总!B9" display="返回" xr:uid="{00000000-0004-0000-3200-000001000000}"/>
  </hyperlinks>
  <printOptions horizontalCentered="1"/>
  <pageMargins left="0.35433070866141736" right="0.35433070866141736" top="0.98425196850393704" bottom="0.78740157480314965" header="0.39370078740157477" footer="0.51181102362204722"/>
  <pageSetup paperSize="9" scale="89" fitToHeight="0" orientation="landscape" r:id="rId1"/>
  <headerFooter alignWithMargins="0">
    <oddHeader>&amp;R&amp;"宋体,常规"&amp;10共&amp;"Times New Roman,常规"&amp;N&amp;"宋体,常规"页第&amp;"Times New Roman,常规"&amp;P&amp;"宋体,常规"页</oddHeader>
  </headerFooter>
</worksheet>
</file>

<file path=xl/worksheets/sheet6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F64463-6E69-4468-B813-839DCBDC8669}">
  <sheetPr codeName="Sheet160">
    <pageSetUpPr fitToPage="1"/>
  </sheetPr>
  <dimension ref="A1:O32"/>
  <sheetViews>
    <sheetView zoomScaleNormal="100" workbookViewId="0">
      <selection activeCell="F30" sqref="F30"/>
    </sheetView>
  </sheetViews>
  <sheetFormatPr defaultColWidth="9" defaultRowHeight="15.75" outlineLevelCol="1"/>
  <cols>
    <col min="1" max="1" width="4.375" style="759" customWidth="1"/>
    <col min="2" max="2" width="14.25" style="756" customWidth="1"/>
    <col min="3" max="3" width="4.75" style="756" customWidth="1"/>
    <col min="4" max="4" width="8" style="756" customWidth="1"/>
    <col min="5" max="5" width="7.75" style="756" customWidth="1"/>
    <col min="6" max="6" width="9.625" style="756" customWidth="1"/>
    <col min="7" max="7" width="11.75" style="756" customWidth="1"/>
    <col min="8" max="8" width="13.875" style="789" customWidth="1" outlineLevel="1"/>
    <col min="9" max="9" width="13.875" style="837" customWidth="1" outlineLevel="1"/>
    <col min="10" max="10" width="13.875" style="789" customWidth="1"/>
    <col min="11" max="11" width="13.75" style="789" customWidth="1"/>
    <col min="12" max="12" width="7.25" style="756" customWidth="1"/>
    <col min="13" max="13" width="7.125" style="756" customWidth="1"/>
    <col min="14" max="16384" width="9" style="757"/>
  </cols>
  <sheetData>
    <row r="1" spans="1:15">
      <c r="A1" s="782" t="s">
        <v>1431</v>
      </c>
      <c r="B1" s="783" t="s">
        <v>1432</v>
      </c>
    </row>
    <row r="2" spans="1:15" ht="23.25">
      <c r="A2" s="2329" t="s">
        <v>1450</v>
      </c>
      <c r="B2" s="2329"/>
      <c r="C2" s="2329"/>
      <c r="D2" s="2329"/>
      <c r="E2" s="2329"/>
      <c r="F2" s="2329"/>
      <c r="G2" s="2329"/>
      <c r="H2" s="2329"/>
      <c r="I2" s="2329"/>
      <c r="J2" s="2329"/>
      <c r="K2" s="2329"/>
      <c r="L2" s="2329"/>
      <c r="M2" s="2329"/>
    </row>
    <row r="3" spans="1:15">
      <c r="A3" s="1803" t="str">
        <f>CONCATENATE(封面!D9,封面!F9,封面!G9,封面!H9,封面!I9,封面!J9,封面!K9)</f>
        <v>评估基准日：年月日</v>
      </c>
      <c r="B3" s="1803"/>
      <c r="C3" s="1803"/>
      <c r="D3" s="1803"/>
      <c r="E3" s="1803"/>
      <c r="F3" s="1803"/>
      <c r="G3" s="717"/>
      <c r="H3" s="717"/>
      <c r="I3" s="717"/>
      <c r="J3" s="717"/>
      <c r="K3" s="717"/>
      <c r="L3" s="717"/>
      <c r="M3" s="717"/>
    </row>
    <row r="4" spans="1:15">
      <c r="A4" s="759" t="str">
        <f>封面!D7&amp;封面!F7</f>
        <v>被评估企业：</v>
      </c>
      <c r="M4" s="758" t="s">
        <v>1401</v>
      </c>
    </row>
    <row r="5" spans="1:15">
      <c r="A5" s="831" t="s">
        <v>172</v>
      </c>
      <c r="B5" s="764" t="s">
        <v>412</v>
      </c>
      <c r="C5" s="832" t="s">
        <v>1451</v>
      </c>
      <c r="D5" s="833" t="s">
        <v>414</v>
      </c>
      <c r="E5" s="764" t="s">
        <v>415</v>
      </c>
      <c r="F5" s="834" t="s">
        <v>1452</v>
      </c>
      <c r="G5" s="762" t="s">
        <v>1453</v>
      </c>
      <c r="H5" s="838" t="s">
        <v>317</v>
      </c>
      <c r="I5" s="1003" t="s">
        <v>394</v>
      </c>
      <c r="J5" s="838" t="s">
        <v>318</v>
      </c>
      <c r="K5" s="838" t="s">
        <v>319</v>
      </c>
      <c r="L5" s="764" t="s">
        <v>403</v>
      </c>
      <c r="M5" s="764" t="s">
        <v>175</v>
      </c>
      <c r="O5" s="1099" t="s">
        <v>2129</v>
      </c>
    </row>
    <row r="6" spans="1:15">
      <c r="A6" s="760" t="str">
        <f>IF(B6="","",COUNT(A$5:A5)+1)</f>
        <v/>
      </c>
      <c r="B6" s="787"/>
      <c r="C6" s="787"/>
      <c r="D6" s="828"/>
      <c r="E6" s="787"/>
      <c r="F6" s="787"/>
      <c r="G6" s="786"/>
      <c r="H6" s="791"/>
      <c r="I6" s="839"/>
      <c r="J6" s="791" t="str">
        <f>IF(B6="","",H6+I6)</f>
        <v/>
      </c>
      <c r="K6" s="840"/>
      <c r="L6" s="786" t="str">
        <f>IFERROR((K6-J6)/J6*100,"")</f>
        <v/>
      </c>
      <c r="M6" s="787"/>
      <c r="O6" s="1099"/>
    </row>
    <row r="7" spans="1:15">
      <c r="A7" s="760" t="str">
        <f>IF(B7="","",COUNT(A$5:A6)+1)</f>
        <v/>
      </c>
      <c r="B7" s="761" t="s">
        <v>571</v>
      </c>
      <c r="C7" s="761" t="s">
        <v>571</v>
      </c>
      <c r="D7" s="829" t="s">
        <v>571</v>
      </c>
      <c r="E7" s="764"/>
      <c r="F7" s="764"/>
      <c r="G7" s="766"/>
      <c r="H7" s="791"/>
      <c r="I7" s="839"/>
      <c r="J7" s="791" t="str">
        <f t="shared" ref="J7:J25" si="0">IF(B7="","",H7+I7)</f>
        <v/>
      </c>
      <c r="K7" s="840"/>
      <c r="L7" s="786" t="str">
        <f t="shared" ref="L7:L28" si="1">IFERROR((K7-J7)/J7*100,"")</f>
        <v/>
      </c>
      <c r="M7" s="787" t="s">
        <v>571</v>
      </c>
      <c r="O7" s="894"/>
    </row>
    <row r="8" spans="1:15">
      <c r="A8" s="760" t="str">
        <f>IF(B8="","",COUNT(A$5:A7)+1)</f>
        <v/>
      </c>
      <c r="B8" s="761" t="s">
        <v>571</v>
      </c>
      <c r="C8" s="761" t="s">
        <v>571</v>
      </c>
      <c r="D8" s="829" t="s">
        <v>571</v>
      </c>
      <c r="E8" s="764"/>
      <c r="F8" s="764"/>
      <c r="G8" s="766"/>
      <c r="H8" s="791"/>
      <c r="I8" s="839"/>
      <c r="J8" s="791" t="str">
        <f t="shared" si="0"/>
        <v/>
      </c>
      <c r="K8" s="840"/>
      <c r="L8" s="786" t="str">
        <f t="shared" si="1"/>
        <v/>
      </c>
      <c r="M8" s="787" t="s">
        <v>571</v>
      </c>
      <c r="O8" s="894"/>
    </row>
    <row r="9" spans="1:15">
      <c r="A9" s="760" t="str">
        <f>IF(B9="","",COUNT(A$5:A8)+1)</f>
        <v/>
      </c>
      <c r="B9" s="761" t="s">
        <v>571</v>
      </c>
      <c r="C9" s="761" t="s">
        <v>571</v>
      </c>
      <c r="D9" s="829" t="s">
        <v>571</v>
      </c>
      <c r="E9" s="764"/>
      <c r="F9" s="764"/>
      <c r="G9" s="766"/>
      <c r="H9" s="791"/>
      <c r="I9" s="839"/>
      <c r="J9" s="791" t="str">
        <f t="shared" si="0"/>
        <v/>
      </c>
      <c r="K9" s="840"/>
      <c r="L9" s="786" t="str">
        <f t="shared" si="1"/>
        <v/>
      </c>
      <c r="M9" s="787" t="s">
        <v>571</v>
      </c>
      <c r="O9" s="551"/>
    </row>
    <row r="10" spans="1:15">
      <c r="A10" s="760" t="str">
        <f>IF(B10="","",COUNT(A$5:A9)+1)</f>
        <v/>
      </c>
      <c r="B10" s="761" t="s">
        <v>571</v>
      </c>
      <c r="C10" s="761" t="s">
        <v>571</v>
      </c>
      <c r="D10" s="829" t="s">
        <v>571</v>
      </c>
      <c r="E10" s="764"/>
      <c r="F10" s="764"/>
      <c r="G10" s="766"/>
      <c r="H10" s="791"/>
      <c r="I10" s="839"/>
      <c r="J10" s="791" t="str">
        <f t="shared" si="0"/>
        <v/>
      </c>
      <c r="K10" s="840"/>
      <c r="L10" s="786" t="str">
        <f t="shared" si="1"/>
        <v/>
      </c>
      <c r="M10" s="787" t="s">
        <v>571</v>
      </c>
      <c r="O10" s="551"/>
    </row>
    <row r="11" spans="1:15">
      <c r="A11" s="760" t="str">
        <f>IF(B11="","",COUNT(A$5:A10)+1)</f>
        <v/>
      </c>
      <c r="B11" s="761" t="s">
        <v>571</v>
      </c>
      <c r="C11" s="761" t="s">
        <v>571</v>
      </c>
      <c r="D11" s="829" t="s">
        <v>571</v>
      </c>
      <c r="E11" s="764"/>
      <c r="F11" s="764"/>
      <c r="G11" s="766"/>
      <c r="H11" s="791"/>
      <c r="I11" s="839"/>
      <c r="J11" s="791" t="str">
        <f t="shared" si="0"/>
        <v/>
      </c>
      <c r="K11" s="840"/>
      <c r="L11" s="786" t="str">
        <f t="shared" si="1"/>
        <v/>
      </c>
      <c r="M11" s="787" t="s">
        <v>571</v>
      </c>
      <c r="O11" s="892"/>
    </row>
    <row r="12" spans="1:15">
      <c r="A12" s="760" t="str">
        <f>IF(B12="","",COUNT(A$5:A11)+1)</f>
        <v/>
      </c>
      <c r="B12" s="761" t="s">
        <v>571</v>
      </c>
      <c r="C12" s="761" t="s">
        <v>571</v>
      </c>
      <c r="D12" s="829" t="s">
        <v>571</v>
      </c>
      <c r="E12" s="764"/>
      <c r="F12" s="764"/>
      <c r="G12" s="766"/>
      <c r="H12" s="791"/>
      <c r="I12" s="839"/>
      <c r="J12" s="791" t="str">
        <f t="shared" si="0"/>
        <v/>
      </c>
      <c r="K12" s="840"/>
      <c r="L12" s="786" t="str">
        <f t="shared" si="1"/>
        <v/>
      </c>
      <c r="M12" s="787" t="s">
        <v>571</v>
      </c>
      <c r="O12" s="892"/>
    </row>
    <row r="13" spans="1:15">
      <c r="A13" s="760" t="str">
        <f>IF(B13="","",COUNT(A$5:A12)+1)</f>
        <v/>
      </c>
      <c r="B13" s="761" t="s">
        <v>571</v>
      </c>
      <c r="C13" s="761" t="s">
        <v>571</v>
      </c>
      <c r="D13" s="829" t="s">
        <v>571</v>
      </c>
      <c r="E13" s="764"/>
      <c r="F13" s="764"/>
      <c r="G13" s="766"/>
      <c r="H13" s="791"/>
      <c r="I13" s="839"/>
      <c r="J13" s="791" t="str">
        <f t="shared" si="0"/>
        <v/>
      </c>
      <c r="K13" s="840"/>
      <c r="L13" s="786" t="str">
        <f t="shared" si="1"/>
        <v/>
      </c>
      <c r="M13" s="787" t="s">
        <v>571</v>
      </c>
      <c r="O13" s="892"/>
    </row>
    <row r="14" spans="1:15">
      <c r="A14" s="760" t="str">
        <f>IF(B14="","",COUNT(A$5:A13)+1)</f>
        <v/>
      </c>
      <c r="B14" s="761" t="s">
        <v>571</v>
      </c>
      <c r="C14" s="761" t="s">
        <v>571</v>
      </c>
      <c r="D14" s="829" t="s">
        <v>571</v>
      </c>
      <c r="E14" s="764"/>
      <c r="F14" s="764"/>
      <c r="G14" s="766"/>
      <c r="H14" s="791"/>
      <c r="I14" s="839"/>
      <c r="J14" s="791" t="str">
        <f t="shared" si="0"/>
        <v/>
      </c>
      <c r="K14" s="840"/>
      <c r="L14" s="786" t="str">
        <f t="shared" si="1"/>
        <v/>
      </c>
      <c r="M14" s="787" t="s">
        <v>571</v>
      </c>
      <c r="O14" s="551"/>
    </row>
    <row r="15" spans="1:15">
      <c r="A15" s="760" t="str">
        <f>IF(B15="","",COUNT(A$5:A14)+1)</f>
        <v/>
      </c>
      <c r="B15" s="761" t="s">
        <v>571</v>
      </c>
      <c r="C15" s="761" t="s">
        <v>571</v>
      </c>
      <c r="D15" s="829" t="s">
        <v>571</v>
      </c>
      <c r="E15" s="764"/>
      <c r="F15" s="764"/>
      <c r="G15" s="766"/>
      <c r="H15" s="791"/>
      <c r="I15" s="839"/>
      <c r="J15" s="791" t="str">
        <f t="shared" si="0"/>
        <v/>
      </c>
      <c r="K15" s="840"/>
      <c r="L15" s="786" t="str">
        <f t="shared" si="1"/>
        <v/>
      </c>
      <c r="M15" s="787" t="s">
        <v>571</v>
      </c>
      <c r="O15" s="551"/>
    </row>
    <row r="16" spans="1:15">
      <c r="A16" s="760" t="str">
        <f>IF(B16="","",COUNT(A$5:A15)+1)</f>
        <v/>
      </c>
      <c r="B16" s="761" t="s">
        <v>571</v>
      </c>
      <c r="C16" s="761" t="s">
        <v>571</v>
      </c>
      <c r="D16" s="829" t="s">
        <v>571</v>
      </c>
      <c r="E16" s="764"/>
      <c r="F16" s="764"/>
      <c r="G16" s="766"/>
      <c r="H16" s="791"/>
      <c r="I16" s="839"/>
      <c r="J16" s="791" t="str">
        <f t="shared" si="0"/>
        <v/>
      </c>
      <c r="K16" s="840"/>
      <c r="L16" s="786" t="str">
        <f t="shared" si="1"/>
        <v/>
      </c>
      <c r="M16" s="787" t="s">
        <v>571</v>
      </c>
      <c r="O16" s="551"/>
    </row>
    <row r="17" spans="1:15">
      <c r="A17" s="760" t="str">
        <f>IF(B17="","",COUNT(A$5:A16)+1)</f>
        <v/>
      </c>
      <c r="B17" s="761" t="s">
        <v>571</v>
      </c>
      <c r="C17" s="761" t="s">
        <v>571</v>
      </c>
      <c r="D17" s="829" t="s">
        <v>571</v>
      </c>
      <c r="E17" s="764"/>
      <c r="F17" s="764"/>
      <c r="G17" s="766"/>
      <c r="H17" s="791"/>
      <c r="I17" s="839"/>
      <c r="J17" s="791" t="str">
        <f t="shared" si="0"/>
        <v/>
      </c>
      <c r="K17" s="840"/>
      <c r="L17" s="786" t="str">
        <f t="shared" si="1"/>
        <v/>
      </c>
      <c r="M17" s="787" t="s">
        <v>571</v>
      </c>
      <c r="O17" s="551"/>
    </row>
    <row r="18" spans="1:15">
      <c r="A18" s="760" t="str">
        <f>IF(B18="","",COUNT(A$5:A17)+1)</f>
        <v/>
      </c>
      <c r="B18" s="761" t="s">
        <v>571</v>
      </c>
      <c r="C18" s="761" t="s">
        <v>571</v>
      </c>
      <c r="D18" s="829" t="s">
        <v>571</v>
      </c>
      <c r="E18" s="764"/>
      <c r="F18" s="764"/>
      <c r="G18" s="766"/>
      <c r="H18" s="791"/>
      <c r="I18" s="839"/>
      <c r="J18" s="791" t="str">
        <f t="shared" si="0"/>
        <v/>
      </c>
      <c r="K18" s="840"/>
      <c r="L18" s="786" t="str">
        <f t="shared" si="1"/>
        <v/>
      </c>
      <c r="M18" s="787" t="s">
        <v>571</v>
      </c>
      <c r="O18" s="551"/>
    </row>
    <row r="19" spans="1:15">
      <c r="A19" s="760" t="str">
        <f>IF(B19="","",COUNT(A$5:A18)+1)</f>
        <v/>
      </c>
      <c r="B19" s="761" t="s">
        <v>571</v>
      </c>
      <c r="C19" s="761" t="s">
        <v>571</v>
      </c>
      <c r="D19" s="829" t="s">
        <v>571</v>
      </c>
      <c r="E19" s="764"/>
      <c r="F19" s="764"/>
      <c r="G19" s="766"/>
      <c r="H19" s="791"/>
      <c r="I19" s="839"/>
      <c r="J19" s="791" t="str">
        <f t="shared" si="0"/>
        <v/>
      </c>
      <c r="K19" s="840"/>
      <c r="L19" s="786" t="str">
        <f t="shared" si="1"/>
        <v/>
      </c>
      <c r="M19" s="787" t="s">
        <v>571</v>
      </c>
      <c r="O19" s="551"/>
    </row>
    <row r="20" spans="1:15">
      <c r="A20" s="760" t="str">
        <f>IF(B20="","",COUNT(A$5:A19)+1)</f>
        <v/>
      </c>
      <c r="B20" s="761" t="s">
        <v>571</v>
      </c>
      <c r="C20" s="761" t="s">
        <v>571</v>
      </c>
      <c r="D20" s="829" t="s">
        <v>571</v>
      </c>
      <c r="E20" s="764"/>
      <c r="F20" s="764"/>
      <c r="G20" s="766"/>
      <c r="H20" s="791"/>
      <c r="I20" s="839"/>
      <c r="J20" s="791" t="str">
        <f t="shared" si="0"/>
        <v/>
      </c>
      <c r="K20" s="840"/>
      <c r="L20" s="786" t="str">
        <f t="shared" si="1"/>
        <v/>
      </c>
      <c r="M20" s="787" t="s">
        <v>571</v>
      </c>
      <c r="O20" s="551"/>
    </row>
    <row r="21" spans="1:15">
      <c r="A21" s="760" t="str">
        <f>IF(B21="","",COUNT(A$5:A20)+1)</f>
        <v/>
      </c>
      <c r="B21" s="761" t="s">
        <v>571</v>
      </c>
      <c r="C21" s="761" t="s">
        <v>571</v>
      </c>
      <c r="D21" s="829" t="s">
        <v>571</v>
      </c>
      <c r="E21" s="764"/>
      <c r="F21" s="764"/>
      <c r="G21" s="766"/>
      <c r="H21" s="791"/>
      <c r="I21" s="839"/>
      <c r="J21" s="791" t="str">
        <f t="shared" si="0"/>
        <v/>
      </c>
      <c r="K21" s="840"/>
      <c r="L21" s="786" t="str">
        <f t="shared" si="1"/>
        <v/>
      </c>
      <c r="M21" s="787" t="s">
        <v>571</v>
      </c>
      <c r="O21" s="551"/>
    </row>
    <row r="22" spans="1:15">
      <c r="A22" s="760" t="str">
        <f>IF(B22="","",COUNT(A$5:A21)+1)</f>
        <v/>
      </c>
      <c r="B22" s="761" t="s">
        <v>571</v>
      </c>
      <c r="C22" s="761" t="s">
        <v>571</v>
      </c>
      <c r="D22" s="829" t="s">
        <v>571</v>
      </c>
      <c r="E22" s="764"/>
      <c r="F22" s="764"/>
      <c r="G22" s="766"/>
      <c r="H22" s="791"/>
      <c r="I22" s="839"/>
      <c r="J22" s="791" t="str">
        <f t="shared" si="0"/>
        <v/>
      </c>
      <c r="K22" s="840"/>
      <c r="L22" s="786" t="str">
        <f t="shared" si="1"/>
        <v/>
      </c>
      <c r="M22" s="787" t="s">
        <v>571</v>
      </c>
      <c r="O22" s="551"/>
    </row>
    <row r="23" spans="1:15">
      <c r="A23" s="760" t="str">
        <f>IF(B23="","",COUNT(A$5:A22)+1)</f>
        <v/>
      </c>
      <c r="B23" s="761" t="s">
        <v>571</v>
      </c>
      <c r="C23" s="761" t="s">
        <v>571</v>
      </c>
      <c r="D23" s="829" t="s">
        <v>571</v>
      </c>
      <c r="E23" s="764"/>
      <c r="F23" s="764"/>
      <c r="G23" s="766"/>
      <c r="H23" s="791"/>
      <c r="I23" s="839"/>
      <c r="J23" s="791" t="str">
        <f t="shared" si="0"/>
        <v/>
      </c>
      <c r="K23" s="840"/>
      <c r="L23" s="786" t="str">
        <f t="shared" si="1"/>
        <v/>
      </c>
      <c r="M23" s="787" t="s">
        <v>571</v>
      </c>
      <c r="O23" s="551"/>
    </row>
    <row r="24" spans="1:15">
      <c r="A24" s="760" t="str">
        <f>IF(B24="","",COUNT(A$5:A23)+1)</f>
        <v/>
      </c>
      <c r="B24" s="761" t="s">
        <v>571</v>
      </c>
      <c r="C24" s="761" t="s">
        <v>571</v>
      </c>
      <c r="D24" s="829" t="s">
        <v>571</v>
      </c>
      <c r="E24" s="764"/>
      <c r="F24" s="764"/>
      <c r="G24" s="766"/>
      <c r="H24" s="791"/>
      <c r="I24" s="839"/>
      <c r="J24" s="791" t="str">
        <f t="shared" si="0"/>
        <v/>
      </c>
      <c r="K24" s="840"/>
      <c r="L24" s="786" t="str">
        <f t="shared" si="1"/>
        <v/>
      </c>
      <c r="M24" s="787" t="s">
        <v>571</v>
      </c>
      <c r="O24" s="551"/>
    </row>
    <row r="25" spans="1:15">
      <c r="A25" s="760" t="str">
        <f>IF(B25="","",COUNT(A$5:A24)+1)</f>
        <v/>
      </c>
      <c r="B25" s="761" t="s">
        <v>571</v>
      </c>
      <c r="C25" s="761" t="s">
        <v>571</v>
      </c>
      <c r="D25" s="829" t="s">
        <v>571</v>
      </c>
      <c r="E25" s="764"/>
      <c r="F25" s="764"/>
      <c r="G25" s="766"/>
      <c r="H25" s="791"/>
      <c r="I25" s="839"/>
      <c r="J25" s="791" t="str">
        <f t="shared" si="0"/>
        <v/>
      </c>
      <c r="K25" s="840"/>
      <c r="L25" s="786" t="str">
        <f t="shared" si="1"/>
        <v/>
      </c>
      <c r="M25" s="787" t="s">
        <v>571</v>
      </c>
      <c r="O25" s="551"/>
    </row>
    <row r="26" spans="1:15">
      <c r="A26" s="2335" t="s">
        <v>433</v>
      </c>
      <c r="B26" s="2335"/>
      <c r="C26" s="2335"/>
      <c r="D26" s="830"/>
      <c r="E26" s="785"/>
      <c r="F26" s="785"/>
      <c r="G26" s="786"/>
      <c r="H26" s="791">
        <f>SUM(H6:H25)</f>
        <v>0</v>
      </c>
      <c r="I26" s="839"/>
      <c r="J26" s="791">
        <f>SUM(J6:J25)</f>
        <v>0</v>
      </c>
      <c r="K26" s="791">
        <f>SUM(K6:K25)</f>
        <v>0</v>
      </c>
      <c r="L26" s="786" t="str">
        <f t="shared" si="1"/>
        <v/>
      </c>
      <c r="M26" s="787"/>
      <c r="O26" s="551"/>
    </row>
    <row r="27" spans="1:15">
      <c r="A27" s="2352" t="s">
        <v>1454</v>
      </c>
      <c r="B27" s="2335"/>
      <c r="C27" s="2335"/>
      <c r="D27" s="830"/>
      <c r="E27" s="785"/>
      <c r="F27" s="785"/>
      <c r="G27" s="786"/>
      <c r="H27" s="791"/>
      <c r="I27" s="839"/>
      <c r="J27" s="791">
        <f>H27+I27</f>
        <v>0</v>
      </c>
      <c r="K27" s="791"/>
      <c r="L27" s="786" t="str">
        <f t="shared" si="1"/>
        <v/>
      </c>
      <c r="M27" s="787"/>
    </row>
    <row r="28" spans="1:15">
      <c r="A28" s="2335" t="s">
        <v>449</v>
      </c>
      <c r="B28" s="2335"/>
      <c r="C28" s="2335"/>
      <c r="D28" s="785"/>
      <c r="E28" s="785"/>
      <c r="F28" s="785"/>
      <c r="G28" s="786"/>
      <c r="H28" s="791">
        <f>H26-H27</f>
        <v>0</v>
      </c>
      <c r="I28" s="839"/>
      <c r="J28" s="791">
        <f>J26-J27</f>
        <v>0</v>
      </c>
      <c r="K28" s="791">
        <f>K26-K27</f>
        <v>0</v>
      </c>
      <c r="L28" s="786" t="str">
        <f t="shared" si="1"/>
        <v/>
      </c>
      <c r="M28" s="787"/>
    </row>
    <row r="29" spans="1:15">
      <c r="A29" s="802" t="str">
        <f>封面!D11&amp;封面!G11</f>
        <v>被评估企业填表人：</v>
      </c>
      <c r="K29" s="820" t="str">
        <f>"评估人员："&amp;封面!G22</f>
        <v>评估人员：</v>
      </c>
    </row>
    <row r="30" spans="1:15">
      <c r="A30" s="802" t="str">
        <f>CONCATENATE(封面!D13,封面!F13,封面!G13,封面!H13,封面!I13,封面!J13,封面!K13)</f>
        <v>填表日期：年月日</v>
      </c>
    </row>
    <row r="31" spans="1:15">
      <c r="B31" s="770"/>
      <c r="H31" s="841"/>
      <c r="I31" s="842"/>
      <c r="J31" s="841"/>
      <c r="K31" s="841"/>
    </row>
    <row r="32" spans="1:15">
      <c r="B32" s="770"/>
      <c r="H32" s="841"/>
      <c r="I32" s="842"/>
      <c r="J32" s="841"/>
      <c r="K32" s="841"/>
    </row>
  </sheetData>
  <mergeCells count="4">
    <mergeCell ref="A2:M2"/>
    <mergeCell ref="A26:C26"/>
    <mergeCell ref="A27:C27"/>
    <mergeCell ref="A28:C28"/>
  </mergeCells>
  <phoneticPr fontId="28" type="noConversion"/>
  <hyperlinks>
    <hyperlink ref="A1" location="索引目录!D33" display="返回索引页" xr:uid="{6B340BD7-E8B8-40D6-851F-FF3722B2245F}"/>
    <hyperlink ref="B1" location="非流动资产评估汇总!B18" display="返回" xr:uid="{3FD180C4-BC2A-48C3-8D4F-E7669D723219}"/>
  </hyperlinks>
  <printOptions horizontalCentered="1"/>
  <pageMargins left="0.70866141732283472" right="0.70866141732283472" top="0.98425196850393704" bottom="0.74803149606299213" header="0.39370078740157477" footer="0.31496062992125984"/>
  <pageSetup paperSize="9" scale="91" orientation="landscape" r:id="rId1"/>
  <headerFooter>
    <oddHeader>&amp;R&amp;"宋体,常规"&amp;10共&amp;"Times New Roman,常规"&amp;N&amp;"宋体,常规"页第&amp;"Times New Roman,常规"&amp;P&amp;"宋体,常规"页</oddHeader>
  </headerFooter>
  <legacyDrawing r:id="rId2"/>
</worksheet>
</file>

<file path=xl/worksheets/sheet6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531546-A4C1-4781-8A5D-33B21F2144CB}">
  <sheetPr codeName="Sheet161">
    <pageSetUpPr fitToPage="1"/>
  </sheetPr>
  <dimension ref="A1:N32"/>
  <sheetViews>
    <sheetView zoomScaleNormal="100" workbookViewId="0">
      <selection activeCell="F30" sqref="F30"/>
    </sheetView>
  </sheetViews>
  <sheetFormatPr defaultRowHeight="15.75" outlineLevelCol="1"/>
  <cols>
    <col min="1" max="1" width="4.375" style="759" customWidth="1"/>
    <col min="2" max="2" width="26.5" style="756" customWidth="1"/>
    <col min="3" max="3" width="9" style="756"/>
    <col min="4" max="4" width="6.25" style="756" customWidth="1"/>
    <col min="5" max="5" width="8.75" style="756" customWidth="1"/>
    <col min="6" max="6" width="14.5" style="756" customWidth="1"/>
    <col min="7" max="8" width="11" style="789" customWidth="1" outlineLevel="1"/>
    <col min="9" max="10" width="12.625" style="789" customWidth="1"/>
    <col min="11" max="11" width="8.625" style="756" customWidth="1"/>
    <col min="12" max="12" width="5.5" style="756" customWidth="1"/>
  </cols>
  <sheetData>
    <row r="1" spans="1:14">
      <c r="A1" s="782" t="s">
        <v>1431</v>
      </c>
      <c r="B1" s="783" t="s">
        <v>1432</v>
      </c>
    </row>
    <row r="2" spans="1:14" ht="23.25">
      <c r="A2" s="2328" t="s">
        <v>1459</v>
      </c>
      <c r="B2" s="2329"/>
      <c r="C2" s="2329"/>
      <c r="D2" s="2329"/>
      <c r="E2" s="2329"/>
      <c r="F2" s="2329"/>
      <c r="G2" s="2329"/>
      <c r="H2" s="2329"/>
      <c r="I2" s="2329"/>
      <c r="J2" s="2329"/>
      <c r="K2" s="2329"/>
      <c r="L2" s="2329"/>
    </row>
    <row r="3" spans="1:14">
      <c r="A3" s="1803" t="str">
        <f>CONCATENATE(封面!D9,封面!F9,封面!G9,封面!H9,封面!I9,封面!J9,封面!K9)</f>
        <v>评估基准日：年月日</v>
      </c>
      <c r="B3" s="1803"/>
      <c r="C3" s="1803"/>
      <c r="D3" s="1803"/>
      <c r="E3" s="1803"/>
      <c r="F3" s="717"/>
      <c r="G3" s="717"/>
      <c r="H3" s="717"/>
      <c r="I3" s="717"/>
      <c r="J3" s="717"/>
      <c r="K3" s="717"/>
      <c r="L3" s="717"/>
    </row>
    <row r="4" spans="1:14">
      <c r="A4" s="759" t="str">
        <f>封面!D7&amp;封面!F7</f>
        <v>被评估企业：</v>
      </c>
      <c r="L4" s="758" t="s">
        <v>1401</v>
      </c>
    </row>
    <row r="5" spans="1:14">
      <c r="A5" s="784" t="s">
        <v>1433</v>
      </c>
      <c r="B5" s="835" t="s">
        <v>1455</v>
      </c>
      <c r="C5" s="835" t="s">
        <v>1456</v>
      </c>
      <c r="D5" s="836" t="s">
        <v>1460</v>
      </c>
      <c r="E5" s="836" t="s">
        <v>1461</v>
      </c>
      <c r="F5" s="835" t="s">
        <v>1457</v>
      </c>
      <c r="G5" s="843" t="s">
        <v>317</v>
      </c>
      <c r="H5" s="1003" t="s">
        <v>394</v>
      </c>
      <c r="I5" s="843" t="s">
        <v>318</v>
      </c>
      <c r="J5" s="844" t="s">
        <v>319</v>
      </c>
      <c r="K5" s="836" t="s">
        <v>336</v>
      </c>
      <c r="L5" s="836" t="s">
        <v>1425</v>
      </c>
      <c r="N5" s="1099" t="s">
        <v>2129</v>
      </c>
    </row>
    <row r="6" spans="1:14">
      <c r="A6" s="760" t="str">
        <f>IF(B6="","",COUNT(A$5:A5)+1)</f>
        <v/>
      </c>
      <c r="B6" s="761" t="s">
        <v>571</v>
      </c>
      <c r="C6" s="761" t="s">
        <v>571</v>
      </c>
      <c r="D6" s="764" t="s">
        <v>571</v>
      </c>
      <c r="E6" s="765" t="s">
        <v>571</v>
      </c>
      <c r="F6" s="766" t="s">
        <v>571</v>
      </c>
      <c r="G6" s="791"/>
      <c r="H6" s="791"/>
      <c r="I6" s="791" t="str">
        <f>IF(B6="","",G6+H6)</f>
        <v/>
      </c>
      <c r="J6" s="840"/>
      <c r="K6" s="786" t="str">
        <f>IFERROR((J6-I6)/I6*100,"")</f>
        <v/>
      </c>
      <c r="L6" s="787" t="s">
        <v>571</v>
      </c>
      <c r="N6" s="1099"/>
    </row>
    <row r="7" spans="1:14">
      <c r="A7" s="760" t="str">
        <f>IF(B7="","",COUNT(A$5:A6)+1)</f>
        <v/>
      </c>
      <c r="B7" s="761" t="s">
        <v>571</v>
      </c>
      <c r="C7" s="761" t="s">
        <v>571</v>
      </c>
      <c r="D7" s="764" t="s">
        <v>571</v>
      </c>
      <c r="E7" s="765" t="s">
        <v>571</v>
      </c>
      <c r="F7" s="766" t="s">
        <v>571</v>
      </c>
      <c r="G7" s="791"/>
      <c r="H7" s="791"/>
      <c r="I7" s="791" t="str">
        <f t="shared" ref="I7:I25" si="0">IF(B7="","",G7+H7)</f>
        <v/>
      </c>
      <c r="J7" s="840"/>
      <c r="K7" s="786" t="str">
        <f t="shared" ref="K7:K28" si="1">IFERROR((J7-I7)/I7*100,"")</f>
        <v/>
      </c>
      <c r="L7" s="787" t="s">
        <v>571</v>
      </c>
      <c r="N7" s="894"/>
    </row>
    <row r="8" spans="1:14">
      <c r="A8" s="760" t="str">
        <f>IF(B8="","",COUNT(A$5:A7)+1)</f>
        <v/>
      </c>
      <c r="B8" s="761" t="s">
        <v>571</v>
      </c>
      <c r="C8" s="761" t="s">
        <v>571</v>
      </c>
      <c r="D8" s="764" t="s">
        <v>571</v>
      </c>
      <c r="E8" s="765" t="s">
        <v>571</v>
      </c>
      <c r="F8" s="766" t="s">
        <v>571</v>
      </c>
      <c r="G8" s="791"/>
      <c r="H8" s="791"/>
      <c r="I8" s="791" t="str">
        <f t="shared" si="0"/>
        <v/>
      </c>
      <c r="J8" s="840"/>
      <c r="K8" s="786" t="str">
        <f t="shared" si="1"/>
        <v/>
      </c>
      <c r="L8" s="787" t="s">
        <v>571</v>
      </c>
      <c r="N8" s="894"/>
    </row>
    <row r="9" spans="1:14">
      <c r="A9" s="760" t="str">
        <f>IF(B9="","",COUNT(A$5:A8)+1)</f>
        <v/>
      </c>
      <c r="B9" s="761" t="s">
        <v>571</v>
      </c>
      <c r="C9" s="761" t="s">
        <v>571</v>
      </c>
      <c r="D9" s="764" t="s">
        <v>571</v>
      </c>
      <c r="E9" s="765" t="s">
        <v>571</v>
      </c>
      <c r="F9" s="766" t="s">
        <v>571</v>
      </c>
      <c r="G9" s="791"/>
      <c r="H9" s="791"/>
      <c r="I9" s="791" t="str">
        <f t="shared" si="0"/>
        <v/>
      </c>
      <c r="J9" s="840"/>
      <c r="K9" s="786" t="str">
        <f t="shared" si="1"/>
        <v/>
      </c>
      <c r="L9" s="787" t="s">
        <v>571</v>
      </c>
      <c r="N9" s="551"/>
    </row>
    <row r="10" spans="1:14">
      <c r="A10" s="760" t="str">
        <f>IF(B10="","",COUNT(A$5:A9)+1)</f>
        <v/>
      </c>
      <c r="B10" s="761" t="s">
        <v>571</v>
      </c>
      <c r="C10" s="761" t="s">
        <v>571</v>
      </c>
      <c r="D10" s="764" t="s">
        <v>571</v>
      </c>
      <c r="E10" s="765" t="s">
        <v>571</v>
      </c>
      <c r="F10" s="766" t="s">
        <v>571</v>
      </c>
      <c r="G10" s="791"/>
      <c r="H10" s="791"/>
      <c r="I10" s="791" t="str">
        <f t="shared" si="0"/>
        <v/>
      </c>
      <c r="J10" s="840"/>
      <c r="K10" s="786" t="str">
        <f t="shared" si="1"/>
        <v/>
      </c>
      <c r="L10" s="787" t="s">
        <v>571</v>
      </c>
      <c r="N10" s="551"/>
    </row>
    <row r="11" spans="1:14">
      <c r="A11" s="760" t="str">
        <f>IF(B11="","",COUNT(A$5:A10)+1)</f>
        <v/>
      </c>
      <c r="B11" s="761" t="s">
        <v>571</v>
      </c>
      <c r="C11" s="761" t="s">
        <v>571</v>
      </c>
      <c r="D11" s="764" t="s">
        <v>571</v>
      </c>
      <c r="E11" s="765" t="s">
        <v>571</v>
      </c>
      <c r="F11" s="766" t="s">
        <v>571</v>
      </c>
      <c r="G11" s="791"/>
      <c r="H11" s="791"/>
      <c r="I11" s="791" t="str">
        <f t="shared" si="0"/>
        <v/>
      </c>
      <c r="J11" s="840"/>
      <c r="K11" s="786" t="str">
        <f t="shared" si="1"/>
        <v/>
      </c>
      <c r="L11" s="787" t="s">
        <v>571</v>
      </c>
      <c r="N11" s="892"/>
    </row>
    <row r="12" spans="1:14">
      <c r="A12" s="760" t="str">
        <f>IF(B12="","",COUNT(A$5:A11)+1)</f>
        <v/>
      </c>
      <c r="B12" s="761" t="s">
        <v>571</v>
      </c>
      <c r="C12" s="761" t="s">
        <v>571</v>
      </c>
      <c r="D12" s="764" t="s">
        <v>571</v>
      </c>
      <c r="E12" s="765" t="s">
        <v>571</v>
      </c>
      <c r="F12" s="766" t="s">
        <v>571</v>
      </c>
      <c r="G12" s="791"/>
      <c r="H12" s="791"/>
      <c r="I12" s="791" t="str">
        <f t="shared" si="0"/>
        <v/>
      </c>
      <c r="J12" s="840"/>
      <c r="K12" s="786" t="str">
        <f t="shared" si="1"/>
        <v/>
      </c>
      <c r="L12" s="787" t="s">
        <v>571</v>
      </c>
      <c r="N12" s="892"/>
    </row>
    <row r="13" spans="1:14">
      <c r="A13" s="760" t="str">
        <f>IF(B13="","",COUNT(A$5:A12)+1)</f>
        <v/>
      </c>
      <c r="B13" s="761" t="s">
        <v>571</v>
      </c>
      <c r="C13" s="761" t="s">
        <v>571</v>
      </c>
      <c r="D13" s="764" t="s">
        <v>571</v>
      </c>
      <c r="E13" s="765" t="s">
        <v>571</v>
      </c>
      <c r="F13" s="766" t="s">
        <v>571</v>
      </c>
      <c r="G13" s="791"/>
      <c r="H13" s="791"/>
      <c r="I13" s="791" t="str">
        <f t="shared" si="0"/>
        <v/>
      </c>
      <c r="J13" s="840"/>
      <c r="K13" s="786" t="str">
        <f t="shared" si="1"/>
        <v/>
      </c>
      <c r="L13" s="787" t="s">
        <v>571</v>
      </c>
      <c r="N13" s="892"/>
    </row>
    <row r="14" spans="1:14">
      <c r="A14" s="760" t="str">
        <f>IF(B14="","",COUNT(A$5:A13)+1)</f>
        <v/>
      </c>
      <c r="B14" s="761" t="s">
        <v>571</v>
      </c>
      <c r="C14" s="761" t="s">
        <v>571</v>
      </c>
      <c r="D14" s="764" t="s">
        <v>571</v>
      </c>
      <c r="E14" s="765" t="s">
        <v>571</v>
      </c>
      <c r="F14" s="766" t="s">
        <v>571</v>
      </c>
      <c r="G14" s="791"/>
      <c r="H14" s="791"/>
      <c r="I14" s="791" t="str">
        <f t="shared" si="0"/>
        <v/>
      </c>
      <c r="J14" s="840"/>
      <c r="K14" s="786" t="str">
        <f t="shared" si="1"/>
        <v/>
      </c>
      <c r="L14" s="787" t="s">
        <v>571</v>
      </c>
      <c r="N14" s="551"/>
    </row>
    <row r="15" spans="1:14">
      <c r="A15" s="760" t="str">
        <f>IF(B15="","",COUNT(A$5:A14)+1)</f>
        <v/>
      </c>
      <c r="B15" s="761" t="s">
        <v>571</v>
      </c>
      <c r="C15" s="761" t="s">
        <v>571</v>
      </c>
      <c r="D15" s="764" t="s">
        <v>571</v>
      </c>
      <c r="E15" s="765" t="s">
        <v>571</v>
      </c>
      <c r="F15" s="766" t="s">
        <v>571</v>
      </c>
      <c r="G15" s="791"/>
      <c r="H15" s="791"/>
      <c r="I15" s="791" t="str">
        <f t="shared" si="0"/>
        <v/>
      </c>
      <c r="J15" s="840"/>
      <c r="K15" s="786" t="str">
        <f t="shared" si="1"/>
        <v/>
      </c>
      <c r="L15" s="787" t="s">
        <v>571</v>
      </c>
      <c r="N15" s="551"/>
    </row>
    <row r="16" spans="1:14">
      <c r="A16" s="760" t="str">
        <f>IF(B16="","",COUNT(A$5:A15)+1)</f>
        <v/>
      </c>
      <c r="B16" s="761" t="s">
        <v>571</v>
      </c>
      <c r="C16" s="761" t="s">
        <v>571</v>
      </c>
      <c r="D16" s="764" t="s">
        <v>571</v>
      </c>
      <c r="E16" s="765" t="s">
        <v>571</v>
      </c>
      <c r="F16" s="766" t="s">
        <v>571</v>
      </c>
      <c r="G16" s="791"/>
      <c r="H16" s="791"/>
      <c r="I16" s="791" t="str">
        <f t="shared" si="0"/>
        <v/>
      </c>
      <c r="J16" s="840"/>
      <c r="K16" s="786" t="str">
        <f t="shared" si="1"/>
        <v/>
      </c>
      <c r="L16" s="787" t="s">
        <v>571</v>
      </c>
      <c r="N16" s="551"/>
    </row>
    <row r="17" spans="1:14">
      <c r="A17" s="760" t="str">
        <f>IF(B17="","",COUNT(A$5:A16)+1)</f>
        <v/>
      </c>
      <c r="B17" s="761" t="s">
        <v>571</v>
      </c>
      <c r="C17" s="761" t="s">
        <v>571</v>
      </c>
      <c r="D17" s="764" t="s">
        <v>571</v>
      </c>
      <c r="E17" s="765" t="s">
        <v>571</v>
      </c>
      <c r="F17" s="766" t="s">
        <v>571</v>
      </c>
      <c r="G17" s="791"/>
      <c r="H17" s="791"/>
      <c r="I17" s="791" t="str">
        <f t="shared" si="0"/>
        <v/>
      </c>
      <c r="J17" s="840"/>
      <c r="K17" s="786" t="str">
        <f t="shared" si="1"/>
        <v/>
      </c>
      <c r="L17" s="787" t="s">
        <v>571</v>
      </c>
      <c r="N17" s="551"/>
    </row>
    <row r="18" spans="1:14">
      <c r="A18" s="760" t="str">
        <f>IF(B18="","",COUNT(A$5:A17)+1)</f>
        <v/>
      </c>
      <c r="B18" s="761" t="s">
        <v>571</v>
      </c>
      <c r="C18" s="761" t="s">
        <v>571</v>
      </c>
      <c r="D18" s="764" t="s">
        <v>571</v>
      </c>
      <c r="E18" s="765" t="s">
        <v>571</v>
      </c>
      <c r="F18" s="766" t="s">
        <v>571</v>
      </c>
      <c r="G18" s="791"/>
      <c r="H18" s="791"/>
      <c r="I18" s="791" t="str">
        <f t="shared" si="0"/>
        <v/>
      </c>
      <c r="J18" s="840"/>
      <c r="K18" s="786" t="str">
        <f t="shared" si="1"/>
        <v/>
      </c>
      <c r="L18" s="787" t="s">
        <v>571</v>
      </c>
      <c r="N18" s="551"/>
    </row>
    <row r="19" spans="1:14">
      <c r="A19" s="760" t="str">
        <f>IF(B19="","",COUNT(A$5:A18)+1)</f>
        <v/>
      </c>
      <c r="B19" s="761" t="s">
        <v>571</v>
      </c>
      <c r="C19" s="761" t="s">
        <v>571</v>
      </c>
      <c r="D19" s="764" t="s">
        <v>571</v>
      </c>
      <c r="E19" s="765" t="s">
        <v>571</v>
      </c>
      <c r="F19" s="766" t="s">
        <v>571</v>
      </c>
      <c r="G19" s="791"/>
      <c r="H19" s="791"/>
      <c r="I19" s="791" t="str">
        <f t="shared" si="0"/>
        <v/>
      </c>
      <c r="J19" s="840"/>
      <c r="K19" s="786" t="str">
        <f t="shared" si="1"/>
        <v/>
      </c>
      <c r="L19" s="787" t="s">
        <v>571</v>
      </c>
      <c r="N19" s="551"/>
    </row>
    <row r="20" spans="1:14">
      <c r="A20" s="760" t="str">
        <f>IF(B20="","",COUNT(A$5:A19)+1)</f>
        <v/>
      </c>
      <c r="B20" s="761" t="s">
        <v>571</v>
      </c>
      <c r="C20" s="761" t="s">
        <v>571</v>
      </c>
      <c r="D20" s="764" t="s">
        <v>571</v>
      </c>
      <c r="E20" s="765" t="s">
        <v>571</v>
      </c>
      <c r="F20" s="766" t="s">
        <v>571</v>
      </c>
      <c r="G20" s="791"/>
      <c r="H20" s="791"/>
      <c r="I20" s="791" t="str">
        <f t="shared" si="0"/>
        <v/>
      </c>
      <c r="J20" s="840"/>
      <c r="K20" s="786" t="str">
        <f t="shared" si="1"/>
        <v/>
      </c>
      <c r="L20" s="787" t="s">
        <v>571</v>
      </c>
      <c r="N20" s="551"/>
    </row>
    <row r="21" spans="1:14">
      <c r="A21" s="760" t="str">
        <f>IF(B21="","",COUNT(A$5:A20)+1)</f>
        <v/>
      </c>
      <c r="B21" s="761" t="s">
        <v>571</v>
      </c>
      <c r="C21" s="761" t="s">
        <v>571</v>
      </c>
      <c r="D21" s="764" t="s">
        <v>571</v>
      </c>
      <c r="E21" s="765" t="s">
        <v>571</v>
      </c>
      <c r="F21" s="766" t="s">
        <v>571</v>
      </c>
      <c r="G21" s="791"/>
      <c r="H21" s="791"/>
      <c r="I21" s="791" t="str">
        <f t="shared" si="0"/>
        <v/>
      </c>
      <c r="J21" s="840"/>
      <c r="K21" s="786" t="str">
        <f t="shared" si="1"/>
        <v/>
      </c>
      <c r="L21" s="787" t="s">
        <v>571</v>
      </c>
      <c r="N21" s="551"/>
    </row>
    <row r="22" spans="1:14">
      <c r="A22" s="760" t="str">
        <f>IF(B22="","",COUNT(A$5:A21)+1)</f>
        <v/>
      </c>
      <c r="B22" s="761" t="s">
        <v>571</v>
      </c>
      <c r="C22" s="761" t="s">
        <v>571</v>
      </c>
      <c r="D22" s="764" t="s">
        <v>571</v>
      </c>
      <c r="E22" s="765" t="s">
        <v>571</v>
      </c>
      <c r="F22" s="766" t="s">
        <v>571</v>
      </c>
      <c r="G22" s="791"/>
      <c r="H22" s="791"/>
      <c r="I22" s="791" t="str">
        <f t="shared" si="0"/>
        <v/>
      </c>
      <c r="J22" s="840"/>
      <c r="K22" s="786" t="str">
        <f t="shared" si="1"/>
        <v/>
      </c>
      <c r="L22" s="787" t="s">
        <v>571</v>
      </c>
      <c r="N22" s="551"/>
    </row>
    <row r="23" spans="1:14">
      <c r="A23" s="760" t="str">
        <f>IF(B23="","",COUNT(A$5:A22)+1)</f>
        <v/>
      </c>
      <c r="B23" s="761" t="s">
        <v>571</v>
      </c>
      <c r="C23" s="761" t="s">
        <v>571</v>
      </c>
      <c r="D23" s="764" t="s">
        <v>571</v>
      </c>
      <c r="E23" s="765" t="s">
        <v>571</v>
      </c>
      <c r="F23" s="766" t="s">
        <v>571</v>
      </c>
      <c r="G23" s="791"/>
      <c r="H23" s="791"/>
      <c r="I23" s="791" t="str">
        <f t="shared" si="0"/>
        <v/>
      </c>
      <c r="J23" s="840"/>
      <c r="K23" s="786" t="str">
        <f t="shared" si="1"/>
        <v/>
      </c>
      <c r="L23" s="787" t="s">
        <v>571</v>
      </c>
      <c r="N23" s="551"/>
    </row>
    <row r="24" spans="1:14">
      <c r="A24" s="760" t="str">
        <f>IF(B24="","",COUNT(A$5:A23)+1)</f>
        <v/>
      </c>
      <c r="B24" s="761" t="s">
        <v>571</v>
      </c>
      <c r="C24" s="761" t="s">
        <v>571</v>
      </c>
      <c r="D24" s="764" t="s">
        <v>571</v>
      </c>
      <c r="E24" s="765" t="s">
        <v>571</v>
      </c>
      <c r="F24" s="766" t="s">
        <v>571</v>
      </c>
      <c r="G24" s="791"/>
      <c r="H24" s="791"/>
      <c r="I24" s="791" t="str">
        <f t="shared" si="0"/>
        <v/>
      </c>
      <c r="J24" s="840"/>
      <c r="K24" s="786" t="str">
        <f t="shared" si="1"/>
        <v/>
      </c>
      <c r="L24" s="787" t="s">
        <v>571</v>
      </c>
      <c r="N24" s="551"/>
    </row>
    <row r="25" spans="1:14">
      <c r="A25" s="760" t="str">
        <f>IF(B25="","",COUNT(A$5:A24)+1)</f>
        <v/>
      </c>
      <c r="B25" s="761" t="s">
        <v>571</v>
      </c>
      <c r="C25" s="761" t="s">
        <v>571</v>
      </c>
      <c r="D25" s="764" t="s">
        <v>571</v>
      </c>
      <c r="E25" s="765" t="s">
        <v>571</v>
      </c>
      <c r="F25" s="766" t="s">
        <v>571</v>
      </c>
      <c r="G25" s="791"/>
      <c r="H25" s="791"/>
      <c r="I25" s="791" t="str">
        <f t="shared" si="0"/>
        <v/>
      </c>
      <c r="J25" s="840"/>
      <c r="K25" s="786" t="str">
        <f t="shared" si="1"/>
        <v/>
      </c>
      <c r="L25" s="787" t="s">
        <v>571</v>
      </c>
      <c r="N25" s="551"/>
    </row>
    <row r="26" spans="1:14">
      <c r="A26" s="2335" t="s">
        <v>433</v>
      </c>
      <c r="B26" s="2335"/>
      <c r="C26" s="830"/>
      <c r="D26" s="785"/>
      <c r="E26" s="785"/>
      <c r="F26" s="786"/>
      <c r="G26" s="791">
        <f>SUM(G6:G25)</f>
        <v>0</v>
      </c>
      <c r="H26" s="791"/>
      <c r="I26" s="791">
        <f>SUM(I6:I25)</f>
        <v>0</v>
      </c>
      <c r="J26" s="791">
        <f>SUM(J6:J25)</f>
        <v>0</v>
      </c>
      <c r="K26" s="786" t="str">
        <f t="shared" si="1"/>
        <v/>
      </c>
      <c r="L26" s="787"/>
      <c r="N26" s="551"/>
    </row>
    <row r="27" spans="1:14">
      <c r="A27" s="2352" t="s">
        <v>1458</v>
      </c>
      <c r="B27" s="2335"/>
      <c r="C27" s="787"/>
      <c r="D27" s="785"/>
      <c r="E27" s="785"/>
      <c r="F27" s="786"/>
      <c r="G27" s="791"/>
      <c r="H27" s="791"/>
      <c r="I27" s="791">
        <f>G27+H27</f>
        <v>0</v>
      </c>
      <c r="J27" s="791"/>
      <c r="K27" s="786" t="str">
        <f t="shared" si="1"/>
        <v/>
      </c>
      <c r="L27" s="787"/>
    </row>
    <row r="28" spans="1:14">
      <c r="A28" s="2335" t="s">
        <v>449</v>
      </c>
      <c r="B28" s="2335"/>
      <c r="C28" s="785"/>
      <c r="D28" s="785"/>
      <c r="E28" s="785"/>
      <c r="F28" s="786"/>
      <c r="G28" s="791">
        <f>G26-G27</f>
        <v>0</v>
      </c>
      <c r="H28" s="791"/>
      <c r="I28" s="791">
        <f>I26-I27</f>
        <v>0</v>
      </c>
      <c r="J28" s="791">
        <f>J26-J27</f>
        <v>0</v>
      </c>
      <c r="K28" s="786" t="str">
        <f t="shared" si="1"/>
        <v/>
      </c>
      <c r="L28" s="787"/>
    </row>
    <row r="29" spans="1:14">
      <c r="A29" s="802" t="str">
        <f>封面!D11&amp;封面!G11</f>
        <v>被评估企业填表人：</v>
      </c>
      <c r="J29" s="820" t="str">
        <f>"评估人员："&amp;封面!G22</f>
        <v>评估人员：</v>
      </c>
    </row>
    <row r="30" spans="1:14">
      <c r="A30" s="802" t="str">
        <f>CONCATENATE(封面!D13,封面!F13,封面!G13,封面!H13,封面!I13,封面!J13,封面!K13)</f>
        <v>填表日期：年月日</v>
      </c>
    </row>
    <row r="31" spans="1:14">
      <c r="B31" s="770"/>
      <c r="F31" s="771"/>
      <c r="G31" s="841"/>
      <c r="H31" s="845"/>
      <c r="I31" s="841"/>
      <c r="J31" s="841"/>
    </row>
    <row r="32" spans="1:14">
      <c r="B32" s="770"/>
      <c r="F32" s="771"/>
      <c r="G32" s="841"/>
      <c r="H32" s="845"/>
      <c r="I32" s="841"/>
      <c r="J32" s="841"/>
    </row>
  </sheetData>
  <mergeCells count="4">
    <mergeCell ref="A2:L2"/>
    <mergeCell ref="A26:B26"/>
    <mergeCell ref="A27:B27"/>
    <mergeCell ref="A28:B28"/>
  </mergeCells>
  <phoneticPr fontId="28" type="noConversion"/>
  <hyperlinks>
    <hyperlink ref="A1" location="索引目录!D33" display="返回索引页" xr:uid="{521DDF74-A720-4886-89E8-3997F8E14182}"/>
    <hyperlink ref="B1" location="非流动资产评估汇总!B18" display="返回" xr:uid="{1452842C-E7BB-4780-AD0D-9BE079989F5D}"/>
  </hyperlinks>
  <printOptions horizontalCentered="1"/>
  <pageMargins left="0.70866141732283472" right="0.70866141732283472" top="0.98425196850393704" bottom="0.74803149606299213" header="0.39370078740157477" footer="0.31496062992125984"/>
  <pageSetup paperSize="9" scale="91" orientation="landscape" r:id="rId1"/>
  <headerFooter>
    <oddHeader>&amp;R&amp;"宋体,常规"&amp;10共&amp;"Times New Roman,常规"&amp;N&amp;"宋体,常规"页第&amp;"Times New Roman,常规"&amp;P&amp;"宋体,常规"页</oddHeader>
  </headerFooter>
  <legacyDrawing r:id="rId2"/>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431A36-342C-4D15-9A0D-34F8505CF11C}">
  <sheetPr codeName="Sheet162">
    <pageSetUpPr fitToPage="1"/>
  </sheetPr>
  <dimension ref="A1:G35"/>
  <sheetViews>
    <sheetView topLeftCell="A16" zoomScaleNormal="100" workbookViewId="0">
      <selection activeCell="C25" sqref="C25:F27"/>
    </sheetView>
  </sheetViews>
  <sheetFormatPr defaultRowHeight="15.75" outlineLevelCol="1"/>
  <cols>
    <col min="1" max="1" width="7.625" style="798" customWidth="1"/>
    <col min="2" max="2" width="35.25" style="798" customWidth="1"/>
    <col min="3" max="3" width="20.625" style="798" customWidth="1" outlineLevel="1"/>
    <col min="4" max="7" width="20.625" style="798" customWidth="1"/>
  </cols>
  <sheetData>
    <row r="1" spans="1:7">
      <c r="A1" s="850" t="s">
        <v>108</v>
      </c>
      <c r="B1" s="781" t="s">
        <v>1432</v>
      </c>
      <c r="C1" s="793"/>
      <c r="D1" s="793"/>
      <c r="E1" s="793"/>
      <c r="F1" s="793"/>
      <c r="G1" s="793"/>
    </row>
    <row r="2" spans="1:7" ht="23.25">
      <c r="A2" s="2353" t="s">
        <v>1464</v>
      </c>
      <c r="B2" s="2353"/>
      <c r="C2" s="2353"/>
      <c r="D2" s="2353"/>
      <c r="E2" s="2353"/>
      <c r="F2" s="2353"/>
      <c r="G2" s="2353"/>
    </row>
    <row r="3" spans="1:7">
      <c r="A3" s="2354" t="str">
        <f>CONCATENATE(封面!D9,封面!F9,封面!G9,封面!H9,封面!I9,封面!J9,封面!K9)</f>
        <v>评估基准日：年月日</v>
      </c>
      <c r="B3" s="2354"/>
      <c r="C3" s="2354"/>
      <c r="D3" s="2354"/>
      <c r="E3" s="2354"/>
      <c r="F3" s="2354"/>
      <c r="G3" s="2354"/>
    </row>
    <row r="4" spans="1:7">
      <c r="A4" s="851" t="str">
        <f>封面!D7&amp;封面!F7</f>
        <v>被评估企业：</v>
      </c>
      <c r="G4" s="852" t="s">
        <v>110</v>
      </c>
    </row>
    <row r="5" spans="1:7">
      <c r="A5" s="857" t="s">
        <v>373</v>
      </c>
      <c r="B5" s="857" t="s">
        <v>306</v>
      </c>
      <c r="C5" s="858" t="s">
        <v>317</v>
      </c>
      <c r="D5" s="857" t="s">
        <v>318</v>
      </c>
      <c r="E5" s="857" t="s">
        <v>319</v>
      </c>
      <c r="F5" s="857" t="s">
        <v>1443</v>
      </c>
      <c r="G5" s="857" t="s">
        <v>403</v>
      </c>
    </row>
    <row r="6" spans="1:7" ht="16.5">
      <c r="A6" s="795" t="str">
        <f>A$27&amp;"-"&amp;SUBTOTAL(103,B$6:B6)</f>
        <v>4-9-1</v>
      </c>
      <c r="B6" s="1087" t="s">
        <v>1724</v>
      </c>
      <c r="C6" s="796">
        <f>投资性房地产—房屋成本模式!Q25</f>
        <v>0</v>
      </c>
      <c r="D6" s="796">
        <f>投资性房地产—房屋成本模式!U25</f>
        <v>0</v>
      </c>
      <c r="E6" s="796">
        <f>投资性房地产—房屋成本模式!X25</f>
        <v>0</v>
      </c>
      <c r="F6" s="796">
        <f>E6-D6</f>
        <v>0</v>
      </c>
      <c r="G6" s="796" t="str">
        <f>IF(D6=0,"",F6/D6*100)</f>
        <v/>
      </c>
    </row>
    <row r="7" spans="1:7">
      <c r="A7" s="795" t="str">
        <f>A$27&amp;"-"&amp;SUBTOTAL(103,B$6:B7)</f>
        <v>4-9-2</v>
      </c>
      <c r="B7" s="853" t="s">
        <v>1465</v>
      </c>
      <c r="C7" s="796">
        <f>投资性房地产—房屋公允价值模式!L27</f>
        <v>0</v>
      </c>
      <c r="D7" s="796">
        <f>投资性房地产—房屋公允价值模式!N27</f>
        <v>0</v>
      </c>
      <c r="E7" s="796">
        <f>投资性房地产—房屋公允价值模式!O27</f>
        <v>0</v>
      </c>
      <c r="F7" s="796">
        <f>E7-D7</f>
        <v>0</v>
      </c>
      <c r="G7" s="796" t="str">
        <f>IF(D7=0,"",F7/D7*100)</f>
        <v/>
      </c>
    </row>
    <row r="8" spans="1:7">
      <c r="A8" s="795" t="str">
        <f>A$27&amp;"-"&amp;SUBTOTAL(103,B$6:B8)</f>
        <v>4-9-3</v>
      </c>
      <c r="B8" s="853" t="s">
        <v>1466</v>
      </c>
      <c r="C8" s="796">
        <f>投资性房地产—土地成本模式!M25</f>
        <v>0</v>
      </c>
      <c r="D8" s="796">
        <f>投资性房地产—土地成本模式!O25</f>
        <v>0</v>
      </c>
      <c r="E8" s="796">
        <f>投资性房地产—土地成本模式!P25</f>
        <v>0</v>
      </c>
      <c r="F8" s="796">
        <f>E8-D8</f>
        <v>0</v>
      </c>
      <c r="G8" s="796" t="str">
        <f>IF(D8=0,"",F8/D8*100)</f>
        <v/>
      </c>
    </row>
    <row r="9" spans="1:7">
      <c r="A9" s="795" t="str">
        <f>A$27&amp;"-"&amp;SUBTOTAL(103,B$6:B9)</f>
        <v>4-9-4</v>
      </c>
      <c r="B9" s="853" t="s">
        <v>1467</v>
      </c>
      <c r="C9" s="796">
        <f>投资性房地产—土地公允价值模式!M27</f>
        <v>0</v>
      </c>
      <c r="D9" s="796">
        <f>投资性房地产—土地公允价值模式!O27</f>
        <v>0</v>
      </c>
      <c r="E9" s="796">
        <f>投资性房地产—土地公允价值模式!P27</f>
        <v>0</v>
      </c>
      <c r="F9" s="796">
        <f>E9-D9</f>
        <v>0</v>
      </c>
      <c r="G9" s="796" t="str">
        <f>IF(D9=0,"",F9/D9*100)</f>
        <v/>
      </c>
    </row>
    <row r="10" spans="1:7">
      <c r="A10" s="854"/>
      <c r="B10" s="853"/>
      <c r="C10" s="796"/>
      <c r="D10" s="796"/>
      <c r="E10" s="796"/>
      <c r="F10" s="796"/>
      <c r="G10" s="796"/>
    </row>
    <row r="11" spans="1:7">
      <c r="A11" s="854"/>
      <c r="B11" s="853"/>
      <c r="C11" s="796"/>
      <c r="D11" s="796"/>
      <c r="E11" s="796"/>
      <c r="F11" s="796"/>
      <c r="G11" s="796"/>
    </row>
    <row r="12" spans="1:7">
      <c r="A12" s="854"/>
      <c r="B12" s="853"/>
      <c r="C12" s="796"/>
      <c r="D12" s="796"/>
      <c r="E12" s="796"/>
      <c r="F12" s="796"/>
      <c r="G12" s="796"/>
    </row>
    <row r="13" spans="1:7">
      <c r="A13" s="854"/>
      <c r="B13" s="853"/>
      <c r="C13" s="796"/>
      <c r="D13" s="796"/>
      <c r="E13" s="796"/>
      <c r="F13" s="796"/>
      <c r="G13" s="796"/>
    </row>
    <row r="14" spans="1:7">
      <c r="A14" s="854"/>
      <c r="B14" s="853"/>
      <c r="C14" s="796"/>
      <c r="D14" s="796"/>
      <c r="E14" s="796"/>
      <c r="F14" s="796"/>
      <c r="G14" s="796"/>
    </row>
    <row r="15" spans="1:7">
      <c r="A15" s="854"/>
      <c r="B15" s="853"/>
      <c r="C15" s="796"/>
      <c r="D15" s="796"/>
      <c r="E15" s="796"/>
      <c r="F15" s="796"/>
      <c r="G15" s="796"/>
    </row>
    <row r="16" spans="1:7">
      <c r="A16" s="854"/>
      <c r="B16" s="853"/>
      <c r="C16" s="796"/>
      <c r="D16" s="796"/>
      <c r="E16" s="796"/>
      <c r="F16" s="796"/>
      <c r="G16" s="796"/>
    </row>
    <row r="17" spans="1:7">
      <c r="A17" s="854"/>
      <c r="B17" s="853"/>
      <c r="C17" s="796"/>
      <c r="D17" s="796"/>
      <c r="E17" s="796"/>
      <c r="F17" s="796"/>
      <c r="G17" s="796"/>
    </row>
    <row r="18" spans="1:7">
      <c r="A18" s="854"/>
      <c r="B18" s="853"/>
      <c r="C18" s="796"/>
      <c r="D18" s="796"/>
      <c r="E18" s="796"/>
      <c r="F18" s="796"/>
      <c r="G18" s="796"/>
    </row>
    <row r="19" spans="1:7">
      <c r="A19" s="854"/>
      <c r="B19" s="853"/>
      <c r="C19" s="796"/>
      <c r="D19" s="796"/>
      <c r="E19" s="796"/>
      <c r="F19" s="796"/>
      <c r="G19" s="796"/>
    </row>
    <row r="20" spans="1:7">
      <c r="A20" s="854"/>
      <c r="B20" s="853"/>
      <c r="C20" s="796"/>
      <c r="D20" s="796"/>
      <c r="E20" s="796"/>
      <c r="F20" s="796"/>
      <c r="G20" s="796"/>
    </row>
    <row r="21" spans="1:7">
      <c r="A21" s="854"/>
      <c r="B21" s="853"/>
      <c r="C21" s="796"/>
      <c r="D21" s="796"/>
      <c r="E21" s="796"/>
      <c r="F21" s="796"/>
      <c r="G21" s="796"/>
    </row>
    <row r="22" spans="1:7">
      <c r="A22" s="854"/>
      <c r="B22" s="853"/>
      <c r="C22" s="796"/>
      <c r="D22" s="796"/>
      <c r="E22" s="796"/>
      <c r="F22" s="796"/>
      <c r="G22" s="796"/>
    </row>
    <row r="23" spans="1:7">
      <c r="A23" s="854"/>
      <c r="B23" s="853"/>
      <c r="C23" s="796"/>
      <c r="D23" s="796"/>
      <c r="E23" s="796"/>
      <c r="F23" s="796"/>
      <c r="G23" s="796"/>
    </row>
    <row r="24" spans="1:7">
      <c r="A24" s="854"/>
      <c r="B24" s="853"/>
      <c r="C24" s="796"/>
      <c r="D24" s="796"/>
      <c r="E24" s="796"/>
      <c r="F24" s="796"/>
      <c r="G24" s="796"/>
    </row>
    <row r="25" spans="1:7">
      <c r="A25" s="854" t="str">
        <f>A27</f>
        <v>4-9</v>
      </c>
      <c r="B25" s="855" t="s">
        <v>1468</v>
      </c>
      <c r="C25" s="1842">
        <f>SUM(C6,C7,C8,C9)</f>
        <v>0</v>
      </c>
      <c r="D25" s="1842">
        <f>SUM(D6,D7,D8,D9)</f>
        <v>0</v>
      </c>
      <c r="E25" s="1842">
        <f>SUM(E6,E7,E8,E9)</f>
        <v>0</v>
      </c>
      <c r="F25" s="1842">
        <f>E25-D25</f>
        <v>0</v>
      </c>
      <c r="G25" s="856" t="str">
        <f>IF(D25=0,"",F25/D25*100)</f>
        <v/>
      </c>
    </row>
    <row r="26" spans="1:7">
      <c r="A26" s="854"/>
      <c r="B26" s="855" t="s">
        <v>1437</v>
      </c>
      <c r="C26" s="1842">
        <f>投资性房地产—房屋成本模式!Q26+投资性房地产—土地成本模式!M26</f>
        <v>0</v>
      </c>
      <c r="D26" s="1842">
        <f>投资性房地产—房屋成本模式!U26+投资性房地产—土地成本模式!O26</f>
        <v>0</v>
      </c>
      <c r="E26" s="1842">
        <v>0</v>
      </c>
      <c r="F26" s="1842">
        <f>E26-D26</f>
        <v>0</v>
      </c>
      <c r="G26" s="856" t="str">
        <f>IF(D26=0,"",F26/D26*100)</f>
        <v/>
      </c>
    </row>
    <row r="27" spans="1:7">
      <c r="A27" s="854" t="str">
        <f>非流动资产汇总!A14</f>
        <v>4-9</v>
      </c>
      <c r="B27" s="855" t="s">
        <v>1444</v>
      </c>
      <c r="C27" s="1842">
        <f>C25-C26</f>
        <v>0</v>
      </c>
      <c r="D27" s="1842">
        <f>D25-D26</f>
        <v>0</v>
      </c>
      <c r="E27" s="1842">
        <f>E25-E26</f>
        <v>0</v>
      </c>
      <c r="F27" s="1842">
        <f>F25-F26</f>
        <v>0</v>
      </c>
      <c r="G27" s="856" t="str">
        <f>IF(D27=0,"",F27/D27*100)</f>
        <v/>
      </c>
    </row>
    <row r="28" spans="1:7">
      <c r="A28" s="900" t="str">
        <f>封面!D11&amp;封面!G11</f>
        <v>被评估企业填表人：</v>
      </c>
      <c r="B28" s="797"/>
      <c r="C28" s="797"/>
      <c r="D28" s="797"/>
      <c r="E28" s="797" t="str">
        <f>"评估人员："&amp;封面!G22</f>
        <v>评估人员：</v>
      </c>
      <c r="F28" s="797"/>
      <c r="G28" s="852"/>
    </row>
    <row r="29" spans="1:7">
      <c r="A29" s="798" t="str">
        <f>CONCATENATE(封面!D13,封面!F13,封面!G13,封面!H13,封面!I13,封面!J13,封面!K13)</f>
        <v>填表日期：年月日</v>
      </c>
      <c r="B29" s="797"/>
      <c r="C29" s="797"/>
      <c r="D29" s="797"/>
      <c r="E29" s="797"/>
      <c r="F29" s="797"/>
    </row>
    <row r="30" spans="1:7">
      <c r="A30" s="797"/>
      <c r="B30" s="797"/>
      <c r="C30" s="797"/>
      <c r="D30" s="797"/>
      <c r="E30" s="797"/>
      <c r="F30" s="797"/>
    </row>
    <row r="31" spans="1:7">
      <c r="A31" s="797"/>
      <c r="B31" s="797"/>
      <c r="C31" s="797"/>
      <c r="D31" s="797"/>
      <c r="E31" s="797"/>
      <c r="F31" s="797"/>
    </row>
    <row r="32" spans="1:7">
      <c r="A32" s="797"/>
      <c r="B32" s="797"/>
      <c r="C32" s="797"/>
      <c r="D32" s="797"/>
      <c r="E32" s="797"/>
      <c r="F32" s="797"/>
    </row>
    <row r="33" spans="1:6">
      <c r="A33" s="797"/>
      <c r="B33" s="797"/>
      <c r="C33" s="797"/>
      <c r="D33" s="797"/>
      <c r="E33" s="797"/>
      <c r="F33" s="797"/>
    </row>
    <row r="34" spans="1:6">
      <c r="A34" s="797"/>
      <c r="B34" s="797"/>
      <c r="C34" s="797"/>
      <c r="D34" s="797"/>
      <c r="E34" s="797"/>
      <c r="F34" s="797"/>
    </row>
    <row r="35" spans="1:6">
      <c r="A35" s="797"/>
      <c r="B35" s="797"/>
      <c r="C35" s="797"/>
      <c r="D35" s="797"/>
      <c r="E35" s="797"/>
      <c r="F35" s="797"/>
    </row>
  </sheetData>
  <mergeCells count="2">
    <mergeCell ref="A2:G2"/>
    <mergeCell ref="A3:G3"/>
  </mergeCells>
  <phoneticPr fontId="28" type="noConversion"/>
  <conditionalFormatting sqref="C6:G24">
    <cfRule type="expression" dxfId="5" priority="1">
      <formula>$D6+$E6=0</formula>
    </cfRule>
  </conditionalFormatting>
  <hyperlinks>
    <hyperlink ref="A1" location="索引目录!D28" display="返回索引页" xr:uid="{F1F6F42E-BBEC-4608-AEB3-64B45D03F737}"/>
    <hyperlink ref="B1" location="非流动资产评估汇总!B21" display="返回" xr:uid="{3C7C0775-91D6-499C-9834-4BC4180AD8F7}"/>
    <hyperlink ref="B7" location="'投资性房地产-房屋公允模式'!B1" display="投资性房地产—房屋（采用公允模式计量）" xr:uid="{48B2F247-F276-4EFD-BE74-24FB5F565130}"/>
    <hyperlink ref="B8" location="'投资性地产-土地成本模式'!B1" display="投资性房地产—土地（采用成本模式计量）" xr:uid="{4E9249FB-B283-4E43-9D35-3BAC0D78CE0E}"/>
    <hyperlink ref="B9" location="'投资性地产-土地公允模式'!B1" display="投资性房地产—土地（采用公允模式计量）" xr:uid="{BDD0D676-038E-4CEF-810A-0863A68B3B06}"/>
    <hyperlink ref="B6" location="'投资性房地产-房屋成本模式'!B1" display="投资性房地产—房屋（采用成本模式计量）余额" xr:uid="{B0365081-5A4B-42AD-A2E6-BC088CABB04F}"/>
  </hyperlinks>
  <printOptions horizontalCentered="1"/>
  <pageMargins left="0.70866141732283472" right="0.70866141732283472" top="0.98425196850393704" bottom="0.74803149606299213" header="0.39370078740157477" footer="0.31496062992125984"/>
  <pageSetup paperSize="9" scale="84" orientation="landscape" r:id="rId1"/>
  <headerFooter>
    <oddHeader>&amp;R&amp;"宋体,常规"&amp;10共&amp;"Times New Roman,常规"&amp;N&amp;"宋体,常规"页第&amp;"Times New Roman,常规"&amp;P&amp;"宋体,常规"页</oddHeader>
  </headerFooter>
</worksheet>
</file>

<file path=xl/worksheets/sheet6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7">
    <tabColor indexed="14"/>
    <pageSetUpPr fitToPage="1"/>
  </sheetPr>
  <dimension ref="A1:AC29"/>
  <sheetViews>
    <sheetView topLeftCell="K1" zoomScaleNormal="100" workbookViewId="0">
      <selection activeCell="X12" sqref="X12"/>
    </sheetView>
  </sheetViews>
  <sheetFormatPr defaultColWidth="9" defaultRowHeight="15.75" customHeight="1" outlineLevelCol="1"/>
  <cols>
    <col min="1" max="1" width="5.5" style="50" customWidth="1"/>
    <col min="2" max="3" width="10" style="413" customWidth="1"/>
    <col min="4" max="4" width="10.75" style="413" customWidth="1"/>
    <col min="5" max="5" width="9.125" style="413" customWidth="1"/>
    <col min="6" max="6" width="11.875" style="413" customWidth="1"/>
    <col min="7" max="9" width="9.125" style="413" customWidth="1"/>
    <col min="10" max="10" width="12.125" style="413" customWidth="1"/>
    <col min="11" max="11" width="5.25" style="413" customWidth="1"/>
    <col min="12" max="12" width="6.25" style="715" customWidth="1"/>
    <col min="13" max="13" width="4.5" style="413" customWidth="1"/>
    <col min="14" max="14" width="7.75" style="413" customWidth="1"/>
    <col min="15" max="15" width="7.25" style="413" customWidth="1"/>
    <col min="16" max="16" width="8.5" style="708" customWidth="1" outlineLevel="1"/>
    <col min="17" max="19" width="8" style="708" customWidth="1" outlineLevel="1"/>
    <col min="20" max="21" width="8" style="708" customWidth="1"/>
    <col min="22" max="22" width="8.125" style="708" bestFit="1" customWidth="1"/>
    <col min="23" max="23" width="7.625" style="708" customWidth="1"/>
    <col min="24" max="24" width="9.875" style="708" bestFit="1" customWidth="1"/>
    <col min="25" max="25" width="7.75" style="708" customWidth="1"/>
    <col min="26" max="26" width="7.25" style="708" customWidth="1"/>
    <col min="27" max="27" width="6" style="413" customWidth="1"/>
    <col min="28" max="16384" width="9" style="413"/>
  </cols>
  <sheetData>
    <row r="1" spans="1:29" s="349" customFormat="1" ht="14.25">
      <c r="A1" s="564" t="s">
        <v>108</v>
      </c>
      <c r="B1" s="380"/>
      <c r="C1" s="357" t="s">
        <v>333</v>
      </c>
      <c r="D1" s="357"/>
      <c r="E1" s="348"/>
      <c r="F1" s="348"/>
      <c r="G1" s="348"/>
      <c r="H1" s="348"/>
      <c r="I1" s="348"/>
      <c r="J1" s="348"/>
      <c r="K1" s="348"/>
      <c r="L1" s="714"/>
      <c r="M1" s="348"/>
      <c r="N1" s="348"/>
      <c r="O1" s="348"/>
      <c r="P1" s="941"/>
      <c r="Q1" s="941"/>
      <c r="R1" s="941"/>
      <c r="S1" s="943"/>
      <c r="T1" s="943"/>
      <c r="U1" s="943"/>
      <c r="V1" s="943"/>
      <c r="W1" s="943"/>
      <c r="X1" s="943"/>
      <c r="Y1" s="943"/>
      <c r="Z1" s="943"/>
    </row>
    <row r="2" spans="1:29" s="412" customFormat="1" ht="30" customHeight="1">
      <c r="A2" s="2355" t="s">
        <v>552</v>
      </c>
      <c r="B2" s="2355"/>
      <c r="C2" s="2355"/>
      <c r="D2" s="2355"/>
      <c r="E2" s="2355"/>
      <c r="F2" s="2355"/>
      <c r="G2" s="2355"/>
      <c r="H2" s="2355"/>
      <c r="I2" s="2355"/>
      <c r="J2" s="2355"/>
      <c r="K2" s="2355"/>
      <c r="L2" s="2355"/>
      <c r="M2" s="2355"/>
      <c r="N2" s="2355"/>
      <c r="O2" s="2355"/>
      <c r="P2" s="2355"/>
      <c r="Q2" s="2355"/>
      <c r="R2" s="2355"/>
      <c r="S2" s="2355"/>
      <c r="T2" s="2355"/>
      <c r="U2" s="2355"/>
      <c r="V2" s="2355"/>
      <c r="W2" s="2355"/>
      <c r="X2" s="2355"/>
      <c r="Y2" s="2355"/>
      <c r="Z2" s="2355"/>
      <c r="AA2" s="2355"/>
    </row>
    <row r="3" spans="1:29" s="412" customFormat="1" ht="15.75" customHeight="1">
      <c r="A3" s="2356" t="s">
        <v>553</v>
      </c>
      <c r="B3" s="2356"/>
      <c r="C3" s="2356"/>
      <c r="D3" s="2356"/>
      <c r="E3" s="2356"/>
      <c r="F3" s="2356"/>
      <c r="G3" s="2356"/>
      <c r="H3" s="2356"/>
      <c r="I3" s="2356"/>
      <c r="J3" s="2356"/>
      <c r="K3" s="2356"/>
      <c r="L3" s="2356"/>
      <c r="M3" s="2356"/>
      <c r="N3" s="2356"/>
      <c r="O3" s="2356"/>
      <c r="P3" s="2356"/>
      <c r="Q3" s="2356"/>
      <c r="R3" s="2356"/>
      <c r="S3" s="2356"/>
      <c r="T3" s="2356"/>
      <c r="U3" s="2356"/>
      <c r="V3" s="2356"/>
      <c r="W3" s="2356"/>
      <c r="X3" s="2356"/>
      <c r="Y3" s="2356"/>
      <c r="Z3" s="2356"/>
      <c r="AA3" s="2356"/>
    </row>
    <row r="4" spans="1:29" ht="14.25" customHeight="1">
      <c r="A4" s="1806" t="str">
        <f>股权投资!A3</f>
        <v>评估基准日：年月日</v>
      </c>
      <c r="B4" s="1806"/>
      <c r="C4" s="708"/>
      <c r="D4" s="708"/>
      <c r="E4" s="708"/>
      <c r="F4" s="708"/>
      <c r="G4" s="708"/>
      <c r="H4" s="708"/>
      <c r="I4" s="708"/>
      <c r="J4" s="708"/>
      <c r="K4" s="708"/>
      <c r="L4" s="708"/>
      <c r="M4" s="708"/>
      <c r="N4" s="708"/>
      <c r="O4" s="708"/>
      <c r="AA4" s="708"/>
    </row>
    <row r="5" spans="1:29" ht="15.75" customHeight="1">
      <c r="A5" s="50" t="str">
        <f>封面!D7&amp;封面!F7</f>
        <v>被评估企业：</v>
      </c>
      <c r="P5" s="1008"/>
      <c r="Q5" s="1008"/>
      <c r="R5" s="1008"/>
      <c r="S5" s="1008"/>
      <c r="T5" s="1008"/>
      <c r="U5" s="1008"/>
      <c r="V5" s="1008"/>
      <c r="W5" s="1008"/>
      <c r="X5" s="1008"/>
      <c r="Y5" s="2357" t="s">
        <v>110</v>
      </c>
      <c r="Z5" s="2357"/>
      <c r="AA5" s="2357"/>
    </row>
    <row r="6" spans="1:29" s="414" customFormat="1" ht="15.75" customHeight="1">
      <c r="A6" s="2377" t="s">
        <v>172</v>
      </c>
      <c r="B6" s="2379" t="s">
        <v>554</v>
      </c>
      <c r="C6" s="2381" t="s">
        <v>555</v>
      </c>
      <c r="D6" s="2383" t="s">
        <v>556</v>
      </c>
      <c r="E6" s="2385" t="s">
        <v>557</v>
      </c>
      <c r="F6" s="2383" t="s">
        <v>558</v>
      </c>
      <c r="G6" s="2389" t="s">
        <v>559</v>
      </c>
      <c r="H6" s="2385" t="s">
        <v>560</v>
      </c>
      <c r="I6" s="2389" t="s">
        <v>561</v>
      </c>
      <c r="J6" s="2371" t="s">
        <v>562</v>
      </c>
      <c r="K6" s="2373" t="s">
        <v>563</v>
      </c>
      <c r="L6" s="2362" t="s">
        <v>564</v>
      </c>
      <c r="M6" s="2364" t="s">
        <v>482</v>
      </c>
      <c r="N6" s="2364" t="s">
        <v>565</v>
      </c>
      <c r="O6" s="2366" t="s">
        <v>566</v>
      </c>
      <c r="P6" s="2358" t="s">
        <v>317</v>
      </c>
      <c r="Q6" s="2359"/>
      <c r="R6" s="2360" t="s">
        <v>394</v>
      </c>
      <c r="S6" s="2361"/>
      <c r="T6" s="2358" t="s">
        <v>318</v>
      </c>
      <c r="U6" s="2359"/>
      <c r="V6" s="2358" t="s">
        <v>319</v>
      </c>
      <c r="W6" s="2359"/>
      <c r="X6" s="2359"/>
      <c r="Y6" s="2368" t="s">
        <v>336</v>
      </c>
      <c r="Z6" s="2369" t="s">
        <v>567</v>
      </c>
      <c r="AA6" s="2366" t="s">
        <v>175</v>
      </c>
      <c r="AC6" s="2189" t="s">
        <v>2129</v>
      </c>
    </row>
    <row r="7" spans="1:29" s="414" customFormat="1" ht="22.5" customHeight="1">
      <c r="A7" s="2378"/>
      <c r="B7" s="2380"/>
      <c r="C7" s="2382"/>
      <c r="D7" s="2384"/>
      <c r="E7" s="2386"/>
      <c r="F7" s="2384"/>
      <c r="G7" s="2384"/>
      <c r="H7" s="2390"/>
      <c r="I7" s="2384"/>
      <c r="J7" s="2372"/>
      <c r="K7" s="2367"/>
      <c r="L7" s="2363"/>
      <c r="M7" s="2365"/>
      <c r="N7" s="2365"/>
      <c r="O7" s="2367"/>
      <c r="P7" s="1009" t="s">
        <v>569</v>
      </c>
      <c r="Q7" s="1010" t="s">
        <v>570</v>
      </c>
      <c r="R7" s="1010" t="s">
        <v>569</v>
      </c>
      <c r="S7" s="1010" t="s">
        <v>570</v>
      </c>
      <c r="T7" s="1009" t="s">
        <v>569</v>
      </c>
      <c r="U7" s="1010" t="s">
        <v>570</v>
      </c>
      <c r="V7" s="1010" t="s">
        <v>569</v>
      </c>
      <c r="W7" s="1010" t="s">
        <v>503</v>
      </c>
      <c r="X7" s="1010" t="s">
        <v>570</v>
      </c>
      <c r="Y7" s="2359"/>
      <c r="Z7" s="2370"/>
      <c r="AA7" s="2367"/>
      <c r="AC7" s="2190"/>
    </row>
    <row r="8" spans="1:29" ht="15.75" customHeight="1">
      <c r="A8" s="46"/>
      <c r="B8" s="410"/>
      <c r="C8" s="416"/>
      <c r="D8" s="416"/>
      <c r="E8" s="416"/>
      <c r="F8" s="416"/>
      <c r="G8" s="416"/>
      <c r="H8" s="416"/>
      <c r="I8" s="416"/>
      <c r="J8" s="416"/>
      <c r="K8" s="410"/>
      <c r="L8" s="27"/>
      <c r="M8" s="410"/>
      <c r="N8" s="417"/>
      <c r="O8" s="417" t="s">
        <v>571</v>
      </c>
      <c r="P8" s="1011"/>
      <c r="Q8" s="1012"/>
      <c r="R8" s="1012"/>
      <c r="S8" s="1012"/>
      <c r="T8" s="1012"/>
      <c r="U8" s="1012"/>
      <c r="V8" s="1012"/>
      <c r="W8" s="1013"/>
      <c r="X8" s="1012"/>
      <c r="Y8" s="956" t="str">
        <f>IF(W8=0,"",(X8-U8)/U8*100)</f>
        <v/>
      </c>
      <c r="Z8" s="1012"/>
      <c r="AA8" s="416"/>
      <c r="AC8" s="894"/>
    </row>
    <row r="9" spans="1:29" ht="15.75" customHeight="1">
      <c r="A9" s="46"/>
      <c r="B9" s="410"/>
      <c r="C9" s="416"/>
      <c r="D9" s="416"/>
      <c r="E9" s="416"/>
      <c r="F9" s="416"/>
      <c r="G9" s="416"/>
      <c r="H9" s="416"/>
      <c r="I9" s="416"/>
      <c r="J9" s="416"/>
      <c r="K9" s="410"/>
      <c r="L9" s="27"/>
      <c r="M9" s="410"/>
      <c r="N9" s="417"/>
      <c r="O9" s="417" t="s">
        <v>571</v>
      </c>
      <c r="P9" s="1011"/>
      <c r="Q9" s="1012"/>
      <c r="R9" s="1012"/>
      <c r="S9" s="1012"/>
      <c r="T9" s="1012"/>
      <c r="U9" s="1012"/>
      <c r="V9" s="1012"/>
      <c r="W9" s="1013"/>
      <c r="X9" s="1012"/>
      <c r="Y9" s="956" t="str">
        <f t="shared" ref="Y9:Y25" si="0">IF(W9=0,"",(X9-U9)/U9*100)</f>
        <v/>
      </c>
      <c r="Z9" s="1012"/>
      <c r="AA9" s="416"/>
      <c r="AC9" s="894"/>
    </row>
    <row r="10" spans="1:29" ht="15.75" customHeight="1">
      <c r="A10" s="46"/>
      <c r="B10" s="410"/>
      <c r="C10" s="416"/>
      <c r="D10" s="416"/>
      <c r="E10" s="416"/>
      <c r="F10" s="416"/>
      <c r="G10" s="416"/>
      <c r="H10" s="416"/>
      <c r="I10" s="416"/>
      <c r="J10" s="416"/>
      <c r="K10" s="410"/>
      <c r="L10" s="27"/>
      <c r="M10" s="410"/>
      <c r="N10" s="417"/>
      <c r="O10" s="417"/>
      <c r="P10" s="1011"/>
      <c r="Q10" s="1012"/>
      <c r="R10" s="1012"/>
      <c r="S10" s="1012"/>
      <c r="T10" s="1012"/>
      <c r="U10" s="1012"/>
      <c r="V10" s="1012"/>
      <c r="W10" s="1013"/>
      <c r="X10" s="1012"/>
      <c r="Y10" s="956" t="str">
        <f t="shared" si="0"/>
        <v/>
      </c>
      <c r="Z10" s="1012"/>
      <c r="AA10" s="416"/>
      <c r="AC10" s="551"/>
    </row>
    <row r="11" spans="1:29" ht="15.75" customHeight="1">
      <c r="A11" s="46"/>
      <c r="B11" s="410"/>
      <c r="C11" s="416"/>
      <c r="D11" s="416"/>
      <c r="E11" s="416"/>
      <c r="F11" s="416"/>
      <c r="G11" s="416"/>
      <c r="H11" s="416"/>
      <c r="I11" s="416"/>
      <c r="J11" s="416"/>
      <c r="K11" s="410"/>
      <c r="L11" s="27"/>
      <c r="M11" s="410"/>
      <c r="N11" s="417"/>
      <c r="O11" s="417"/>
      <c r="P11" s="1011"/>
      <c r="Q11" s="1012"/>
      <c r="R11" s="1012"/>
      <c r="S11" s="1012"/>
      <c r="T11" s="1012"/>
      <c r="U11" s="1012"/>
      <c r="V11" s="1012"/>
      <c r="W11" s="1013"/>
      <c r="X11" s="1012"/>
      <c r="Y11" s="956" t="str">
        <f t="shared" si="0"/>
        <v/>
      </c>
      <c r="Z11" s="1012"/>
      <c r="AA11" s="416"/>
      <c r="AC11" s="551"/>
    </row>
    <row r="12" spans="1:29" ht="15.75" customHeight="1">
      <c r="A12" s="46"/>
      <c r="B12" s="410"/>
      <c r="C12" s="416"/>
      <c r="D12" s="416"/>
      <c r="E12" s="416"/>
      <c r="F12" s="416"/>
      <c r="G12" s="416"/>
      <c r="H12" s="416"/>
      <c r="I12" s="416"/>
      <c r="J12" s="416"/>
      <c r="K12" s="410"/>
      <c r="L12" s="27"/>
      <c r="M12" s="410"/>
      <c r="N12" s="417"/>
      <c r="O12" s="417"/>
      <c r="P12" s="1011"/>
      <c r="Q12" s="1012"/>
      <c r="R12" s="1012"/>
      <c r="S12" s="1012"/>
      <c r="T12" s="1012"/>
      <c r="U12" s="1012"/>
      <c r="V12" s="1012"/>
      <c r="W12" s="1013"/>
      <c r="X12" s="1012"/>
      <c r="Y12" s="956" t="str">
        <f t="shared" si="0"/>
        <v/>
      </c>
      <c r="Z12" s="1012"/>
      <c r="AA12" s="416"/>
      <c r="AC12" s="892"/>
    </row>
    <row r="13" spans="1:29" ht="15.75" customHeight="1">
      <c r="A13" s="46"/>
      <c r="B13" s="410"/>
      <c r="C13" s="416"/>
      <c r="D13" s="416"/>
      <c r="E13" s="416"/>
      <c r="F13" s="416"/>
      <c r="G13" s="416"/>
      <c r="H13" s="416"/>
      <c r="I13" s="416"/>
      <c r="J13" s="416"/>
      <c r="K13" s="410"/>
      <c r="L13" s="27"/>
      <c r="M13" s="410"/>
      <c r="N13" s="417"/>
      <c r="O13" s="417"/>
      <c r="P13" s="1011"/>
      <c r="Q13" s="1012"/>
      <c r="R13" s="1012"/>
      <c r="S13" s="1012"/>
      <c r="T13" s="1012"/>
      <c r="U13" s="1012"/>
      <c r="V13" s="1012"/>
      <c r="W13" s="1013"/>
      <c r="X13" s="1012"/>
      <c r="Y13" s="956" t="str">
        <f t="shared" si="0"/>
        <v/>
      </c>
      <c r="Z13" s="1012"/>
      <c r="AA13" s="416"/>
      <c r="AC13" s="892"/>
    </row>
    <row r="14" spans="1:29" ht="15.75" customHeight="1">
      <c r="A14" s="46"/>
      <c r="B14" s="410"/>
      <c r="C14" s="416"/>
      <c r="D14" s="416"/>
      <c r="E14" s="416"/>
      <c r="F14" s="416"/>
      <c r="G14" s="416"/>
      <c r="H14" s="416"/>
      <c r="I14" s="416"/>
      <c r="J14" s="416"/>
      <c r="K14" s="410"/>
      <c r="L14" s="27"/>
      <c r="M14" s="410"/>
      <c r="N14" s="417"/>
      <c r="O14" s="417"/>
      <c r="P14" s="1011"/>
      <c r="Q14" s="1012"/>
      <c r="R14" s="1012"/>
      <c r="S14" s="1012"/>
      <c r="T14" s="1012"/>
      <c r="U14" s="1012"/>
      <c r="V14" s="1012"/>
      <c r="W14" s="1013"/>
      <c r="X14" s="1012"/>
      <c r="Y14" s="956" t="str">
        <f t="shared" si="0"/>
        <v/>
      </c>
      <c r="Z14" s="1012"/>
      <c r="AA14" s="416"/>
      <c r="AC14" s="892"/>
    </row>
    <row r="15" spans="1:29" ht="15.75" customHeight="1">
      <c r="A15" s="46"/>
      <c r="B15" s="410"/>
      <c r="C15" s="416"/>
      <c r="D15" s="416"/>
      <c r="E15" s="416"/>
      <c r="F15" s="416"/>
      <c r="G15" s="416"/>
      <c r="H15" s="416"/>
      <c r="I15" s="416"/>
      <c r="J15" s="416"/>
      <c r="K15" s="410"/>
      <c r="L15" s="27"/>
      <c r="M15" s="410"/>
      <c r="N15" s="417"/>
      <c r="O15" s="417" t="s">
        <v>571</v>
      </c>
      <c r="P15" s="1011"/>
      <c r="Q15" s="1012"/>
      <c r="R15" s="1012"/>
      <c r="S15" s="1012"/>
      <c r="T15" s="1012"/>
      <c r="U15" s="1012"/>
      <c r="V15" s="1012"/>
      <c r="W15" s="1013"/>
      <c r="X15" s="1012"/>
      <c r="Y15" s="956" t="str">
        <f t="shared" si="0"/>
        <v/>
      </c>
      <c r="Z15" s="1012"/>
      <c r="AA15" s="416"/>
      <c r="AC15" s="551"/>
    </row>
    <row r="16" spans="1:29" ht="15.75" customHeight="1">
      <c r="A16" s="46"/>
      <c r="B16" s="410"/>
      <c r="C16" s="416"/>
      <c r="D16" s="416"/>
      <c r="E16" s="416"/>
      <c r="F16" s="416"/>
      <c r="G16" s="416"/>
      <c r="H16" s="416"/>
      <c r="I16" s="416"/>
      <c r="J16" s="416"/>
      <c r="K16" s="410"/>
      <c r="L16" s="27"/>
      <c r="M16" s="410"/>
      <c r="N16" s="417"/>
      <c r="O16" s="417" t="s">
        <v>571</v>
      </c>
      <c r="P16" s="1011"/>
      <c r="Q16" s="1012"/>
      <c r="R16" s="1012"/>
      <c r="S16" s="1012"/>
      <c r="T16" s="1012"/>
      <c r="U16" s="1012"/>
      <c r="V16" s="1012"/>
      <c r="W16" s="1013"/>
      <c r="X16" s="1012"/>
      <c r="Y16" s="956" t="str">
        <f t="shared" si="0"/>
        <v/>
      </c>
      <c r="Z16" s="1012"/>
      <c r="AA16" s="416"/>
      <c r="AC16" s="551"/>
    </row>
    <row r="17" spans="1:29" ht="15.75" customHeight="1">
      <c r="A17" s="46"/>
      <c r="B17" s="410"/>
      <c r="C17" s="416"/>
      <c r="D17" s="416"/>
      <c r="E17" s="416"/>
      <c r="F17" s="416"/>
      <c r="G17" s="416"/>
      <c r="H17" s="416"/>
      <c r="I17" s="416"/>
      <c r="J17" s="416"/>
      <c r="K17" s="410"/>
      <c r="L17" s="27"/>
      <c r="M17" s="410"/>
      <c r="N17" s="417"/>
      <c r="O17" s="417" t="s">
        <v>571</v>
      </c>
      <c r="P17" s="1011"/>
      <c r="Q17" s="1012"/>
      <c r="R17" s="1012"/>
      <c r="S17" s="1012"/>
      <c r="T17" s="1012"/>
      <c r="U17" s="1012"/>
      <c r="V17" s="1012"/>
      <c r="W17" s="1013"/>
      <c r="X17" s="1012"/>
      <c r="Y17" s="956" t="str">
        <f t="shared" si="0"/>
        <v/>
      </c>
      <c r="Z17" s="1012"/>
      <c r="AA17" s="416"/>
      <c r="AC17" s="551"/>
    </row>
    <row r="18" spans="1:29" ht="15.75" customHeight="1">
      <c r="A18" s="46"/>
      <c r="B18" s="410"/>
      <c r="C18" s="416"/>
      <c r="D18" s="416"/>
      <c r="E18" s="416"/>
      <c r="F18" s="416"/>
      <c r="G18" s="416"/>
      <c r="H18" s="416"/>
      <c r="I18" s="416"/>
      <c r="J18" s="416"/>
      <c r="K18" s="410"/>
      <c r="L18" s="27"/>
      <c r="M18" s="410"/>
      <c r="N18" s="417"/>
      <c r="O18" s="417" t="s">
        <v>571</v>
      </c>
      <c r="P18" s="1011"/>
      <c r="Q18" s="1012"/>
      <c r="R18" s="1012"/>
      <c r="S18" s="1012"/>
      <c r="T18" s="1012"/>
      <c r="U18" s="1012"/>
      <c r="V18" s="1012"/>
      <c r="W18" s="1013"/>
      <c r="X18" s="1012"/>
      <c r="Y18" s="956" t="str">
        <f t="shared" si="0"/>
        <v/>
      </c>
      <c r="Z18" s="1012"/>
      <c r="AA18" s="416"/>
      <c r="AC18" s="551"/>
    </row>
    <row r="19" spans="1:29" ht="15.75" customHeight="1">
      <c r="A19" s="46"/>
      <c r="B19" s="410"/>
      <c r="C19" s="416"/>
      <c r="D19" s="416"/>
      <c r="E19" s="416"/>
      <c r="F19" s="416"/>
      <c r="G19" s="416"/>
      <c r="H19" s="416"/>
      <c r="I19" s="416"/>
      <c r="J19" s="416"/>
      <c r="K19" s="410"/>
      <c r="L19" s="27"/>
      <c r="M19" s="410"/>
      <c r="N19" s="417"/>
      <c r="O19" s="417" t="s">
        <v>571</v>
      </c>
      <c r="P19" s="1011"/>
      <c r="Q19" s="1012"/>
      <c r="R19" s="1012"/>
      <c r="S19" s="1012"/>
      <c r="T19" s="1012"/>
      <c r="U19" s="1012"/>
      <c r="V19" s="1012"/>
      <c r="W19" s="1013"/>
      <c r="X19" s="1012"/>
      <c r="Y19" s="956" t="str">
        <f t="shared" si="0"/>
        <v/>
      </c>
      <c r="Z19" s="1012"/>
      <c r="AA19" s="416"/>
      <c r="AC19" s="551"/>
    </row>
    <row r="20" spans="1:29" ht="15.75" customHeight="1">
      <c r="A20" s="46"/>
      <c r="B20" s="410"/>
      <c r="C20" s="416"/>
      <c r="D20" s="416"/>
      <c r="E20" s="416"/>
      <c r="F20" s="416"/>
      <c r="G20" s="416"/>
      <c r="H20" s="416"/>
      <c r="I20" s="416"/>
      <c r="J20" s="416"/>
      <c r="K20" s="410"/>
      <c r="L20" s="27"/>
      <c r="M20" s="410"/>
      <c r="N20" s="417"/>
      <c r="O20" s="417" t="s">
        <v>571</v>
      </c>
      <c r="P20" s="1011"/>
      <c r="Q20" s="1012"/>
      <c r="R20" s="1012"/>
      <c r="S20" s="1012"/>
      <c r="T20" s="1012"/>
      <c r="U20" s="1012"/>
      <c r="V20" s="1012"/>
      <c r="W20" s="1013"/>
      <c r="X20" s="1012"/>
      <c r="Y20" s="956" t="str">
        <f t="shared" si="0"/>
        <v/>
      </c>
      <c r="Z20" s="1012"/>
      <c r="AA20" s="416"/>
      <c r="AC20" s="551"/>
    </row>
    <row r="21" spans="1:29" ht="15.75" customHeight="1">
      <c r="A21" s="46"/>
      <c r="B21" s="410"/>
      <c r="C21" s="416"/>
      <c r="D21" s="416"/>
      <c r="E21" s="416"/>
      <c r="F21" s="416"/>
      <c r="G21" s="416"/>
      <c r="H21" s="416"/>
      <c r="I21" s="416"/>
      <c r="J21" s="416"/>
      <c r="K21" s="410"/>
      <c r="L21" s="27"/>
      <c r="M21" s="410"/>
      <c r="N21" s="417"/>
      <c r="O21" s="417" t="s">
        <v>571</v>
      </c>
      <c r="P21" s="1011"/>
      <c r="Q21" s="1012"/>
      <c r="R21" s="1012"/>
      <c r="S21" s="1012"/>
      <c r="T21" s="1012"/>
      <c r="U21" s="1012"/>
      <c r="V21" s="1012"/>
      <c r="W21" s="1013"/>
      <c r="X21" s="1012"/>
      <c r="Y21" s="956" t="str">
        <f t="shared" si="0"/>
        <v/>
      </c>
      <c r="Z21" s="1012"/>
      <c r="AA21" s="416"/>
      <c r="AC21" s="551"/>
    </row>
    <row r="22" spans="1:29" ht="15.75" customHeight="1">
      <c r="A22" s="46"/>
      <c r="B22" s="410"/>
      <c r="C22" s="416"/>
      <c r="D22" s="416"/>
      <c r="E22" s="416"/>
      <c r="F22" s="416"/>
      <c r="G22" s="416"/>
      <c r="H22" s="416"/>
      <c r="I22" s="416"/>
      <c r="J22" s="416"/>
      <c r="K22" s="410"/>
      <c r="L22" s="27"/>
      <c r="M22" s="410"/>
      <c r="N22" s="417"/>
      <c r="O22" s="417" t="s">
        <v>571</v>
      </c>
      <c r="P22" s="1011"/>
      <c r="Q22" s="1012"/>
      <c r="R22" s="1012"/>
      <c r="S22" s="1012"/>
      <c r="T22" s="1012"/>
      <c r="U22" s="1012"/>
      <c r="V22" s="1012"/>
      <c r="W22" s="1013"/>
      <c r="X22" s="1012"/>
      <c r="Y22" s="956" t="str">
        <f t="shared" si="0"/>
        <v/>
      </c>
      <c r="Z22" s="1012"/>
      <c r="AA22" s="416"/>
      <c r="AC22" s="551"/>
    </row>
    <row r="23" spans="1:29" ht="15.75" customHeight="1">
      <c r="A23" s="46"/>
      <c r="B23" s="410"/>
      <c r="C23" s="416"/>
      <c r="D23" s="416"/>
      <c r="E23" s="416"/>
      <c r="F23" s="416"/>
      <c r="G23" s="416"/>
      <c r="H23" s="416"/>
      <c r="I23" s="416"/>
      <c r="J23" s="416"/>
      <c r="K23" s="410"/>
      <c r="L23" s="27"/>
      <c r="M23" s="410"/>
      <c r="N23" s="417"/>
      <c r="O23" s="417" t="s">
        <v>571</v>
      </c>
      <c r="P23" s="1011"/>
      <c r="Q23" s="1012"/>
      <c r="R23" s="1012"/>
      <c r="S23" s="1012"/>
      <c r="T23" s="1012"/>
      <c r="U23" s="1012"/>
      <c r="V23" s="1012"/>
      <c r="W23" s="1013"/>
      <c r="X23" s="1012"/>
      <c r="Y23" s="956" t="str">
        <f t="shared" si="0"/>
        <v/>
      </c>
      <c r="Z23" s="1012"/>
      <c r="AA23" s="416"/>
      <c r="AC23" s="551"/>
    </row>
    <row r="24" spans="1:29" ht="15.75" customHeight="1">
      <c r="A24" s="46"/>
      <c r="B24" s="410"/>
      <c r="C24" s="416"/>
      <c r="D24" s="416"/>
      <c r="E24" s="416"/>
      <c r="F24" s="416"/>
      <c r="G24" s="416"/>
      <c r="H24" s="416"/>
      <c r="I24" s="416"/>
      <c r="J24" s="416"/>
      <c r="K24" s="410"/>
      <c r="L24" s="27"/>
      <c r="M24" s="410"/>
      <c r="N24" s="417"/>
      <c r="O24" s="417"/>
      <c r="P24" s="1011"/>
      <c r="Q24" s="1012"/>
      <c r="R24" s="1012"/>
      <c r="S24" s="1012"/>
      <c r="T24" s="1012"/>
      <c r="U24" s="1012"/>
      <c r="V24" s="1012"/>
      <c r="W24" s="1013"/>
      <c r="X24" s="1012"/>
      <c r="Y24" s="956" t="str">
        <f t="shared" si="0"/>
        <v/>
      </c>
      <c r="Z24" s="1012"/>
      <c r="AA24" s="416"/>
      <c r="AC24" s="551"/>
    </row>
    <row r="25" spans="1:29" ht="15.75" customHeight="1">
      <c r="A25" s="2374" t="s">
        <v>433</v>
      </c>
      <c r="B25" s="2375"/>
      <c r="C25" s="2387"/>
      <c r="D25" s="2387"/>
      <c r="E25" s="2388"/>
      <c r="F25" s="418"/>
      <c r="G25" s="418"/>
      <c r="H25" s="418"/>
      <c r="I25" s="418"/>
      <c r="J25" s="418"/>
      <c r="K25" s="410"/>
      <c r="L25" s="27"/>
      <c r="M25" s="410"/>
      <c r="N25" s="417"/>
      <c r="O25" s="417" t="s">
        <v>571</v>
      </c>
      <c r="P25" s="1011">
        <f>SUM(P8:P24)</f>
        <v>0</v>
      </c>
      <c r="Q25" s="1011">
        <f t="shared" ref="Q25:V25" si="1">SUM(Q8:Q24)</f>
        <v>0</v>
      </c>
      <c r="R25" s="1011">
        <f t="shared" si="1"/>
        <v>0</v>
      </c>
      <c r="S25" s="1011">
        <f t="shared" si="1"/>
        <v>0</v>
      </c>
      <c r="T25" s="1011">
        <f t="shared" si="1"/>
        <v>0</v>
      </c>
      <c r="U25" s="1011">
        <f t="shared" si="1"/>
        <v>0</v>
      </c>
      <c r="V25" s="1011">
        <f t="shared" si="1"/>
        <v>0</v>
      </c>
      <c r="W25" s="1011"/>
      <c r="X25" s="1011">
        <f>SUM(X8:X24)</f>
        <v>0</v>
      </c>
      <c r="Y25" s="956" t="str">
        <f t="shared" si="0"/>
        <v/>
      </c>
      <c r="Z25" s="1012"/>
      <c r="AA25" s="416"/>
      <c r="AC25" s="551"/>
    </row>
    <row r="26" spans="1:29" ht="15.75" customHeight="1">
      <c r="A26" s="2374" t="s">
        <v>572</v>
      </c>
      <c r="B26" s="2375"/>
      <c r="C26" s="2375"/>
      <c r="D26" s="2375"/>
      <c r="E26" s="2376"/>
      <c r="F26" s="415"/>
      <c r="G26" s="415"/>
      <c r="H26" s="415"/>
      <c r="I26" s="415"/>
      <c r="J26" s="415"/>
      <c r="K26" s="410"/>
      <c r="L26" s="27"/>
      <c r="M26" s="410"/>
      <c r="N26" s="417"/>
      <c r="O26" s="417"/>
      <c r="P26" s="1011"/>
      <c r="Q26" s="1012"/>
      <c r="R26" s="1012"/>
      <c r="S26" s="1012"/>
      <c r="T26" s="1012"/>
      <c r="U26" s="1012"/>
      <c r="V26" s="1012"/>
      <c r="W26" s="1013"/>
      <c r="X26" s="1012"/>
      <c r="Y26" s="1012" t="s">
        <v>571</v>
      </c>
      <c r="Z26" s="1012"/>
      <c r="AA26" s="416"/>
      <c r="AC26" s="551"/>
    </row>
    <row r="27" spans="1:29" ht="15.75" customHeight="1">
      <c r="A27" s="2374" t="s">
        <v>573</v>
      </c>
      <c r="B27" s="2375"/>
      <c r="C27" s="2375"/>
      <c r="D27" s="2375"/>
      <c r="E27" s="2376"/>
      <c r="F27" s="415"/>
      <c r="G27" s="415"/>
      <c r="H27" s="415"/>
      <c r="I27" s="415"/>
      <c r="J27" s="415"/>
      <c r="K27" s="410"/>
      <c r="L27" s="27"/>
      <c r="M27" s="410"/>
      <c r="N27" s="419"/>
      <c r="O27" s="417"/>
      <c r="P27" s="1011">
        <f t="shared" ref="P27:V27" si="2">P25-P26</f>
        <v>0</v>
      </c>
      <c r="Q27" s="1011">
        <f t="shared" si="2"/>
        <v>0</v>
      </c>
      <c r="R27" s="1011">
        <f t="shared" si="2"/>
        <v>0</v>
      </c>
      <c r="S27" s="1011">
        <f t="shared" si="2"/>
        <v>0</v>
      </c>
      <c r="T27" s="1011">
        <f t="shared" si="2"/>
        <v>0</v>
      </c>
      <c r="U27" s="1011">
        <f t="shared" si="2"/>
        <v>0</v>
      </c>
      <c r="V27" s="1011">
        <f t="shared" si="2"/>
        <v>0</v>
      </c>
      <c r="W27" s="1011"/>
      <c r="X27" s="1011">
        <f>X25-X26</f>
        <v>0</v>
      </c>
      <c r="Y27" s="956" t="str">
        <f>IF(W27=0,"",(X27-U27)/U27*100)</f>
        <v/>
      </c>
      <c r="Z27" s="1012"/>
      <c r="AA27" s="416"/>
      <c r="AC27" s="551"/>
    </row>
    <row r="28" spans="1:29" ht="15.75" customHeight="1">
      <c r="A28" s="12" t="str">
        <f>封面!D11&amp;封面!G11</f>
        <v>被评估企业填表人：</v>
      </c>
      <c r="B28" s="349"/>
      <c r="C28" s="349"/>
      <c r="D28" s="349"/>
      <c r="E28" s="349"/>
      <c r="F28" s="349"/>
      <c r="G28" s="349"/>
      <c r="H28" s="349"/>
      <c r="I28" s="349"/>
      <c r="J28" s="349"/>
      <c r="P28" s="1008"/>
      <c r="Q28" s="1008"/>
      <c r="R28" s="1008"/>
      <c r="S28" s="1008"/>
      <c r="T28" s="943" t="str">
        <f>"评估人员："&amp;封面!L22</f>
        <v>评估人员：</v>
      </c>
      <c r="U28" s="1008"/>
      <c r="V28" s="1008"/>
      <c r="W28" s="1008"/>
      <c r="X28" s="1008"/>
      <c r="Y28" s="1008"/>
      <c r="Z28" s="1008"/>
    </row>
    <row r="29" spans="1:29" ht="15.75" customHeight="1">
      <c r="A29" s="12" t="str">
        <f>CONCATENATE(封面!D13,封面!F13,封面!G13,封面!H13,封面!I13,封面!J13,封面!K13)</f>
        <v>填表日期：年月日</v>
      </c>
      <c r="B29" s="349"/>
      <c r="P29" s="1008"/>
      <c r="Q29" s="1008"/>
      <c r="R29" s="1008"/>
      <c r="S29" s="1008"/>
      <c r="T29" s="1008"/>
      <c r="U29" s="1008"/>
      <c r="V29" s="1008"/>
      <c r="W29" s="1008"/>
      <c r="X29" s="1008"/>
      <c r="Y29" s="1008"/>
      <c r="Z29" s="1008"/>
    </row>
  </sheetData>
  <mergeCells count="29">
    <mergeCell ref="K6:K7"/>
    <mergeCell ref="A26:E26"/>
    <mergeCell ref="A27:E27"/>
    <mergeCell ref="A6:A7"/>
    <mergeCell ref="B6:B7"/>
    <mergeCell ref="C6:C7"/>
    <mergeCell ref="D6:D7"/>
    <mergeCell ref="E6:E7"/>
    <mergeCell ref="A25:E25"/>
    <mergeCell ref="F6:F7"/>
    <mergeCell ref="G6:G7"/>
    <mergeCell ref="H6:H7"/>
    <mergeCell ref="I6:I7"/>
    <mergeCell ref="AC6:AC7"/>
    <mergeCell ref="A2:AA2"/>
    <mergeCell ref="A3:AA3"/>
    <mergeCell ref="Y5:AA5"/>
    <mergeCell ref="P6:Q6"/>
    <mergeCell ref="R6:S6"/>
    <mergeCell ref="T6:U6"/>
    <mergeCell ref="V6:X6"/>
    <mergeCell ref="L6:L7"/>
    <mergeCell ref="M6:M7"/>
    <mergeCell ref="N6:N7"/>
    <mergeCell ref="O6:O7"/>
    <mergeCell ref="Y6:Y7"/>
    <mergeCell ref="Z6:Z7"/>
    <mergeCell ref="AA6:AA7"/>
    <mergeCell ref="J6:J7"/>
  </mergeCells>
  <phoneticPr fontId="28" type="noConversion"/>
  <hyperlinks>
    <hyperlink ref="A1" location="索引目录!D33" display="返回索引页" xr:uid="{00000000-0004-0000-3300-000000000000}"/>
    <hyperlink ref="C1" location="长期投资汇总!B9" display="返回" xr:uid="{00000000-0004-0000-3300-000001000000}"/>
  </hyperlinks>
  <printOptions horizontalCentered="1"/>
  <pageMargins left="0.35433070866141736" right="0.35433070866141736" top="0.98425196850393704" bottom="0.78740157480314965" header="0.39370078740157477" footer="0.51181102362204722"/>
  <pageSetup paperSize="9" scale="59" fitToHeight="0" orientation="landscape" r:id="rId1"/>
  <headerFooter alignWithMargins="0">
    <oddHeader>&amp;R&amp;"宋体,常规"&amp;10共&amp;"Times New Roman,常规"&amp;N&amp;"宋体,常规"页第&amp;"Times New Roman,常规"&amp;P&amp;"宋体,常规"页</oddHeader>
  </headerFooter>
  <legacyDrawing r:id="rId2"/>
</worksheet>
</file>

<file path=xl/worksheets/sheet6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48">
    <tabColor indexed="14"/>
    <pageSetUpPr fitToPage="1"/>
  </sheetPr>
  <dimension ref="A1:V29"/>
  <sheetViews>
    <sheetView topLeftCell="A18" workbookViewId="0">
      <selection activeCell="L27" sqref="L27:O27"/>
    </sheetView>
  </sheetViews>
  <sheetFormatPr defaultColWidth="9" defaultRowHeight="12.75" outlineLevelCol="1"/>
  <cols>
    <col min="1" max="1" width="5" style="24" customWidth="1"/>
    <col min="2" max="2" width="8.125" style="24" customWidth="1"/>
    <col min="3" max="3" width="9.5" style="24" customWidth="1"/>
    <col min="4" max="4" width="12.125" style="24" customWidth="1"/>
    <col min="5" max="6" width="5.25" style="24" customWidth="1"/>
    <col min="7" max="7" width="4.5" style="24" customWidth="1"/>
    <col min="8" max="8" width="6.75" style="24" customWidth="1"/>
    <col min="9" max="9" width="7.125" style="24" customWidth="1"/>
    <col min="10" max="10" width="7.625" style="24" customWidth="1"/>
    <col min="11" max="11" width="7.75" style="24" customWidth="1"/>
    <col min="12" max="13" width="11.125" style="24" customWidth="1" outlineLevel="1"/>
    <col min="14" max="16" width="12" style="24" customWidth="1"/>
    <col min="17" max="17" width="7.25" style="24" customWidth="1"/>
    <col min="18" max="18" width="7.5" style="24" customWidth="1"/>
    <col min="19" max="19" width="15.25" style="24" customWidth="1" outlineLevel="1"/>
    <col min="20" max="20" width="13.125" style="24" customWidth="1" outlineLevel="1"/>
    <col min="21" max="16384" width="9" style="24"/>
  </cols>
  <sheetData>
    <row r="1" spans="1:22" s="4" customFormat="1" ht="14.25">
      <c r="A1" s="5" t="s">
        <v>108</v>
      </c>
      <c r="B1" s="6" t="s">
        <v>333</v>
      </c>
      <c r="C1" s="7"/>
      <c r="D1" s="7"/>
      <c r="E1" s="7"/>
      <c r="F1" s="7"/>
      <c r="G1" s="7"/>
      <c r="H1" s="7"/>
      <c r="I1" s="7"/>
      <c r="J1" s="7"/>
      <c r="K1" s="7"/>
      <c r="L1" s="7"/>
    </row>
    <row r="2" spans="1:22" s="39" customFormat="1" ht="30" customHeight="1">
      <c r="A2" s="2355" t="s">
        <v>552</v>
      </c>
      <c r="B2" s="2355"/>
      <c r="C2" s="2355"/>
      <c r="D2" s="2355"/>
      <c r="E2" s="2355"/>
      <c r="F2" s="2355"/>
      <c r="G2" s="2355"/>
      <c r="H2" s="2355"/>
      <c r="I2" s="2355"/>
      <c r="J2" s="2355"/>
      <c r="K2" s="2355"/>
      <c r="L2" s="2355"/>
      <c r="M2" s="2355"/>
      <c r="N2" s="2355"/>
      <c r="O2" s="2355"/>
      <c r="P2" s="2355"/>
      <c r="Q2" s="2355"/>
      <c r="R2" s="2355"/>
      <c r="S2" s="49"/>
    </row>
    <row r="3" spans="1:22" s="39" customFormat="1" ht="15.75" customHeight="1">
      <c r="A3" s="2356" t="s">
        <v>574</v>
      </c>
      <c r="B3" s="2356"/>
      <c r="C3" s="2356"/>
      <c r="D3" s="2356"/>
      <c r="E3" s="2356"/>
      <c r="F3" s="2356"/>
      <c r="G3" s="2356"/>
      <c r="H3" s="2356"/>
      <c r="I3" s="2356"/>
      <c r="J3" s="2356"/>
      <c r="K3" s="2356"/>
      <c r="L3" s="2356"/>
      <c r="M3" s="2356"/>
      <c r="N3" s="2356"/>
      <c r="O3" s="2356"/>
      <c r="P3" s="2356"/>
      <c r="Q3" s="2356"/>
      <c r="R3" s="2356"/>
      <c r="S3" s="49"/>
    </row>
    <row r="4" spans="1:22" ht="14.25" customHeight="1">
      <c r="A4" s="1807" t="str">
        <f>投资性房地产—房屋成本模式!A4:AA4</f>
        <v>评估基准日：年月日</v>
      </c>
      <c r="B4" s="1808"/>
      <c r="C4" s="1808"/>
      <c r="D4" s="1808"/>
      <c r="E4" s="1808"/>
      <c r="F4" s="1808"/>
      <c r="G4" s="1808"/>
      <c r="H4" s="1808"/>
      <c r="I4" s="1808"/>
      <c r="J4" s="1808"/>
      <c r="K4" s="1808"/>
      <c r="L4" s="1808"/>
      <c r="M4" s="1808"/>
      <c r="N4" s="1808"/>
      <c r="O4" s="1808"/>
      <c r="P4" s="1808"/>
      <c r="Q4" s="1808"/>
      <c r="R4" s="1808"/>
      <c r="S4" s="50"/>
    </row>
    <row r="5" spans="1:22" ht="15.75" customHeight="1">
      <c r="A5" s="2391" t="s">
        <v>575</v>
      </c>
      <c r="B5" s="2391"/>
      <c r="C5" s="2391"/>
      <c r="D5" s="2391"/>
      <c r="E5" s="2391"/>
      <c r="F5" s="2391"/>
      <c r="G5" s="2391"/>
      <c r="R5" s="28" t="s">
        <v>110</v>
      </c>
    </row>
    <row r="6" spans="1:22" s="47" customFormat="1" ht="15.75" customHeight="1">
      <c r="A6" s="2373" t="s">
        <v>172</v>
      </c>
      <c r="B6" s="2373" t="s">
        <v>555</v>
      </c>
      <c r="C6" s="2371" t="s">
        <v>557</v>
      </c>
      <c r="D6" s="2371" t="s">
        <v>562</v>
      </c>
      <c r="E6" s="2373" t="s">
        <v>563</v>
      </c>
      <c r="F6" s="2366" t="s">
        <v>564</v>
      </c>
      <c r="G6" s="2364" t="s">
        <v>482</v>
      </c>
      <c r="H6" s="2364" t="s">
        <v>576</v>
      </c>
      <c r="I6" s="2366" t="s">
        <v>566</v>
      </c>
      <c r="J6" s="2399" t="s">
        <v>577</v>
      </c>
      <c r="K6" s="2400"/>
      <c r="L6" s="2371" t="s">
        <v>317</v>
      </c>
      <c r="M6" s="2371" t="s">
        <v>394</v>
      </c>
      <c r="N6" s="2371" t="s">
        <v>318</v>
      </c>
      <c r="O6" s="2394" t="s">
        <v>319</v>
      </c>
      <c r="P6" s="2394" t="s">
        <v>320</v>
      </c>
      <c r="Q6" s="2366" t="s">
        <v>336</v>
      </c>
      <c r="R6" s="2366" t="s">
        <v>175</v>
      </c>
      <c r="S6" s="2392" t="s">
        <v>578</v>
      </c>
      <c r="T6" s="2373" t="s">
        <v>556</v>
      </c>
      <c r="V6" s="2189" t="s">
        <v>2129</v>
      </c>
    </row>
    <row r="7" spans="1:22" s="47" customFormat="1" ht="24.75" customHeight="1">
      <c r="A7" s="2367"/>
      <c r="B7" s="2367"/>
      <c r="C7" s="2398"/>
      <c r="D7" s="2372"/>
      <c r="E7" s="2367"/>
      <c r="F7" s="2367"/>
      <c r="G7" s="2365"/>
      <c r="H7" s="2365"/>
      <c r="I7" s="2367"/>
      <c r="J7" s="2401"/>
      <c r="K7" s="2402"/>
      <c r="L7" s="2372"/>
      <c r="M7" s="2372"/>
      <c r="N7" s="2372"/>
      <c r="O7" s="2395"/>
      <c r="P7" s="2395"/>
      <c r="Q7" s="2367"/>
      <c r="R7" s="2367"/>
      <c r="S7" s="2393"/>
      <c r="T7" s="2367"/>
      <c r="V7" s="2190"/>
    </row>
    <row r="8" spans="1:22" ht="15.75" customHeight="1">
      <c r="A8" s="26"/>
      <c r="B8" s="43"/>
      <c r="C8" s="43"/>
      <c r="D8" s="43"/>
      <c r="E8" s="26"/>
      <c r="F8" s="27"/>
      <c r="G8" s="27"/>
      <c r="H8" s="45"/>
      <c r="I8" s="30" t="s">
        <v>571</v>
      </c>
      <c r="J8" s="2396"/>
      <c r="K8" s="2397"/>
      <c r="L8" s="48"/>
      <c r="M8" s="48"/>
      <c r="N8" s="30"/>
      <c r="O8" s="30"/>
      <c r="P8" s="30"/>
      <c r="Q8" s="30" t="s">
        <v>571</v>
      </c>
      <c r="R8" s="43"/>
      <c r="S8" s="51"/>
      <c r="T8" s="32"/>
      <c r="V8" s="894"/>
    </row>
    <row r="9" spans="1:22" ht="15.75" customHeight="1">
      <c r="A9" s="26"/>
      <c r="B9" s="43"/>
      <c r="C9" s="43"/>
      <c r="D9" s="43"/>
      <c r="E9" s="26"/>
      <c r="F9" s="27"/>
      <c r="G9" s="27"/>
      <c r="H9" s="45"/>
      <c r="I9" s="30" t="s">
        <v>571</v>
      </c>
      <c r="J9" s="2396"/>
      <c r="K9" s="2397"/>
      <c r="L9" s="48"/>
      <c r="M9" s="48"/>
      <c r="N9" s="30"/>
      <c r="O9" s="30"/>
      <c r="P9" s="30"/>
      <c r="Q9" s="30" t="s">
        <v>571</v>
      </c>
      <c r="R9" s="43"/>
      <c r="S9" s="51"/>
      <c r="T9" s="32"/>
      <c r="V9" s="894"/>
    </row>
    <row r="10" spans="1:22" ht="15.75" customHeight="1">
      <c r="A10" s="26"/>
      <c r="B10" s="43"/>
      <c r="C10" s="43"/>
      <c r="D10" s="43"/>
      <c r="E10" s="26"/>
      <c r="F10" s="27"/>
      <c r="G10" s="27"/>
      <c r="H10" s="45"/>
      <c r="I10" s="30" t="s">
        <v>571</v>
      </c>
      <c r="J10" s="2396"/>
      <c r="K10" s="2397"/>
      <c r="L10" s="48"/>
      <c r="M10" s="48"/>
      <c r="N10" s="30"/>
      <c r="O10" s="30"/>
      <c r="P10" s="30"/>
      <c r="Q10" s="30" t="s">
        <v>571</v>
      </c>
      <c r="R10" s="43"/>
      <c r="S10" s="51"/>
      <c r="T10" s="32"/>
      <c r="V10" s="551"/>
    </row>
    <row r="11" spans="1:22" ht="15.75" customHeight="1">
      <c r="A11" s="26"/>
      <c r="B11" s="43"/>
      <c r="C11" s="43"/>
      <c r="D11" s="43"/>
      <c r="E11" s="26"/>
      <c r="F11" s="27"/>
      <c r="G11" s="27"/>
      <c r="H11" s="45"/>
      <c r="I11" s="30" t="s">
        <v>571</v>
      </c>
      <c r="J11" s="2396"/>
      <c r="K11" s="2397"/>
      <c r="L11" s="48"/>
      <c r="M11" s="48"/>
      <c r="N11" s="30"/>
      <c r="O11" s="30"/>
      <c r="P11" s="30"/>
      <c r="Q11" s="30" t="s">
        <v>571</v>
      </c>
      <c r="R11" s="43"/>
      <c r="S11" s="51"/>
      <c r="T11" s="32"/>
      <c r="V11" s="551"/>
    </row>
    <row r="12" spans="1:22" ht="15.75" customHeight="1">
      <c r="A12" s="26"/>
      <c r="B12" s="43"/>
      <c r="C12" s="43"/>
      <c r="D12" s="43"/>
      <c r="E12" s="26"/>
      <c r="F12" s="27"/>
      <c r="G12" s="27"/>
      <c r="H12" s="45"/>
      <c r="I12" s="30" t="s">
        <v>571</v>
      </c>
      <c r="J12" s="2396"/>
      <c r="K12" s="2397"/>
      <c r="L12" s="48"/>
      <c r="M12" s="48"/>
      <c r="N12" s="30"/>
      <c r="O12" s="30"/>
      <c r="P12" s="30"/>
      <c r="Q12" s="30" t="s">
        <v>571</v>
      </c>
      <c r="R12" s="43"/>
      <c r="S12" s="51"/>
      <c r="T12" s="32"/>
      <c r="V12" s="892"/>
    </row>
    <row r="13" spans="1:22" ht="15.75" customHeight="1">
      <c r="A13" s="26"/>
      <c r="B13" s="43"/>
      <c r="C13" s="43"/>
      <c r="D13" s="43"/>
      <c r="E13" s="26"/>
      <c r="F13" s="27"/>
      <c r="G13" s="27"/>
      <c r="H13" s="45"/>
      <c r="I13" s="30" t="s">
        <v>571</v>
      </c>
      <c r="J13" s="2396"/>
      <c r="K13" s="2397"/>
      <c r="L13" s="48"/>
      <c r="M13" s="48"/>
      <c r="N13" s="30"/>
      <c r="O13" s="30"/>
      <c r="P13" s="30"/>
      <c r="Q13" s="30" t="s">
        <v>571</v>
      </c>
      <c r="R13" s="43"/>
      <c r="S13" s="51"/>
      <c r="T13" s="32"/>
      <c r="V13" s="892"/>
    </row>
    <row r="14" spans="1:22" ht="15.75" customHeight="1">
      <c r="A14" s="26"/>
      <c r="B14" s="43"/>
      <c r="C14" s="43"/>
      <c r="D14" s="43"/>
      <c r="E14" s="26"/>
      <c r="F14" s="27"/>
      <c r="G14" s="27"/>
      <c r="H14" s="45"/>
      <c r="I14" s="30" t="s">
        <v>571</v>
      </c>
      <c r="J14" s="2396"/>
      <c r="K14" s="2397"/>
      <c r="L14" s="48"/>
      <c r="M14" s="48"/>
      <c r="N14" s="30"/>
      <c r="O14" s="30"/>
      <c r="P14" s="30"/>
      <c r="Q14" s="30" t="s">
        <v>571</v>
      </c>
      <c r="R14" s="43"/>
      <c r="S14" s="51"/>
      <c r="T14" s="32"/>
      <c r="V14" s="892"/>
    </row>
    <row r="15" spans="1:22" ht="15.75" customHeight="1">
      <c r="A15" s="26"/>
      <c r="B15" s="43"/>
      <c r="C15" s="43"/>
      <c r="D15" s="43"/>
      <c r="E15" s="26"/>
      <c r="F15" s="27"/>
      <c r="G15" s="27"/>
      <c r="H15" s="45"/>
      <c r="I15" s="30"/>
      <c r="J15" s="2396"/>
      <c r="K15" s="2397"/>
      <c r="L15" s="48"/>
      <c r="M15" s="48"/>
      <c r="N15" s="30"/>
      <c r="O15" s="30"/>
      <c r="P15" s="30"/>
      <c r="Q15" s="30"/>
      <c r="R15" s="43"/>
      <c r="S15" s="51"/>
      <c r="T15" s="32"/>
      <c r="V15" s="551"/>
    </row>
    <row r="16" spans="1:22" ht="15.75" customHeight="1">
      <c r="A16" s="26"/>
      <c r="B16" s="43"/>
      <c r="C16" s="43"/>
      <c r="D16" s="43"/>
      <c r="E16" s="26"/>
      <c r="F16" s="27"/>
      <c r="G16" s="27"/>
      <c r="H16" s="45"/>
      <c r="I16" s="30"/>
      <c r="J16" s="2396"/>
      <c r="K16" s="2397"/>
      <c r="L16" s="48"/>
      <c r="M16" s="48"/>
      <c r="N16" s="30"/>
      <c r="O16" s="30"/>
      <c r="P16" s="30"/>
      <c r="Q16" s="30"/>
      <c r="R16" s="43"/>
      <c r="S16" s="51"/>
      <c r="T16" s="32"/>
      <c r="V16" s="551"/>
    </row>
    <row r="17" spans="1:22" ht="15.75" customHeight="1">
      <c r="A17" s="26"/>
      <c r="B17" s="43"/>
      <c r="C17" s="43"/>
      <c r="D17" s="43"/>
      <c r="E17" s="26"/>
      <c r="F17" s="27"/>
      <c r="G17" s="27"/>
      <c r="H17" s="45"/>
      <c r="I17" s="30" t="s">
        <v>571</v>
      </c>
      <c r="J17" s="2396"/>
      <c r="K17" s="2397"/>
      <c r="L17" s="48"/>
      <c r="M17" s="48"/>
      <c r="N17" s="30"/>
      <c r="O17" s="30"/>
      <c r="P17" s="30"/>
      <c r="Q17" s="30" t="s">
        <v>571</v>
      </c>
      <c r="R17" s="43"/>
      <c r="S17" s="51"/>
      <c r="T17" s="32"/>
      <c r="V17" s="551"/>
    </row>
    <row r="18" spans="1:22" ht="15.75" customHeight="1">
      <c r="A18" s="26"/>
      <c r="B18" s="43"/>
      <c r="C18" s="43"/>
      <c r="D18" s="43"/>
      <c r="E18" s="26"/>
      <c r="F18" s="27"/>
      <c r="G18" s="27"/>
      <c r="H18" s="45"/>
      <c r="I18" s="30"/>
      <c r="J18" s="2396"/>
      <c r="K18" s="2397"/>
      <c r="L18" s="48"/>
      <c r="M18" s="48"/>
      <c r="N18" s="30"/>
      <c r="O18" s="30"/>
      <c r="P18" s="30"/>
      <c r="Q18" s="30"/>
      <c r="R18" s="43"/>
      <c r="S18" s="51"/>
      <c r="T18" s="32"/>
      <c r="V18" s="551"/>
    </row>
    <row r="19" spans="1:22" ht="15.75" customHeight="1">
      <c r="A19" s="26"/>
      <c r="B19" s="43"/>
      <c r="C19" s="43"/>
      <c r="D19" s="43"/>
      <c r="E19" s="26"/>
      <c r="F19" s="27"/>
      <c r="G19" s="27"/>
      <c r="H19" s="45"/>
      <c r="I19" s="30"/>
      <c r="J19" s="2396"/>
      <c r="K19" s="2397"/>
      <c r="L19" s="48"/>
      <c r="M19" s="48"/>
      <c r="N19" s="30"/>
      <c r="O19" s="30"/>
      <c r="P19" s="30"/>
      <c r="Q19" s="30"/>
      <c r="R19" s="43"/>
      <c r="S19" s="51"/>
      <c r="T19" s="32"/>
      <c r="V19" s="551"/>
    </row>
    <row r="20" spans="1:22" ht="15.75" customHeight="1">
      <c r="A20" s="26"/>
      <c r="B20" s="43"/>
      <c r="C20" s="43"/>
      <c r="D20" s="43"/>
      <c r="E20" s="26"/>
      <c r="F20" s="27"/>
      <c r="G20" s="27"/>
      <c r="H20" s="45"/>
      <c r="I20" s="30"/>
      <c r="J20" s="2396"/>
      <c r="K20" s="2397"/>
      <c r="L20" s="48"/>
      <c r="M20" s="48"/>
      <c r="N20" s="30"/>
      <c r="O20" s="30"/>
      <c r="P20" s="30"/>
      <c r="Q20" s="30"/>
      <c r="R20" s="43"/>
      <c r="S20" s="51"/>
      <c r="T20" s="32"/>
      <c r="V20" s="551"/>
    </row>
    <row r="21" spans="1:22" ht="15.75" customHeight="1">
      <c r="A21" s="26"/>
      <c r="B21" s="43"/>
      <c r="C21" s="43"/>
      <c r="D21" s="43"/>
      <c r="E21" s="26"/>
      <c r="F21" s="27"/>
      <c r="G21" s="27"/>
      <c r="H21" s="45"/>
      <c r="I21" s="30" t="s">
        <v>571</v>
      </c>
      <c r="J21" s="2396"/>
      <c r="K21" s="2397"/>
      <c r="L21" s="48"/>
      <c r="M21" s="48"/>
      <c r="N21" s="30"/>
      <c r="O21" s="30"/>
      <c r="P21" s="30"/>
      <c r="Q21" s="30" t="s">
        <v>571</v>
      </c>
      <c r="R21" s="43"/>
      <c r="S21" s="51"/>
      <c r="T21" s="32"/>
      <c r="V21" s="551"/>
    </row>
    <row r="22" spans="1:22" ht="15.75" customHeight="1">
      <c r="A22" s="26"/>
      <c r="B22" s="43"/>
      <c r="C22" s="43"/>
      <c r="D22" s="43"/>
      <c r="E22" s="26"/>
      <c r="F22" s="27"/>
      <c r="G22" s="27"/>
      <c r="H22" s="45"/>
      <c r="I22" s="30" t="s">
        <v>571</v>
      </c>
      <c r="J22" s="2396"/>
      <c r="K22" s="2397"/>
      <c r="L22" s="48"/>
      <c r="M22" s="48"/>
      <c r="N22" s="30"/>
      <c r="O22" s="30"/>
      <c r="P22" s="30"/>
      <c r="Q22" s="30" t="s">
        <v>571</v>
      </c>
      <c r="R22" s="43"/>
      <c r="S22" s="51"/>
      <c r="T22" s="32"/>
      <c r="V22" s="551"/>
    </row>
    <row r="23" spans="1:22" ht="15.75" customHeight="1">
      <c r="A23" s="26"/>
      <c r="B23" s="43"/>
      <c r="C23" s="43"/>
      <c r="D23" s="43"/>
      <c r="E23" s="26"/>
      <c r="F23" s="27"/>
      <c r="G23" s="27"/>
      <c r="H23" s="45"/>
      <c r="I23" s="30" t="s">
        <v>571</v>
      </c>
      <c r="J23" s="2396"/>
      <c r="K23" s="2397"/>
      <c r="L23" s="48"/>
      <c r="M23" s="48"/>
      <c r="N23" s="30"/>
      <c r="O23" s="30"/>
      <c r="P23" s="30"/>
      <c r="Q23" s="30" t="s">
        <v>571</v>
      </c>
      <c r="R23" s="43"/>
      <c r="S23" s="51"/>
      <c r="T23" s="32"/>
      <c r="V23" s="551"/>
    </row>
    <row r="24" spans="1:22" ht="15.75" customHeight="1">
      <c r="A24" s="26"/>
      <c r="B24" s="43"/>
      <c r="C24" s="43"/>
      <c r="D24" s="43"/>
      <c r="E24" s="26"/>
      <c r="F24" s="27"/>
      <c r="G24" s="27"/>
      <c r="H24" s="45"/>
      <c r="I24" s="30" t="s">
        <v>571</v>
      </c>
      <c r="J24" s="2396"/>
      <c r="K24" s="2397"/>
      <c r="L24" s="48"/>
      <c r="M24" s="48"/>
      <c r="N24" s="30"/>
      <c r="O24" s="30"/>
      <c r="P24" s="30"/>
      <c r="Q24" s="30" t="s">
        <v>571</v>
      </c>
      <c r="R24" s="43"/>
      <c r="S24" s="51"/>
      <c r="T24" s="32"/>
      <c r="V24" s="551"/>
    </row>
    <row r="25" spans="1:22" ht="15.75" customHeight="1">
      <c r="A25" s="26"/>
      <c r="B25" s="43"/>
      <c r="C25" s="43"/>
      <c r="D25" s="43"/>
      <c r="E25" s="26"/>
      <c r="F25" s="27"/>
      <c r="G25" s="27"/>
      <c r="H25" s="45"/>
      <c r="I25" s="30" t="s">
        <v>571</v>
      </c>
      <c r="J25" s="2396"/>
      <c r="K25" s="2397"/>
      <c r="L25" s="48"/>
      <c r="M25" s="48"/>
      <c r="N25" s="30"/>
      <c r="O25" s="30"/>
      <c r="P25" s="30"/>
      <c r="Q25" s="30" t="s">
        <v>571</v>
      </c>
      <c r="R25" s="43"/>
      <c r="S25" s="51"/>
      <c r="T25" s="32"/>
      <c r="V25" s="551"/>
    </row>
    <row r="26" spans="1:22" ht="15.75" customHeight="1">
      <c r="A26" s="26"/>
      <c r="B26" s="43"/>
      <c r="C26" s="43"/>
      <c r="D26" s="43"/>
      <c r="E26" s="26"/>
      <c r="F26" s="27"/>
      <c r="G26" s="27"/>
      <c r="H26" s="45"/>
      <c r="I26" s="30"/>
      <c r="J26" s="2396"/>
      <c r="K26" s="2397"/>
      <c r="L26" s="48"/>
      <c r="M26" s="48"/>
      <c r="N26" s="30"/>
      <c r="O26" s="30"/>
      <c r="P26" s="30"/>
      <c r="Q26" s="30" t="s">
        <v>571</v>
      </c>
      <c r="R26" s="43"/>
      <c r="S26" s="51"/>
      <c r="T26" s="32"/>
      <c r="V26" s="551"/>
    </row>
    <row r="27" spans="1:22" ht="15.75" customHeight="1">
      <c r="A27" s="2374" t="s">
        <v>433</v>
      </c>
      <c r="B27" s="2387"/>
      <c r="C27" s="2388"/>
      <c r="D27" s="44"/>
      <c r="E27" s="26"/>
      <c r="F27" s="27"/>
      <c r="G27" s="27"/>
      <c r="H27" s="45"/>
      <c r="I27" s="30" t="s">
        <v>571</v>
      </c>
      <c r="J27" s="2396"/>
      <c r="K27" s="2397"/>
      <c r="L27" s="1843">
        <f>SUM(L8:L26)</f>
        <v>0</v>
      </c>
      <c r="M27" s="1843"/>
      <c r="N27" s="1843">
        <f>SUM(N8:N26)</f>
        <v>0</v>
      </c>
      <c r="O27" s="1843">
        <f>SUM(O8:O26)</f>
        <v>0</v>
      </c>
      <c r="P27" s="30"/>
      <c r="Q27" s="30" t="s">
        <v>571</v>
      </c>
      <c r="R27" s="43"/>
      <c r="S27" s="51"/>
      <c r="T27" s="32"/>
      <c r="V27" s="551"/>
    </row>
    <row r="28" spans="1:22" ht="15.75" customHeight="1">
      <c r="A28" s="12" t="str">
        <f>封面!D11&amp;封面!G11</f>
        <v>被评估企业填表人：</v>
      </c>
      <c r="B28" s="12"/>
      <c r="C28" s="12"/>
      <c r="D28" s="12"/>
      <c r="N28" s="12" t="str">
        <f>"评估人员："&amp;封面!L22</f>
        <v>评估人员：</v>
      </c>
    </row>
    <row r="29" spans="1:22" ht="15.75" customHeight="1">
      <c r="A29" s="12" t="str">
        <f>CONCATENATE(封面!D13,封面!F13,封面!G13,封面!H13,封面!I13,封面!J13,封面!K13)</f>
        <v>填表日期：年月日</v>
      </c>
    </row>
  </sheetData>
  <mergeCells count="44">
    <mergeCell ref="J24:K24"/>
    <mergeCell ref="J25:K25"/>
    <mergeCell ref="J26:K26"/>
    <mergeCell ref="A27:C27"/>
    <mergeCell ref="J27:K27"/>
    <mergeCell ref="J19:K19"/>
    <mergeCell ref="J20:K20"/>
    <mergeCell ref="J21:K21"/>
    <mergeCell ref="J22:K22"/>
    <mergeCell ref="J23:K23"/>
    <mergeCell ref="J14:K14"/>
    <mergeCell ref="J15:K15"/>
    <mergeCell ref="J16:K16"/>
    <mergeCell ref="J17:K17"/>
    <mergeCell ref="J18:K18"/>
    <mergeCell ref="J9:K9"/>
    <mergeCell ref="J10:K10"/>
    <mergeCell ref="J11:K11"/>
    <mergeCell ref="J12:K12"/>
    <mergeCell ref="J13:K13"/>
    <mergeCell ref="J8:K8"/>
    <mergeCell ref="A6:A7"/>
    <mergeCell ref="B6:B7"/>
    <mergeCell ref="C6:C7"/>
    <mergeCell ref="D6:D7"/>
    <mergeCell ref="E6:E7"/>
    <mergeCell ref="F6:F7"/>
    <mergeCell ref="G6:G7"/>
    <mergeCell ref="H6:H7"/>
    <mergeCell ref="I6:I7"/>
    <mergeCell ref="J6:K7"/>
    <mergeCell ref="V6:V7"/>
    <mergeCell ref="A2:R2"/>
    <mergeCell ref="A3:R3"/>
    <mergeCell ref="A5:G5"/>
    <mergeCell ref="L6:L7"/>
    <mergeCell ref="M6:M7"/>
    <mergeCell ref="S6:S7"/>
    <mergeCell ref="T6:T7"/>
    <mergeCell ref="N6:N7"/>
    <mergeCell ref="O6:O7"/>
    <mergeCell ref="P6:P7"/>
    <mergeCell ref="Q6:Q7"/>
    <mergeCell ref="R6:R7"/>
  </mergeCells>
  <phoneticPr fontId="28" type="noConversion"/>
  <hyperlinks>
    <hyperlink ref="A1" location="索引目录!C35" display="返回索引页" xr:uid="{00000000-0004-0000-3400-000000000000}"/>
    <hyperlink ref="B1" location="分类汇总!B25" display="返回" xr:uid="{00000000-0004-0000-3400-000001000000}"/>
  </hyperlinks>
  <printOptions horizontalCentered="1"/>
  <pageMargins left="0.35433070866141736" right="0.35433070866141736" top="0.98425196850393704" bottom="0.78740157480314965" header="0.39370078740157477" footer="0.51181102362204722"/>
  <pageSetup paperSize="9" scale="66" orientation="landscape" r:id="rId1"/>
  <headerFooter alignWithMargins="0">
    <oddHeader>&amp;R&amp;"宋体,常规"&amp;10共&amp;"Times New Roman,常规"&amp;N&amp;"宋体,常规"页第&amp;"Times New Roman,常规"&amp;P&amp;"宋体,常规"页</oddHeader>
  </headerFooter>
  <legacyDrawing r:id="rId2"/>
</worksheet>
</file>

<file path=xl/worksheets/sheet6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49">
    <tabColor indexed="14"/>
    <pageSetUpPr fitToPage="1"/>
  </sheetPr>
  <dimension ref="A1:U29"/>
  <sheetViews>
    <sheetView topLeftCell="A7" zoomScaleNormal="100" workbookViewId="0">
      <selection activeCell="M25" sqref="M25:P27"/>
    </sheetView>
  </sheetViews>
  <sheetFormatPr defaultColWidth="9" defaultRowHeight="12.75" outlineLevelCol="1"/>
  <cols>
    <col min="1" max="1" width="4.25" style="24" customWidth="1"/>
    <col min="2" max="2" width="6.25" style="24" customWidth="1"/>
    <col min="3" max="3" width="11.25" style="24" customWidth="1"/>
    <col min="4" max="4" width="13.75" style="24" customWidth="1"/>
    <col min="5" max="5" width="8.625" style="24" customWidth="1"/>
    <col min="6" max="7" width="4.75" style="24" customWidth="1"/>
    <col min="8" max="8" width="4.625" style="24" customWidth="1"/>
    <col min="9" max="9" width="4.5" style="24" customWidth="1"/>
    <col min="10" max="10" width="4.75" style="24" customWidth="1"/>
    <col min="11" max="11" width="7.5" style="24" customWidth="1"/>
    <col min="12" max="12" width="8.25" style="24" customWidth="1"/>
    <col min="13" max="13" width="12.25" style="24" customWidth="1" outlineLevel="1"/>
    <col min="14" max="14" width="10.25" style="24" customWidth="1" outlineLevel="1"/>
    <col min="15" max="16" width="10.25" style="24" customWidth="1"/>
    <col min="17" max="17" width="8.75" style="24" customWidth="1"/>
    <col min="18" max="18" width="7.25" style="24" customWidth="1"/>
    <col min="19" max="19" width="8.25" style="24" customWidth="1"/>
    <col min="20" max="16384" width="9" style="24"/>
  </cols>
  <sheetData>
    <row r="1" spans="1:21" s="4" customFormat="1" ht="14.25">
      <c r="A1" s="5" t="s">
        <v>108</v>
      </c>
      <c r="B1" s="6" t="s">
        <v>333</v>
      </c>
      <c r="C1" s="7"/>
      <c r="D1" s="7"/>
      <c r="E1" s="7"/>
      <c r="F1" s="7"/>
      <c r="G1" s="7"/>
      <c r="H1" s="7"/>
      <c r="I1" s="7"/>
      <c r="J1" s="7"/>
      <c r="K1" s="7"/>
      <c r="L1" s="7"/>
    </row>
    <row r="2" spans="1:21" s="39" customFormat="1" ht="30" customHeight="1">
      <c r="A2" s="2355" t="s">
        <v>579</v>
      </c>
      <c r="B2" s="2355"/>
      <c r="C2" s="2355"/>
      <c r="D2" s="2355"/>
      <c r="E2" s="2355"/>
      <c r="F2" s="2355"/>
      <c r="G2" s="2355"/>
      <c r="H2" s="2355"/>
      <c r="I2" s="2355"/>
      <c r="J2" s="2355"/>
      <c r="K2" s="2355"/>
      <c r="L2" s="2355"/>
      <c r="M2" s="2355"/>
      <c r="N2" s="2355"/>
      <c r="O2" s="2355"/>
      <c r="P2" s="2355"/>
      <c r="Q2" s="2355"/>
      <c r="R2" s="2355"/>
      <c r="S2" s="2355"/>
    </row>
    <row r="3" spans="1:21" s="39" customFormat="1" ht="15.75" customHeight="1">
      <c r="A3" s="2356" t="s">
        <v>553</v>
      </c>
      <c r="B3" s="2356"/>
      <c r="C3" s="2356"/>
      <c r="D3" s="2356"/>
      <c r="E3" s="2356"/>
      <c r="F3" s="2356"/>
      <c r="G3" s="2356"/>
      <c r="H3" s="2356"/>
      <c r="I3" s="2356"/>
      <c r="J3" s="2356"/>
      <c r="K3" s="2356"/>
      <c r="L3" s="2356"/>
      <c r="M3" s="2356"/>
      <c r="N3" s="2356"/>
      <c r="O3" s="2356"/>
      <c r="P3" s="2356"/>
      <c r="Q3" s="2356"/>
      <c r="R3" s="2356"/>
      <c r="S3" s="2356"/>
    </row>
    <row r="4" spans="1:21" ht="13.5" customHeight="1">
      <c r="A4" s="1807" t="str">
        <f>投资性房地产—房屋公允价值模式!A4:R4</f>
        <v>评估基准日：年月日</v>
      </c>
      <c r="B4" s="1808"/>
      <c r="C4" s="1808"/>
      <c r="D4" s="1808"/>
      <c r="E4" s="1808"/>
      <c r="F4" s="1808"/>
      <c r="G4" s="1808"/>
      <c r="H4" s="1808"/>
      <c r="I4" s="1808"/>
      <c r="J4" s="1808"/>
      <c r="K4" s="50"/>
      <c r="L4" s="50"/>
      <c r="M4" s="50"/>
      <c r="N4" s="50"/>
      <c r="O4" s="50"/>
      <c r="P4" s="50"/>
      <c r="Q4" s="50"/>
      <c r="R4" s="50"/>
      <c r="S4" s="50"/>
    </row>
    <row r="5" spans="1:21" ht="12.75" customHeight="1">
      <c r="A5" s="2391" t="s">
        <v>575</v>
      </c>
      <c r="B5" s="2391"/>
      <c r="C5" s="2391"/>
      <c r="D5" s="2391"/>
      <c r="E5" s="2391"/>
      <c r="S5" s="28" t="s">
        <v>110</v>
      </c>
    </row>
    <row r="6" spans="1:21" s="40" customFormat="1" ht="36">
      <c r="A6" s="25" t="s">
        <v>172</v>
      </c>
      <c r="B6" s="25" t="s">
        <v>580</v>
      </c>
      <c r="C6" s="41" t="s">
        <v>581</v>
      </c>
      <c r="D6" s="41" t="s">
        <v>562</v>
      </c>
      <c r="E6" s="25" t="s">
        <v>582</v>
      </c>
      <c r="F6" s="25" t="s">
        <v>583</v>
      </c>
      <c r="G6" s="25" t="s">
        <v>584</v>
      </c>
      <c r="H6" s="25" t="s">
        <v>585</v>
      </c>
      <c r="I6" s="25" t="s">
        <v>586</v>
      </c>
      <c r="J6" s="25" t="s">
        <v>587</v>
      </c>
      <c r="K6" s="25" t="s">
        <v>588</v>
      </c>
      <c r="L6" s="25" t="s">
        <v>502</v>
      </c>
      <c r="M6" s="29" t="s">
        <v>317</v>
      </c>
      <c r="N6" s="29" t="s">
        <v>394</v>
      </c>
      <c r="O6" s="29" t="s">
        <v>318</v>
      </c>
      <c r="P6" s="25" t="s">
        <v>319</v>
      </c>
      <c r="Q6" s="25" t="s">
        <v>320</v>
      </c>
      <c r="R6" s="25" t="s">
        <v>336</v>
      </c>
      <c r="S6" s="25" t="s">
        <v>175</v>
      </c>
      <c r="U6" s="1099" t="s">
        <v>2129</v>
      </c>
    </row>
    <row r="7" spans="1:21" ht="15.75" customHeight="1">
      <c r="A7" s="26"/>
      <c r="B7" s="26"/>
      <c r="C7" s="42"/>
      <c r="D7" s="42"/>
      <c r="E7" s="43"/>
      <c r="F7" s="27"/>
      <c r="G7" s="26"/>
      <c r="H7" s="26"/>
      <c r="I7" s="26"/>
      <c r="J7" s="26"/>
      <c r="K7" s="30"/>
      <c r="L7" s="30"/>
      <c r="M7" s="31"/>
      <c r="N7" s="31"/>
      <c r="O7" s="31"/>
      <c r="P7" s="30"/>
      <c r="Q7" s="30"/>
      <c r="R7" s="30"/>
      <c r="S7" s="32"/>
      <c r="U7" s="1099"/>
    </row>
    <row r="8" spans="1:21" ht="15.75" customHeight="1">
      <c r="A8" s="26"/>
      <c r="B8" s="26"/>
      <c r="C8" s="42"/>
      <c r="D8" s="42"/>
      <c r="E8" s="43"/>
      <c r="F8" s="27"/>
      <c r="G8" s="26"/>
      <c r="H8" s="26"/>
      <c r="I8" s="26"/>
      <c r="J8" s="26"/>
      <c r="K8" s="30"/>
      <c r="L8" s="30"/>
      <c r="M8" s="30"/>
      <c r="N8" s="30"/>
      <c r="O8" s="30"/>
      <c r="P8" s="30"/>
      <c r="Q8" s="30"/>
      <c r="R8" s="30"/>
      <c r="S8" s="32"/>
      <c r="U8" s="894"/>
    </row>
    <row r="9" spans="1:21" ht="15.75" customHeight="1">
      <c r="A9" s="26"/>
      <c r="B9" s="26"/>
      <c r="C9" s="42"/>
      <c r="D9" s="42"/>
      <c r="E9" s="43"/>
      <c r="F9" s="27"/>
      <c r="G9" s="26"/>
      <c r="H9" s="26"/>
      <c r="I9" s="26"/>
      <c r="J9" s="26"/>
      <c r="K9" s="30"/>
      <c r="L9" s="30"/>
      <c r="M9" s="30"/>
      <c r="N9" s="30"/>
      <c r="O9" s="30"/>
      <c r="P9" s="30"/>
      <c r="Q9" s="30"/>
      <c r="R9" s="30"/>
      <c r="S9" s="32"/>
      <c r="U9" s="894"/>
    </row>
    <row r="10" spans="1:21" ht="15.75" customHeight="1">
      <c r="A10" s="26"/>
      <c r="B10" s="26"/>
      <c r="C10" s="42"/>
      <c r="D10" s="42"/>
      <c r="E10" s="43"/>
      <c r="F10" s="27"/>
      <c r="G10" s="26"/>
      <c r="H10" s="26"/>
      <c r="I10" s="26"/>
      <c r="J10" s="26"/>
      <c r="K10" s="30"/>
      <c r="L10" s="30"/>
      <c r="M10" s="30"/>
      <c r="N10" s="30"/>
      <c r="O10" s="30"/>
      <c r="P10" s="30"/>
      <c r="Q10" s="30"/>
      <c r="R10" s="30"/>
      <c r="S10" s="32"/>
      <c r="U10" s="551"/>
    </row>
    <row r="11" spans="1:21" ht="15.75" customHeight="1">
      <c r="A11" s="26"/>
      <c r="B11" s="26"/>
      <c r="C11" s="42"/>
      <c r="D11" s="42"/>
      <c r="E11" s="43"/>
      <c r="F11" s="27"/>
      <c r="G11" s="26"/>
      <c r="H11" s="26"/>
      <c r="I11" s="26"/>
      <c r="J11" s="26"/>
      <c r="K11" s="30"/>
      <c r="L11" s="30"/>
      <c r="M11" s="30"/>
      <c r="N11" s="30"/>
      <c r="O11" s="30"/>
      <c r="P11" s="30"/>
      <c r="Q11" s="30"/>
      <c r="R11" s="30"/>
      <c r="S11" s="32"/>
      <c r="U11" s="551"/>
    </row>
    <row r="12" spans="1:21" ht="15.75" customHeight="1">
      <c r="A12" s="26"/>
      <c r="B12" s="26"/>
      <c r="C12" s="42"/>
      <c r="D12" s="42"/>
      <c r="E12" s="43"/>
      <c r="F12" s="27"/>
      <c r="G12" s="26"/>
      <c r="H12" s="26"/>
      <c r="I12" s="26"/>
      <c r="J12" s="26"/>
      <c r="K12" s="30"/>
      <c r="L12" s="30"/>
      <c r="M12" s="30"/>
      <c r="N12" s="30"/>
      <c r="O12" s="30"/>
      <c r="P12" s="30"/>
      <c r="Q12" s="30"/>
      <c r="R12" s="30"/>
      <c r="S12" s="32"/>
      <c r="U12" s="892"/>
    </row>
    <row r="13" spans="1:21" ht="15.75" customHeight="1">
      <c r="A13" s="26"/>
      <c r="B13" s="26"/>
      <c r="C13" s="42"/>
      <c r="D13" s="42"/>
      <c r="E13" s="43"/>
      <c r="F13" s="27"/>
      <c r="G13" s="26"/>
      <c r="H13" s="26"/>
      <c r="I13" s="26"/>
      <c r="J13" s="26"/>
      <c r="K13" s="30"/>
      <c r="L13" s="30"/>
      <c r="M13" s="30"/>
      <c r="N13" s="30"/>
      <c r="O13" s="30"/>
      <c r="P13" s="30"/>
      <c r="Q13" s="30"/>
      <c r="R13" s="30"/>
      <c r="S13" s="32"/>
      <c r="U13" s="892"/>
    </row>
    <row r="14" spans="1:21" ht="15.75" customHeight="1">
      <c r="A14" s="26"/>
      <c r="B14" s="26"/>
      <c r="C14" s="42"/>
      <c r="D14" s="42"/>
      <c r="E14" s="43"/>
      <c r="F14" s="27"/>
      <c r="G14" s="26"/>
      <c r="H14" s="26"/>
      <c r="I14" s="26"/>
      <c r="J14" s="26"/>
      <c r="K14" s="30"/>
      <c r="L14" s="30"/>
      <c r="M14" s="30"/>
      <c r="N14" s="30"/>
      <c r="O14" s="30"/>
      <c r="P14" s="30"/>
      <c r="Q14" s="30"/>
      <c r="R14" s="30"/>
      <c r="S14" s="32"/>
      <c r="U14" s="892"/>
    </row>
    <row r="15" spans="1:21" ht="15.75" customHeight="1">
      <c r="A15" s="26"/>
      <c r="B15" s="26"/>
      <c r="C15" s="42"/>
      <c r="D15" s="42"/>
      <c r="E15" s="43"/>
      <c r="F15" s="27"/>
      <c r="G15" s="26"/>
      <c r="H15" s="26"/>
      <c r="I15" s="26"/>
      <c r="J15" s="26"/>
      <c r="K15" s="30"/>
      <c r="L15" s="30"/>
      <c r="M15" s="30"/>
      <c r="N15" s="30"/>
      <c r="O15" s="30"/>
      <c r="P15" s="30"/>
      <c r="Q15" s="30"/>
      <c r="R15" s="30"/>
      <c r="S15" s="32"/>
      <c r="U15" s="551"/>
    </row>
    <row r="16" spans="1:21" ht="15.75" customHeight="1">
      <c r="A16" s="26"/>
      <c r="B16" s="26"/>
      <c r="C16" s="42"/>
      <c r="D16" s="42"/>
      <c r="E16" s="43"/>
      <c r="F16" s="27"/>
      <c r="G16" s="26"/>
      <c r="H16" s="26"/>
      <c r="I16" s="26"/>
      <c r="J16" s="26"/>
      <c r="K16" s="30"/>
      <c r="L16" s="30"/>
      <c r="M16" s="30"/>
      <c r="N16" s="30"/>
      <c r="O16" s="30"/>
      <c r="P16" s="30"/>
      <c r="Q16" s="30"/>
      <c r="R16" s="30"/>
      <c r="S16" s="32"/>
      <c r="U16" s="551"/>
    </row>
    <row r="17" spans="1:21" ht="15.75" customHeight="1">
      <c r="A17" s="26"/>
      <c r="B17" s="26"/>
      <c r="C17" s="42"/>
      <c r="D17" s="42"/>
      <c r="E17" s="43"/>
      <c r="F17" s="27"/>
      <c r="G17" s="26"/>
      <c r="H17" s="26"/>
      <c r="I17" s="26"/>
      <c r="J17" s="26"/>
      <c r="K17" s="30"/>
      <c r="L17" s="30"/>
      <c r="M17" s="30"/>
      <c r="N17" s="30"/>
      <c r="O17" s="30"/>
      <c r="P17" s="30"/>
      <c r="Q17" s="30"/>
      <c r="R17" s="30"/>
      <c r="S17" s="32"/>
      <c r="U17" s="551"/>
    </row>
    <row r="18" spans="1:21" ht="15.75" customHeight="1">
      <c r="A18" s="26"/>
      <c r="B18" s="26"/>
      <c r="C18" s="42"/>
      <c r="D18" s="42"/>
      <c r="E18" s="43"/>
      <c r="F18" s="27"/>
      <c r="G18" s="26"/>
      <c r="H18" s="26"/>
      <c r="I18" s="26"/>
      <c r="J18" s="26"/>
      <c r="K18" s="30"/>
      <c r="L18" s="30"/>
      <c r="M18" s="30"/>
      <c r="N18" s="30"/>
      <c r="O18" s="30"/>
      <c r="P18" s="30"/>
      <c r="Q18" s="30"/>
      <c r="R18" s="30"/>
      <c r="S18" s="32"/>
      <c r="U18" s="551"/>
    </row>
    <row r="19" spans="1:21" ht="15.75" customHeight="1">
      <c r="A19" s="26"/>
      <c r="B19" s="26"/>
      <c r="C19" s="42"/>
      <c r="D19" s="42"/>
      <c r="E19" s="43"/>
      <c r="F19" s="27"/>
      <c r="G19" s="26"/>
      <c r="H19" s="26"/>
      <c r="I19" s="26"/>
      <c r="J19" s="26"/>
      <c r="K19" s="30"/>
      <c r="L19" s="30"/>
      <c r="M19" s="30"/>
      <c r="N19" s="30"/>
      <c r="O19" s="30"/>
      <c r="P19" s="30"/>
      <c r="Q19" s="30"/>
      <c r="R19" s="30"/>
      <c r="S19" s="32"/>
      <c r="U19" s="551"/>
    </row>
    <row r="20" spans="1:21" ht="15.75" customHeight="1">
      <c r="A20" s="26"/>
      <c r="B20" s="26"/>
      <c r="C20" s="42"/>
      <c r="D20" s="42"/>
      <c r="E20" s="43"/>
      <c r="F20" s="27"/>
      <c r="G20" s="26"/>
      <c r="H20" s="26"/>
      <c r="I20" s="26"/>
      <c r="J20" s="26"/>
      <c r="K20" s="30"/>
      <c r="L20" s="30"/>
      <c r="M20" s="30"/>
      <c r="N20" s="30"/>
      <c r="O20" s="30"/>
      <c r="P20" s="30"/>
      <c r="Q20" s="30"/>
      <c r="R20" s="30"/>
      <c r="S20" s="32"/>
      <c r="U20" s="551"/>
    </row>
    <row r="21" spans="1:21" ht="15.75" customHeight="1">
      <c r="A21" s="26"/>
      <c r="B21" s="26"/>
      <c r="C21" s="42"/>
      <c r="D21" s="42"/>
      <c r="E21" s="43"/>
      <c r="F21" s="27"/>
      <c r="G21" s="26"/>
      <c r="H21" s="26"/>
      <c r="I21" s="26"/>
      <c r="J21" s="26"/>
      <c r="K21" s="30"/>
      <c r="L21" s="30"/>
      <c r="M21" s="30"/>
      <c r="N21" s="30"/>
      <c r="O21" s="30"/>
      <c r="P21" s="30"/>
      <c r="Q21" s="30"/>
      <c r="R21" s="30"/>
      <c r="S21" s="32"/>
      <c r="U21" s="551"/>
    </row>
    <row r="22" spans="1:21" ht="15.75" customHeight="1">
      <c r="A22" s="26"/>
      <c r="B22" s="26"/>
      <c r="C22" s="42"/>
      <c r="D22" s="42"/>
      <c r="E22" s="43"/>
      <c r="F22" s="27"/>
      <c r="G22" s="26"/>
      <c r="H22" s="26"/>
      <c r="I22" s="26"/>
      <c r="J22" s="26"/>
      <c r="K22" s="30"/>
      <c r="L22" s="30"/>
      <c r="M22" s="30"/>
      <c r="N22" s="30"/>
      <c r="O22" s="30"/>
      <c r="P22" s="30"/>
      <c r="Q22" s="30"/>
      <c r="R22" s="30"/>
      <c r="S22" s="32"/>
      <c r="U22" s="551"/>
    </row>
    <row r="23" spans="1:21" ht="15.75" customHeight="1">
      <c r="A23" s="26"/>
      <c r="B23" s="26"/>
      <c r="C23" s="42"/>
      <c r="D23" s="42"/>
      <c r="E23" s="43"/>
      <c r="F23" s="27"/>
      <c r="G23" s="26"/>
      <c r="H23" s="26"/>
      <c r="I23" s="26"/>
      <c r="J23" s="26"/>
      <c r="K23" s="30"/>
      <c r="L23" s="30"/>
      <c r="M23" s="30"/>
      <c r="N23" s="30"/>
      <c r="O23" s="30"/>
      <c r="P23" s="30"/>
      <c r="Q23" s="30"/>
      <c r="R23" s="30"/>
      <c r="S23" s="32"/>
      <c r="U23" s="551"/>
    </row>
    <row r="24" spans="1:21" ht="15.75" customHeight="1">
      <c r="A24" s="26"/>
      <c r="B24" s="26"/>
      <c r="C24" s="42"/>
      <c r="D24" s="42"/>
      <c r="E24" s="43"/>
      <c r="F24" s="27"/>
      <c r="G24" s="26"/>
      <c r="H24" s="26"/>
      <c r="I24" s="26"/>
      <c r="J24" s="26"/>
      <c r="K24" s="30"/>
      <c r="L24" s="30"/>
      <c r="M24" s="30"/>
      <c r="N24" s="30"/>
      <c r="O24" s="30"/>
      <c r="P24" s="30"/>
      <c r="Q24" s="30"/>
      <c r="R24" s="30"/>
      <c r="S24" s="32"/>
      <c r="U24" s="551"/>
    </row>
    <row r="25" spans="1:21" s="1095" customFormat="1" ht="15.75" customHeight="1">
      <c r="A25" s="2409" t="s">
        <v>433</v>
      </c>
      <c r="B25" s="2410"/>
      <c r="C25" s="2411"/>
      <c r="D25" s="1089"/>
      <c r="E25" s="1090"/>
      <c r="F25" s="1091"/>
      <c r="G25" s="1091"/>
      <c r="H25" s="1091"/>
      <c r="I25" s="1092"/>
      <c r="J25" s="1092" t="s">
        <v>571</v>
      </c>
      <c r="K25" s="1093"/>
      <c r="L25" s="1092"/>
      <c r="M25" s="1844">
        <f>SUM(M7:M24)</f>
        <v>0</v>
      </c>
      <c r="N25" s="1844"/>
      <c r="O25" s="1844">
        <f>SUM(O7:O24)</f>
        <v>0</v>
      </c>
      <c r="P25" s="1844">
        <f>SUM(P7:P24)</f>
        <v>0</v>
      </c>
      <c r="Q25" s="1094"/>
      <c r="R25" s="1092"/>
      <c r="S25" s="1092" t="s">
        <v>571</v>
      </c>
      <c r="U25" s="551"/>
    </row>
    <row r="26" spans="1:21" s="1095" customFormat="1" ht="15.75" customHeight="1">
      <c r="A26" s="2403" t="s">
        <v>572</v>
      </c>
      <c r="B26" s="2404"/>
      <c r="C26" s="2405"/>
      <c r="D26" s="1096"/>
      <c r="E26" s="1090"/>
      <c r="F26" s="1091"/>
      <c r="G26" s="1091"/>
      <c r="H26" s="1091"/>
      <c r="I26" s="1092"/>
      <c r="J26" s="1092"/>
      <c r="K26" s="1093"/>
      <c r="L26" s="1092"/>
      <c r="M26" s="1844"/>
      <c r="N26" s="1844"/>
      <c r="O26" s="1844"/>
      <c r="P26" s="1845"/>
      <c r="Q26" s="1094"/>
      <c r="R26" s="1092"/>
      <c r="S26" s="1092" t="s">
        <v>571</v>
      </c>
      <c r="U26" s="551"/>
    </row>
    <row r="27" spans="1:21" s="1095" customFormat="1" ht="15.75" customHeight="1">
      <c r="A27" s="2406" t="s">
        <v>1725</v>
      </c>
      <c r="B27" s="2407"/>
      <c r="C27" s="2408"/>
      <c r="D27" s="1096"/>
      <c r="E27" s="1090"/>
      <c r="F27" s="1091"/>
      <c r="G27" s="1091"/>
      <c r="H27" s="1091"/>
      <c r="I27" s="1097"/>
      <c r="J27" s="1092"/>
      <c r="K27" s="1093"/>
      <c r="L27" s="1092"/>
      <c r="M27" s="1844">
        <f>M25-M26</f>
        <v>0</v>
      </c>
      <c r="N27" s="1844"/>
      <c r="O27" s="1844">
        <f>O25-O26</f>
        <v>0</v>
      </c>
      <c r="P27" s="1844">
        <f>P25-P26</f>
        <v>0</v>
      </c>
      <c r="Q27" s="1094"/>
      <c r="R27" s="1092"/>
      <c r="S27" s="1092" t="s">
        <v>571</v>
      </c>
      <c r="U27" s="551"/>
    </row>
    <row r="28" spans="1:21" ht="15.75" customHeight="1">
      <c r="A28" s="12" t="str">
        <f>封面!D11&amp;封面!G11</f>
        <v>被评估企业填表人：</v>
      </c>
      <c r="B28" s="12"/>
      <c r="C28" s="12"/>
      <c r="D28" s="12"/>
      <c r="O28" s="12" t="str">
        <f>"评估人员："&amp;封面!L22</f>
        <v>评估人员：</v>
      </c>
    </row>
    <row r="29" spans="1:21" ht="15.75" customHeight="1">
      <c r="A29" s="12" t="str">
        <f>CONCATENATE(封面!D13,封面!F13,封面!G13,封面!H13,封面!I13,封面!J13,封面!K13)</f>
        <v>填表日期：年月日</v>
      </c>
    </row>
  </sheetData>
  <mergeCells count="6">
    <mergeCell ref="A26:C26"/>
    <mergeCell ref="A27:C27"/>
    <mergeCell ref="A2:S2"/>
    <mergeCell ref="A3:S3"/>
    <mergeCell ref="A5:E5"/>
    <mergeCell ref="A25:C25"/>
  </mergeCells>
  <phoneticPr fontId="28" type="noConversion"/>
  <hyperlinks>
    <hyperlink ref="A1" location="索引目录!C35" display="返回索引页" xr:uid="{00000000-0004-0000-3500-000000000000}"/>
    <hyperlink ref="B1" location="分类汇总!B25" display="返回" xr:uid="{00000000-0004-0000-3500-000001000000}"/>
  </hyperlinks>
  <printOptions horizontalCentered="1"/>
  <pageMargins left="0.35433070866141736" right="0.35433070866141736" top="0.98425196850393704" bottom="0.78740157480314965" header="0.39370078740157477" footer="0.51181102362204722"/>
  <pageSetup paperSize="9" scale="83" orientation="landscape" r:id="rId1"/>
  <headerFooter alignWithMargins="0">
    <oddHeader>&amp;R&amp;"宋体,常规"&amp;10共&amp;"Times New Roman,常规"&amp;N&amp;"宋体,常规"页第&amp;"Times New Roman,常规"&amp;P&amp;"宋体,常规"页</oddHeader>
  </headerFooter>
  <legacyDrawing r:id="rId2"/>
</worksheet>
</file>

<file path=xl/worksheets/sheet6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0">
    <tabColor indexed="14"/>
    <pageSetUpPr fitToPage="1"/>
  </sheetPr>
  <dimension ref="A1:U29"/>
  <sheetViews>
    <sheetView zoomScaleNormal="100" workbookViewId="0">
      <selection activeCell="N13" sqref="N13"/>
    </sheetView>
  </sheetViews>
  <sheetFormatPr defaultColWidth="9" defaultRowHeight="12.75" outlineLevelCol="1"/>
  <cols>
    <col min="1" max="1" width="6.25" style="24" customWidth="1"/>
    <col min="2" max="2" width="6.75" style="24" customWidth="1"/>
    <col min="3" max="3" width="7.75" style="24" customWidth="1"/>
    <col min="4" max="4" width="13.75" style="24" customWidth="1"/>
    <col min="5" max="5" width="9.125" style="24" customWidth="1"/>
    <col min="6" max="7" width="4.75" style="24" customWidth="1"/>
    <col min="8" max="8" width="4.625" style="24" customWidth="1"/>
    <col min="9" max="9" width="4.25" style="24" customWidth="1"/>
    <col min="10" max="10" width="4.75" style="24" customWidth="1"/>
    <col min="11" max="11" width="6.75" style="24" customWidth="1"/>
    <col min="12" max="12" width="10.25" style="24" customWidth="1"/>
    <col min="13" max="13" width="12.625" style="24" customWidth="1" outlineLevel="1"/>
    <col min="14" max="14" width="11.75" style="24" customWidth="1" outlineLevel="1"/>
    <col min="15" max="16" width="11.75" style="24" customWidth="1"/>
    <col min="17" max="17" width="10.125" style="24" customWidth="1"/>
    <col min="18" max="18" width="7.5" style="24" customWidth="1"/>
    <col min="19" max="19" width="7.75" style="24" customWidth="1"/>
    <col min="20" max="16384" width="9" style="24"/>
  </cols>
  <sheetData>
    <row r="1" spans="1:21" s="4" customFormat="1" ht="14.25">
      <c r="A1" s="5" t="s">
        <v>108</v>
      </c>
      <c r="B1" s="6" t="s">
        <v>333</v>
      </c>
      <c r="C1" s="7"/>
      <c r="D1" s="7"/>
      <c r="E1" s="7"/>
      <c r="F1" s="7"/>
      <c r="G1" s="7"/>
      <c r="H1" s="7"/>
      <c r="I1" s="7"/>
      <c r="J1" s="7"/>
      <c r="K1" s="7"/>
      <c r="L1" s="7"/>
    </row>
    <row r="2" spans="1:21" s="39" customFormat="1" ht="30" customHeight="1">
      <c r="A2" s="2355" t="s">
        <v>579</v>
      </c>
      <c r="B2" s="2355"/>
      <c r="C2" s="2355"/>
      <c r="D2" s="2355"/>
      <c r="E2" s="2355"/>
      <c r="F2" s="2355"/>
      <c r="G2" s="2355"/>
      <c r="H2" s="2355"/>
      <c r="I2" s="2355"/>
      <c r="J2" s="2355"/>
      <c r="K2" s="2355"/>
      <c r="L2" s="2355"/>
      <c r="M2" s="2355"/>
      <c r="N2" s="2355"/>
      <c r="O2" s="2355"/>
      <c r="P2" s="2355"/>
      <c r="Q2" s="2355"/>
      <c r="R2" s="2355"/>
      <c r="S2" s="2355"/>
      <c r="T2" s="40"/>
    </row>
    <row r="3" spans="1:21" s="39" customFormat="1" ht="15.75" customHeight="1">
      <c r="A3" s="2356" t="s">
        <v>574</v>
      </c>
      <c r="B3" s="2356"/>
      <c r="C3" s="2356"/>
      <c r="D3" s="2356"/>
      <c r="E3" s="2356"/>
      <c r="F3" s="2356"/>
      <c r="G3" s="2356"/>
      <c r="H3" s="2356"/>
      <c r="I3" s="2356"/>
      <c r="J3" s="2356"/>
      <c r="K3" s="2356"/>
      <c r="L3" s="2356"/>
      <c r="M3" s="2356"/>
      <c r="N3" s="2356"/>
      <c r="O3" s="2356"/>
      <c r="P3" s="2356"/>
      <c r="Q3" s="2356"/>
      <c r="R3" s="2356"/>
      <c r="S3" s="2356"/>
      <c r="T3" s="40"/>
    </row>
    <row r="4" spans="1:21" ht="14.25" customHeight="1">
      <c r="A4" s="1807" t="str">
        <f>投资性房地产—土地成本模式!A4:S4</f>
        <v>评估基准日：年月日</v>
      </c>
      <c r="B4" s="1808"/>
      <c r="C4" s="1808"/>
      <c r="D4" s="1808"/>
      <c r="E4" s="1808"/>
      <c r="F4" s="1808"/>
      <c r="G4" s="1808"/>
      <c r="H4" s="1808"/>
      <c r="I4" s="1808"/>
      <c r="J4" s="1808"/>
      <c r="K4" s="50"/>
      <c r="L4" s="50"/>
      <c r="M4" s="50"/>
      <c r="N4" s="50"/>
      <c r="O4" s="50"/>
      <c r="P4" s="50"/>
      <c r="Q4" s="50"/>
      <c r="R4" s="50"/>
      <c r="S4" s="50"/>
    </row>
    <row r="5" spans="1:21" ht="15.75" customHeight="1">
      <c r="A5" s="2391" t="s">
        <v>575</v>
      </c>
      <c r="B5" s="2391"/>
      <c r="C5" s="2391"/>
      <c r="D5" s="2391"/>
      <c r="E5" s="2391"/>
      <c r="S5" s="28" t="s">
        <v>110</v>
      </c>
    </row>
    <row r="6" spans="1:21" s="40" customFormat="1" ht="36">
      <c r="A6" s="25" t="s">
        <v>172</v>
      </c>
      <c r="B6" s="25" t="s">
        <v>580</v>
      </c>
      <c r="C6" s="41" t="s">
        <v>581</v>
      </c>
      <c r="D6" s="41" t="s">
        <v>562</v>
      </c>
      <c r="E6" s="25" t="s">
        <v>582</v>
      </c>
      <c r="F6" s="25" t="s">
        <v>583</v>
      </c>
      <c r="G6" s="25" t="s">
        <v>584</v>
      </c>
      <c r="H6" s="25" t="s">
        <v>585</v>
      </c>
      <c r="I6" s="25" t="s">
        <v>586</v>
      </c>
      <c r="J6" s="25" t="s">
        <v>587</v>
      </c>
      <c r="K6" s="25" t="s">
        <v>588</v>
      </c>
      <c r="L6" s="25" t="s">
        <v>589</v>
      </c>
      <c r="M6" s="29" t="s">
        <v>317</v>
      </c>
      <c r="N6" s="29" t="s">
        <v>394</v>
      </c>
      <c r="O6" s="29" t="s">
        <v>318</v>
      </c>
      <c r="P6" s="25" t="s">
        <v>319</v>
      </c>
      <c r="Q6" s="25" t="s">
        <v>320</v>
      </c>
      <c r="R6" s="25" t="s">
        <v>336</v>
      </c>
      <c r="S6" s="25" t="s">
        <v>175</v>
      </c>
      <c r="U6" s="1099" t="s">
        <v>2129</v>
      </c>
    </row>
    <row r="7" spans="1:21" ht="15.75" customHeight="1">
      <c r="A7" s="26"/>
      <c r="B7" s="26"/>
      <c r="C7" s="42"/>
      <c r="D7" s="42"/>
      <c r="E7" s="43"/>
      <c r="F7" s="27"/>
      <c r="G7" s="26"/>
      <c r="H7" s="26"/>
      <c r="I7" s="26"/>
      <c r="J7" s="26"/>
      <c r="K7" s="30"/>
      <c r="L7" s="30"/>
      <c r="M7" s="31"/>
      <c r="N7" s="31"/>
      <c r="O7" s="31"/>
      <c r="P7" s="30"/>
      <c r="Q7" s="30"/>
      <c r="R7" s="30" t="s">
        <v>571</v>
      </c>
      <c r="S7" s="32"/>
      <c r="U7" s="1099"/>
    </row>
    <row r="8" spans="1:21" ht="15.75" customHeight="1">
      <c r="A8" s="26"/>
      <c r="B8" s="26"/>
      <c r="C8" s="42"/>
      <c r="D8" s="42"/>
      <c r="E8" s="43"/>
      <c r="F8" s="27"/>
      <c r="G8" s="26"/>
      <c r="H8" s="26"/>
      <c r="I8" s="26"/>
      <c r="J8" s="26"/>
      <c r="K8" s="30"/>
      <c r="L8" s="30"/>
      <c r="M8" s="30"/>
      <c r="N8" s="30"/>
      <c r="O8" s="30"/>
      <c r="P8" s="30"/>
      <c r="Q8" s="30"/>
      <c r="R8" s="30" t="s">
        <v>571</v>
      </c>
      <c r="S8" s="32"/>
      <c r="U8" s="894"/>
    </row>
    <row r="9" spans="1:21" ht="15.75" customHeight="1">
      <c r="A9" s="26"/>
      <c r="B9" s="26"/>
      <c r="C9" s="42"/>
      <c r="D9" s="42"/>
      <c r="E9" s="43"/>
      <c r="F9" s="27"/>
      <c r="G9" s="26"/>
      <c r="H9" s="26"/>
      <c r="I9" s="26"/>
      <c r="J9" s="26"/>
      <c r="K9" s="30"/>
      <c r="L9" s="30"/>
      <c r="M9" s="30"/>
      <c r="N9" s="30"/>
      <c r="O9" s="30"/>
      <c r="P9" s="30"/>
      <c r="Q9" s="30"/>
      <c r="R9" s="30" t="s">
        <v>571</v>
      </c>
      <c r="S9" s="32"/>
      <c r="U9" s="894"/>
    </row>
    <row r="10" spans="1:21" ht="15.75" customHeight="1">
      <c r="A10" s="26"/>
      <c r="B10" s="26"/>
      <c r="C10" s="42"/>
      <c r="D10" s="42"/>
      <c r="E10" s="43"/>
      <c r="F10" s="27"/>
      <c r="G10" s="26"/>
      <c r="H10" s="26"/>
      <c r="I10" s="26"/>
      <c r="J10" s="26"/>
      <c r="K10" s="30"/>
      <c r="L10" s="30"/>
      <c r="M10" s="30"/>
      <c r="N10" s="30"/>
      <c r="O10" s="30"/>
      <c r="P10" s="30"/>
      <c r="Q10" s="30"/>
      <c r="R10" s="30" t="s">
        <v>571</v>
      </c>
      <c r="S10" s="32"/>
      <c r="U10" s="551"/>
    </row>
    <row r="11" spans="1:21" ht="15.75" customHeight="1">
      <c r="A11" s="26"/>
      <c r="B11" s="26"/>
      <c r="C11" s="42"/>
      <c r="D11" s="42"/>
      <c r="E11" s="43"/>
      <c r="F11" s="27"/>
      <c r="G11" s="26"/>
      <c r="H11" s="26"/>
      <c r="I11" s="26"/>
      <c r="J11" s="26"/>
      <c r="K11" s="30"/>
      <c r="L11" s="30"/>
      <c r="M11" s="30"/>
      <c r="N11" s="30"/>
      <c r="O11" s="30"/>
      <c r="P11" s="30"/>
      <c r="Q11" s="30"/>
      <c r="R11" s="30" t="s">
        <v>571</v>
      </c>
      <c r="S11" s="32"/>
      <c r="U11" s="551"/>
    </row>
    <row r="12" spans="1:21" ht="15.75" customHeight="1">
      <c r="A12" s="26"/>
      <c r="B12" s="26"/>
      <c r="C12" s="42"/>
      <c r="D12" s="42"/>
      <c r="E12" s="43"/>
      <c r="F12" s="27"/>
      <c r="G12" s="26"/>
      <c r="H12" s="26"/>
      <c r="I12" s="26"/>
      <c r="J12" s="26"/>
      <c r="K12" s="30"/>
      <c r="L12" s="30"/>
      <c r="M12" s="30"/>
      <c r="N12" s="30"/>
      <c r="O12" s="30"/>
      <c r="P12" s="30"/>
      <c r="Q12" s="30"/>
      <c r="R12" s="30" t="s">
        <v>571</v>
      </c>
      <c r="S12" s="32"/>
      <c r="U12" s="892"/>
    </row>
    <row r="13" spans="1:21" ht="15.75" customHeight="1">
      <c r="A13" s="26"/>
      <c r="B13" s="26"/>
      <c r="C13" s="42"/>
      <c r="D13" s="42"/>
      <c r="E13" s="43"/>
      <c r="F13" s="27"/>
      <c r="G13" s="26"/>
      <c r="H13" s="26"/>
      <c r="I13" s="26"/>
      <c r="J13" s="26"/>
      <c r="K13" s="30"/>
      <c r="L13" s="30"/>
      <c r="M13" s="30"/>
      <c r="N13" s="30"/>
      <c r="O13" s="30"/>
      <c r="P13" s="30"/>
      <c r="Q13" s="30"/>
      <c r="R13" s="30"/>
      <c r="S13" s="32"/>
      <c r="U13" s="892"/>
    </row>
    <row r="14" spans="1:21" ht="15.75" customHeight="1">
      <c r="A14" s="26"/>
      <c r="B14" s="26"/>
      <c r="C14" s="42"/>
      <c r="D14" s="42"/>
      <c r="E14" s="43"/>
      <c r="F14" s="27"/>
      <c r="G14" s="26"/>
      <c r="H14" s="26"/>
      <c r="I14" s="26"/>
      <c r="J14" s="26"/>
      <c r="K14" s="30"/>
      <c r="L14" s="30"/>
      <c r="M14" s="30"/>
      <c r="N14" s="30"/>
      <c r="O14" s="30"/>
      <c r="P14" s="30"/>
      <c r="Q14" s="30"/>
      <c r="R14" s="30"/>
      <c r="S14" s="32"/>
      <c r="U14" s="892"/>
    </row>
    <row r="15" spans="1:21" ht="15.75" customHeight="1">
      <c r="A15" s="26"/>
      <c r="B15" s="26"/>
      <c r="C15" s="42"/>
      <c r="D15" s="42"/>
      <c r="E15" s="43"/>
      <c r="F15" s="27"/>
      <c r="G15" s="26"/>
      <c r="H15" s="26"/>
      <c r="I15" s="26"/>
      <c r="J15" s="26"/>
      <c r="K15" s="30"/>
      <c r="L15" s="30"/>
      <c r="M15" s="30"/>
      <c r="N15" s="30"/>
      <c r="O15" s="30"/>
      <c r="P15" s="30"/>
      <c r="Q15" s="30"/>
      <c r="R15" s="30"/>
      <c r="S15" s="32"/>
      <c r="U15" s="551"/>
    </row>
    <row r="16" spans="1:21" ht="15.75" customHeight="1">
      <c r="A16" s="26"/>
      <c r="B16" s="26"/>
      <c r="C16" s="42"/>
      <c r="D16" s="42"/>
      <c r="E16" s="43"/>
      <c r="F16" s="27"/>
      <c r="G16" s="26"/>
      <c r="H16" s="26"/>
      <c r="I16" s="26"/>
      <c r="J16" s="26"/>
      <c r="K16" s="30"/>
      <c r="L16" s="30"/>
      <c r="M16" s="30"/>
      <c r="N16" s="30"/>
      <c r="O16" s="30"/>
      <c r="P16" s="30"/>
      <c r="Q16" s="30"/>
      <c r="R16" s="30"/>
      <c r="S16" s="32"/>
      <c r="U16" s="551"/>
    </row>
    <row r="17" spans="1:21" ht="15.75" customHeight="1">
      <c r="A17" s="26"/>
      <c r="B17" s="26"/>
      <c r="C17" s="42"/>
      <c r="D17" s="42"/>
      <c r="E17" s="43"/>
      <c r="F17" s="27"/>
      <c r="G17" s="26"/>
      <c r="H17" s="26"/>
      <c r="I17" s="26"/>
      <c r="J17" s="26"/>
      <c r="K17" s="30"/>
      <c r="L17" s="30"/>
      <c r="M17" s="30"/>
      <c r="N17" s="30"/>
      <c r="O17" s="30"/>
      <c r="P17" s="30"/>
      <c r="Q17" s="30"/>
      <c r="R17" s="30" t="s">
        <v>571</v>
      </c>
      <c r="S17" s="32"/>
      <c r="U17" s="551"/>
    </row>
    <row r="18" spans="1:21" ht="15.75" customHeight="1">
      <c r="A18" s="26"/>
      <c r="B18" s="26"/>
      <c r="C18" s="42"/>
      <c r="D18" s="42"/>
      <c r="E18" s="43"/>
      <c r="F18" s="27"/>
      <c r="G18" s="26"/>
      <c r="H18" s="26"/>
      <c r="I18" s="26"/>
      <c r="J18" s="26"/>
      <c r="K18" s="30"/>
      <c r="L18" s="30"/>
      <c r="M18" s="30"/>
      <c r="N18" s="30"/>
      <c r="O18" s="30"/>
      <c r="P18" s="30"/>
      <c r="Q18" s="30"/>
      <c r="R18" s="30"/>
      <c r="S18" s="32"/>
      <c r="U18" s="551"/>
    </row>
    <row r="19" spans="1:21" ht="15.75" customHeight="1">
      <c r="A19" s="26"/>
      <c r="B19" s="26"/>
      <c r="C19" s="42"/>
      <c r="D19" s="42"/>
      <c r="E19" s="43"/>
      <c r="F19" s="27"/>
      <c r="G19" s="26"/>
      <c r="H19" s="26"/>
      <c r="I19" s="26"/>
      <c r="J19" s="26"/>
      <c r="K19" s="30"/>
      <c r="L19" s="30"/>
      <c r="M19" s="30"/>
      <c r="N19" s="30"/>
      <c r="O19" s="30"/>
      <c r="P19" s="30"/>
      <c r="Q19" s="30"/>
      <c r="R19" s="30"/>
      <c r="S19" s="32"/>
      <c r="U19" s="551"/>
    </row>
    <row r="20" spans="1:21" ht="15.75" customHeight="1">
      <c r="A20" s="26"/>
      <c r="B20" s="26"/>
      <c r="C20" s="42"/>
      <c r="D20" s="42"/>
      <c r="E20" s="43"/>
      <c r="F20" s="27"/>
      <c r="G20" s="26"/>
      <c r="H20" s="26"/>
      <c r="I20" s="26"/>
      <c r="J20" s="26"/>
      <c r="K20" s="30"/>
      <c r="L20" s="30"/>
      <c r="M20" s="30"/>
      <c r="N20" s="30"/>
      <c r="O20" s="30"/>
      <c r="P20" s="30"/>
      <c r="Q20" s="30"/>
      <c r="R20" s="30" t="s">
        <v>571</v>
      </c>
      <c r="S20" s="32"/>
      <c r="U20" s="551"/>
    </row>
    <row r="21" spans="1:21" ht="15.75" customHeight="1">
      <c r="A21" s="26"/>
      <c r="B21" s="26"/>
      <c r="C21" s="42"/>
      <c r="D21" s="42"/>
      <c r="E21" s="43"/>
      <c r="F21" s="27"/>
      <c r="G21" s="26"/>
      <c r="H21" s="26"/>
      <c r="I21" s="26"/>
      <c r="J21" s="26"/>
      <c r="K21" s="30"/>
      <c r="L21" s="30"/>
      <c r="M21" s="30"/>
      <c r="N21" s="30"/>
      <c r="O21" s="30"/>
      <c r="P21" s="30"/>
      <c r="Q21" s="30"/>
      <c r="R21" s="30" t="s">
        <v>571</v>
      </c>
      <c r="S21" s="32"/>
      <c r="U21" s="551"/>
    </row>
    <row r="22" spans="1:21" ht="15.75" customHeight="1">
      <c r="A22" s="26"/>
      <c r="B22" s="26"/>
      <c r="C22" s="42"/>
      <c r="D22" s="42"/>
      <c r="E22" s="43"/>
      <c r="F22" s="27"/>
      <c r="G22" s="26"/>
      <c r="H22" s="26"/>
      <c r="I22" s="26"/>
      <c r="J22" s="26"/>
      <c r="K22" s="30"/>
      <c r="L22" s="30"/>
      <c r="M22" s="30"/>
      <c r="N22" s="30"/>
      <c r="O22" s="30"/>
      <c r="P22" s="30"/>
      <c r="Q22" s="30"/>
      <c r="R22" s="30" t="s">
        <v>571</v>
      </c>
      <c r="S22" s="32"/>
      <c r="U22" s="551"/>
    </row>
    <row r="23" spans="1:21" ht="15.75" customHeight="1">
      <c r="A23" s="26"/>
      <c r="B23" s="26"/>
      <c r="C23" s="42"/>
      <c r="D23" s="42"/>
      <c r="E23" s="43"/>
      <c r="F23" s="27"/>
      <c r="G23" s="26"/>
      <c r="H23" s="26"/>
      <c r="I23" s="26"/>
      <c r="J23" s="26"/>
      <c r="K23" s="30"/>
      <c r="L23" s="30"/>
      <c r="M23" s="30"/>
      <c r="N23" s="30"/>
      <c r="O23" s="30"/>
      <c r="P23" s="30"/>
      <c r="Q23" s="30"/>
      <c r="R23" s="30" t="s">
        <v>571</v>
      </c>
      <c r="S23" s="32"/>
      <c r="U23" s="551"/>
    </row>
    <row r="24" spans="1:21" ht="15.75" customHeight="1">
      <c r="A24" s="26"/>
      <c r="B24" s="26"/>
      <c r="C24" s="42"/>
      <c r="D24" s="42"/>
      <c r="E24" s="43"/>
      <c r="F24" s="27"/>
      <c r="G24" s="26"/>
      <c r="H24" s="26"/>
      <c r="I24" s="26"/>
      <c r="J24" s="26"/>
      <c r="K24" s="30"/>
      <c r="L24" s="30"/>
      <c r="M24" s="30"/>
      <c r="N24" s="30"/>
      <c r="O24" s="30"/>
      <c r="P24" s="30"/>
      <c r="Q24" s="30"/>
      <c r="R24" s="30" t="s">
        <v>571</v>
      </c>
      <c r="S24" s="32"/>
      <c r="U24" s="551"/>
    </row>
    <row r="25" spans="1:21" ht="15.75" customHeight="1">
      <c r="A25" s="26"/>
      <c r="B25" s="26"/>
      <c r="C25" s="42"/>
      <c r="D25" s="42"/>
      <c r="E25" s="43"/>
      <c r="F25" s="27"/>
      <c r="G25" s="26"/>
      <c r="H25" s="26"/>
      <c r="I25" s="26"/>
      <c r="J25" s="26"/>
      <c r="K25" s="30"/>
      <c r="L25" s="30"/>
      <c r="M25" s="30"/>
      <c r="N25" s="30"/>
      <c r="O25" s="30"/>
      <c r="P25" s="30"/>
      <c r="Q25" s="30"/>
      <c r="R25" s="30" t="s">
        <v>571</v>
      </c>
      <c r="S25" s="32"/>
      <c r="U25" s="551"/>
    </row>
    <row r="26" spans="1:21" ht="15.75" customHeight="1">
      <c r="A26" s="26"/>
      <c r="B26" s="26"/>
      <c r="C26" s="42"/>
      <c r="D26" s="42"/>
      <c r="E26" s="43"/>
      <c r="F26" s="27"/>
      <c r="G26" s="26"/>
      <c r="H26" s="26"/>
      <c r="I26" s="26"/>
      <c r="J26" s="26"/>
      <c r="K26" s="30"/>
      <c r="L26" s="30"/>
      <c r="M26" s="30"/>
      <c r="N26" s="30"/>
      <c r="O26" s="30"/>
      <c r="P26" s="30"/>
      <c r="Q26" s="30"/>
      <c r="R26" s="30"/>
      <c r="S26" s="32"/>
      <c r="U26" s="551"/>
    </row>
    <row r="27" spans="1:21" ht="15.75" customHeight="1">
      <c r="A27" s="2374" t="s">
        <v>395</v>
      </c>
      <c r="B27" s="2375"/>
      <c r="C27" s="2375"/>
      <c r="D27" s="2375"/>
      <c r="E27" s="2376"/>
      <c r="F27" s="27"/>
      <c r="G27" s="26"/>
      <c r="H27" s="26"/>
      <c r="I27" s="26"/>
      <c r="J27" s="26"/>
      <c r="K27" s="30"/>
      <c r="L27" s="30"/>
      <c r="M27" s="1846">
        <f>SUM(M7:M26)</f>
        <v>0</v>
      </c>
      <c r="N27" s="1846"/>
      <c r="O27" s="1846">
        <f>SUM(O7:O26)</f>
        <v>0</v>
      </c>
      <c r="P27" s="1846">
        <f>SUM(P7:P26)</f>
        <v>0</v>
      </c>
      <c r="Q27" s="30"/>
      <c r="R27" s="30" t="s">
        <v>571</v>
      </c>
      <c r="S27" s="32"/>
      <c r="U27" s="551"/>
    </row>
    <row r="28" spans="1:21" ht="15.75" customHeight="1">
      <c r="A28" s="12" t="str">
        <f>封面!D11&amp;封面!G11</f>
        <v>被评估企业填表人：</v>
      </c>
      <c r="B28" s="12"/>
      <c r="C28" s="12"/>
      <c r="D28" s="12"/>
      <c r="N28" s="12"/>
      <c r="O28" s="12" t="str">
        <f>"评估人员："&amp;封面!M22</f>
        <v>评估人员：</v>
      </c>
    </row>
    <row r="29" spans="1:21" ht="15.75" customHeight="1">
      <c r="A29" s="12" t="str">
        <f>CONCATENATE(封面!D13,封面!F13,封面!G13,封面!H13,封面!I13,封面!J13,封面!K13)</f>
        <v>填表日期：年月日</v>
      </c>
    </row>
  </sheetData>
  <mergeCells count="4">
    <mergeCell ref="A2:S2"/>
    <mergeCell ref="A3:S3"/>
    <mergeCell ref="A5:E5"/>
    <mergeCell ref="A27:E27"/>
  </mergeCells>
  <phoneticPr fontId="28" type="noConversion"/>
  <hyperlinks>
    <hyperlink ref="A1" location="索引目录!C35" display="返回索引页" xr:uid="{00000000-0004-0000-3600-000000000000}"/>
    <hyperlink ref="B1" location="分类汇总!B25" display="返回" xr:uid="{00000000-0004-0000-3600-000001000000}"/>
  </hyperlinks>
  <printOptions horizontalCentered="1"/>
  <pageMargins left="0.35433070866141736" right="0.35433070866141736" top="0.98425196850393704" bottom="0.78740157480314965" header="0.39370078740157477" footer="0.51181102362204722"/>
  <pageSetup paperSize="9" scale="82" orientation="landscape" r:id="rId1"/>
  <headerFooter alignWithMargins="0">
    <oddHeader>&amp;R&amp;"宋体,常规"&amp;10共&amp;"Times New Roman,常规"&amp;N&amp;"宋体,常规"页第&amp;"Times New Roman,常规"&amp;P&amp;"宋体,常规"页</oddHeader>
  </headerFooter>
  <legacyDrawing r:id="rId2"/>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1">
    <pageSetUpPr fitToPage="1"/>
  </sheetPr>
  <dimension ref="A1:T27"/>
  <sheetViews>
    <sheetView topLeftCell="F1" zoomScale="85" zoomScaleNormal="85" zoomScaleSheetLayoutView="85" workbookViewId="0">
      <selection activeCell="R11" sqref="R11"/>
    </sheetView>
  </sheetViews>
  <sheetFormatPr defaultColWidth="9" defaultRowHeight="15.75" customHeight="1" outlineLevelRow="1" outlineLevelCol="1"/>
  <cols>
    <col min="1" max="1" width="6.125" style="4" customWidth="1"/>
    <col min="2" max="2" width="26.5" style="4" customWidth="1"/>
    <col min="3" max="4" width="13" style="705" customWidth="1" outlineLevel="1"/>
    <col min="5" max="8" width="14.5" style="705" customWidth="1"/>
    <col min="9" max="10" width="12.375" style="705" bestFit="1" customWidth="1"/>
    <col min="11" max="11" width="7.875" style="705" customWidth="1"/>
    <col min="12" max="12" width="10.5" style="705" customWidth="1"/>
    <col min="13" max="13" width="9" style="4"/>
    <col min="14" max="14" width="22.5" style="337" customWidth="1"/>
    <col min="15" max="15" width="12.125" style="337" customWidth="1"/>
    <col min="16" max="16" width="12.25" style="337" customWidth="1"/>
    <col min="17" max="17" width="12.375" style="337" customWidth="1"/>
    <col min="18" max="18" width="13.25" style="337" customWidth="1"/>
    <col min="19" max="20" width="9" style="337"/>
    <col min="21" max="16384" width="9" style="4"/>
  </cols>
  <sheetData>
    <row r="1" spans="1:20" ht="15.75" customHeight="1">
      <c r="A1" s="5" t="s">
        <v>108</v>
      </c>
      <c r="B1" s="6" t="s">
        <v>333</v>
      </c>
      <c r="C1" s="941"/>
      <c r="D1" s="941"/>
      <c r="E1" s="941"/>
      <c r="F1" s="941"/>
      <c r="G1" s="941"/>
      <c r="H1" s="941"/>
      <c r="I1" s="941"/>
      <c r="J1" s="941"/>
      <c r="K1" s="941"/>
      <c r="L1" s="941"/>
    </row>
    <row r="2" spans="1:20" s="2" customFormat="1" ht="30" customHeight="1">
      <c r="A2" s="2061" t="s">
        <v>590</v>
      </c>
      <c r="B2" s="2061"/>
      <c r="C2" s="2061"/>
      <c r="D2" s="2061"/>
      <c r="E2" s="2061"/>
      <c r="F2" s="2061"/>
      <c r="G2" s="2061"/>
      <c r="H2" s="2061"/>
      <c r="I2" s="2061"/>
      <c r="J2" s="2061"/>
      <c r="K2" s="2061"/>
      <c r="L2" s="2061"/>
      <c r="N2" s="339"/>
      <c r="O2" s="339"/>
      <c r="P2" s="339"/>
      <c r="Q2" s="339"/>
      <c r="R2" s="339"/>
      <c r="S2" s="339"/>
      <c r="T2" s="339"/>
    </row>
    <row r="3" spans="1:20" ht="14.25" customHeight="1">
      <c r="A3" s="2416" t="str">
        <f>CONCATENATE(封面!D9,封面!F9,封面!G9,封面!H9,封面!I9,封面!J9,封面!K9)</f>
        <v>评估基准日：年月日</v>
      </c>
      <c r="B3" s="2416"/>
      <c r="C3" s="2416"/>
      <c r="D3" s="2416"/>
      <c r="E3" s="2416"/>
      <c r="F3" s="2416"/>
      <c r="G3" s="2417"/>
      <c r="H3" s="2417"/>
      <c r="I3" s="2417"/>
      <c r="J3" s="2417"/>
      <c r="K3" s="2417"/>
      <c r="L3" s="2417"/>
    </row>
    <row r="4" spans="1:20" ht="15.75" customHeight="1">
      <c r="A4" s="8" t="str">
        <f>封面!D7&amp;封面!F7</f>
        <v>被评估企业：</v>
      </c>
      <c r="C4" s="943"/>
      <c r="D4" s="943"/>
      <c r="E4" s="943"/>
      <c r="F4" s="943"/>
      <c r="G4" s="943"/>
      <c r="H4" s="943"/>
      <c r="I4" s="943"/>
      <c r="J4" s="943"/>
      <c r="K4" s="1014"/>
      <c r="L4" s="974" t="s">
        <v>110</v>
      </c>
      <c r="T4" s="340"/>
    </row>
    <row r="5" spans="1:20" s="3" customFormat="1" ht="15.75" customHeight="1">
      <c r="A5" s="2264" t="s">
        <v>373</v>
      </c>
      <c r="B5" s="2264" t="s">
        <v>306</v>
      </c>
      <c r="C5" s="2418" t="s">
        <v>317</v>
      </c>
      <c r="D5" s="2419"/>
      <c r="E5" s="2418" t="s">
        <v>318</v>
      </c>
      <c r="F5" s="2419"/>
      <c r="G5" s="2418" t="s">
        <v>319</v>
      </c>
      <c r="H5" s="2419"/>
      <c r="I5" s="2418" t="s">
        <v>208</v>
      </c>
      <c r="J5" s="2419"/>
      <c r="K5" s="2418" t="s">
        <v>403</v>
      </c>
      <c r="L5" s="2419"/>
      <c r="N5" s="2414" t="s">
        <v>306</v>
      </c>
      <c r="O5" s="2412" t="s">
        <v>318</v>
      </c>
      <c r="P5" s="2413"/>
      <c r="Q5" s="2412" t="s">
        <v>319</v>
      </c>
      <c r="R5" s="2413"/>
      <c r="S5" s="2412" t="s">
        <v>403</v>
      </c>
      <c r="T5" s="2413"/>
    </row>
    <row r="6" spans="1:20" s="3" customFormat="1" ht="15.75" customHeight="1">
      <c r="A6" s="2265"/>
      <c r="B6" s="2265"/>
      <c r="C6" s="968" t="s">
        <v>569</v>
      </c>
      <c r="D6" s="968" t="s">
        <v>570</v>
      </c>
      <c r="E6" s="968" t="s">
        <v>569</v>
      </c>
      <c r="F6" s="968" t="s">
        <v>570</v>
      </c>
      <c r="G6" s="968" t="s">
        <v>569</v>
      </c>
      <c r="H6" s="968" t="s">
        <v>570</v>
      </c>
      <c r="I6" s="968" t="s">
        <v>569</v>
      </c>
      <c r="J6" s="968" t="s">
        <v>570</v>
      </c>
      <c r="K6" s="968" t="s">
        <v>569</v>
      </c>
      <c r="L6" s="968" t="s">
        <v>570</v>
      </c>
      <c r="N6" s="2415"/>
      <c r="O6" s="341" t="s">
        <v>569</v>
      </c>
      <c r="P6" s="341" t="s">
        <v>570</v>
      </c>
      <c r="Q6" s="341" t="s">
        <v>569</v>
      </c>
      <c r="R6" s="341" t="s">
        <v>570</v>
      </c>
      <c r="S6" s="341" t="s">
        <v>569</v>
      </c>
      <c r="T6" s="341" t="s">
        <v>570</v>
      </c>
    </row>
    <row r="7" spans="1:20" ht="18" customHeight="1">
      <c r="A7" s="18"/>
      <c r="B7" s="33" t="s">
        <v>591</v>
      </c>
      <c r="C7" s="956">
        <f>SUM(C8:C11)</f>
        <v>0</v>
      </c>
      <c r="D7" s="956">
        <f t="shared" ref="D7:J7" si="0">SUM(D8:D11)</f>
        <v>0</v>
      </c>
      <c r="E7" s="956">
        <f t="shared" si="0"/>
        <v>0</v>
      </c>
      <c r="F7" s="956">
        <f t="shared" si="0"/>
        <v>0</v>
      </c>
      <c r="G7" s="956">
        <f t="shared" si="0"/>
        <v>0</v>
      </c>
      <c r="H7" s="956">
        <f t="shared" si="0"/>
        <v>0</v>
      </c>
      <c r="I7" s="956">
        <f t="shared" si="0"/>
        <v>0</v>
      </c>
      <c r="J7" s="956">
        <f t="shared" si="0"/>
        <v>0</v>
      </c>
      <c r="K7" s="956" t="str">
        <f t="shared" ref="K7:L11" si="1">IF(E7=0,"",I7/E7*100)</f>
        <v/>
      </c>
      <c r="L7" s="956" t="str">
        <f t="shared" si="1"/>
        <v/>
      </c>
      <c r="N7" s="342" t="s">
        <v>1214</v>
      </c>
      <c r="O7" s="338">
        <f>E14</f>
        <v>0</v>
      </c>
      <c r="P7" s="338">
        <f>F14</f>
        <v>0</v>
      </c>
      <c r="Q7" s="338">
        <f>G14</f>
        <v>0</v>
      </c>
      <c r="R7" s="338">
        <f>H14</f>
        <v>0</v>
      </c>
      <c r="S7" s="338" t="str">
        <f>K14</f>
        <v/>
      </c>
      <c r="T7" s="338" t="str">
        <f>L14</f>
        <v/>
      </c>
    </row>
    <row r="8" spans="1:20" ht="18" customHeight="1">
      <c r="A8" s="1050" t="str">
        <f>$A$25&amp;"-"&amp;SUBTOTAL(103,$B$8:B8)</f>
        <v>4-10-1</v>
      </c>
      <c r="B8" s="33" t="s">
        <v>592</v>
      </c>
      <c r="C8" s="956">
        <f>房屋建筑物!S26</f>
        <v>0</v>
      </c>
      <c r="D8" s="956">
        <f>房屋建筑物!T26</f>
        <v>0</v>
      </c>
      <c r="E8" s="956">
        <f>房屋建筑物!GN26</f>
        <v>0</v>
      </c>
      <c r="F8" s="956">
        <f>房屋建筑物!GO26</f>
        <v>0</v>
      </c>
      <c r="G8" s="956">
        <f>房屋建筑物!GP26</f>
        <v>0</v>
      </c>
      <c r="H8" s="956">
        <f>房屋建筑物!GR26</f>
        <v>0</v>
      </c>
      <c r="I8" s="956">
        <f t="shared" ref="I8:J11" si="2">G8-E8</f>
        <v>0</v>
      </c>
      <c r="J8" s="956">
        <f t="shared" si="2"/>
        <v>0</v>
      </c>
      <c r="K8" s="956" t="str">
        <f t="shared" si="1"/>
        <v/>
      </c>
      <c r="L8" s="956" t="str">
        <f t="shared" si="1"/>
        <v/>
      </c>
      <c r="N8" s="342" t="s">
        <v>596</v>
      </c>
      <c r="O8" s="338">
        <f t="shared" ref="O8:R10" si="3">E16</f>
        <v>0</v>
      </c>
      <c r="P8" s="338">
        <f t="shared" si="3"/>
        <v>0</v>
      </c>
      <c r="Q8" s="338">
        <f t="shared" si="3"/>
        <v>0</v>
      </c>
      <c r="R8" s="338">
        <f t="shared" si="3"/>
        <v>0</v>
      </c>
      <c r="S8" s="338" t="str">
        <f t="shared" ref="S8:T10" si="4">K16</f>
        <v/>
      </c>
      <c r="T8" s="338" t="str">
        <f t="shared" si="4"/>
        <v/>
      </c>
    </row>
    <row r="9" spans="1:20" ht="18" customHeight="1">
      <c r="A9" s="1050" t="str">
        <f>$A$25&amp;"-"&amp;SUBTOTAL(103,$B$8:B9)</f>
        <v>4-10-2</v>
      </c>
      <c r="B9" s="33" t="s">
        <v>593</v>
      </c>
      <c r="C9" s="956">
        <f>构筑物!K27</f>
        <v>0</v>
      </c>
      <c r="D9" s="956">
        <f>构筑物!L27</f>
        <v>0</v>
      </c>
      <c r="E9" s="956">
        <f>构筑物!O27</f>
        <v>0</v>
      </c>
      <c r="F9" s="956">
        <f>构筑物!P27</f>
        <v>0</v>
      </c>
      <c r="G9" s="956">
        <f>构筑物!Q27</f>
        <v>0</v>
      </c>
      <c r="H9" s="956">
        <f>构筑物!S27</f>
        <v>0</v>
      </c>
      <c r="I9" s="956">
        <f t="shared" si="2"/>
        <v>0</v>
      </c>
      <c r="J9" s="956">
        <f t="shared" si="2"/>
        <v>0</v>
      </c>
      <c r="K9" s="956" t="str">
        <f t="shared" si="1"/>
        <v/>
      </c>
      <c r="L9" s="956" t="str">
        <f t="shared" si="1"/>
        <v/>
      </c>
      <c r="N9" s="343" t="s">
        <v>597</v>
      </c>
      <c r="O9" s="338">
        <f t="shared" si="3"/>
        <v>0</v>
      </c>
      <c r="P9" s="338">
        <f t="shared" si="3"/>
        <v>0</v>
      </c>
      <c r="Q9" s="338">
        <f t="shared" si="3"/>
        <v>0</v>
      </c>
      <c r="R9" s="338">
        <f t="shared" si="3"/>
        <v>0</v>
      </c>
      <c r="S9" s="338" t="str">
        <f t="shared" si="4"/>
        <v/>
      </c>
      <c r="T9" s="338" t="str">
        <f t="shared" si="4"/>
        <v/>
      </c>
    </row>
    <row r="10" spans="1:20" ht="18" customHeight="1">
      <c r="A10" s="1050" t="str">
        <f>$A$25&amp;"-"&amp;SUBTOTAL(103,$B$8:B10)</f>
        <v>4-10-3</v>
      </c>
      <c r="B10" s="33" t="s">
        <v>594</v>
      </c>
      <c r="C10" s="956">
        <f>管道沟槽!J27</f>
        <v>0</v>
      </c>
      <c r="D10" s="956">
        <f>管道沟槽!K27</f>
        <v>0</v>
      </c>
      <c r="E10" s="956">
        <f>管道沟槽!N27</f>
        <v>0</v>
      </c>
      <c r="F10" s="956">
        <f>管道沟槽!O27</f>
        <v>0</v>
      </c>
      <c r="G10" s="956">
        <f>管道沟槽!P27</f>
        <v>0</v>
      </c>
      <c r="H10" s="956">
        <f>管道沟槽!R27</f>
        <v>0</v>
      </c>
      <c r="I10" s="956">
        <f t="shared" si="2"/>
        <v>0</v>
      </c>
      <c r="J10" s="956">
        <f t="shared" si="2"/>
        <v>0</v>
      </c>
      <c r="K10" s="956" t="str">
        <f t="shared" si="1"/>
        <v/>
      </c>
      <c r="L10" s="956" t="str">
        <f t="shared" si="1"/>
        <v/>
      </c>
      <c r="N10" s="343" t="s">
        <v>598</v>
      </c>
      <c r="O10" s="338">
        <f t="shared" si="3"/>
        <v>0</v>
      </c>
      <c r="P10" s="338">
        <f t="shared" si="3"/>
        <v>0</v>
      </c>
      <c r="Q10" s="338">
        <f t="shared" si="3"/>
        <v>0</v>
      </c>
      <c r="R10" s="338">
        <f>H18</f>
        <v>0</v>
      </c>
      <c r="S10" s="338" t="str">
        <f t="shared" si="4"/>
        <v/>
      </c>
      <c r="T10" s="338" t="str">
        <f t="shared" si="4"/>
        <v/>
      </c>
    </row>
    <row r="11" spans="1:20" ht="18" customHeight="1">
      <c r="A11" s="1050" t="str">
        <f>$A$25&amp;"-"&amp;SUBTOTAL(103,$B$8:B11)</f>
        <v>4-10-4</v>
      </c>
      <c r="B11" s="33" t="s">
        <v>1079</v>
      </c>
      <c r="C11" s="956">
        <f>井巷!AP36</f>
        <v>0</v>
      </c>
      <c r="D11" s="956">
        <f>井巷!AQ36</f>
        <v>0</v>
      </c>
      <c r="E11" s="956">
        <f>井巷!AS36</f>
        <v>0</v>
      </c>
      <c r="F11" s="956">
        <f>井巷!AT36</f>
        <v>0</v>
      </c>
      <c r="G11" s="956">
        <f>井巷!AU36</f>
        <v>0</v>
      </c>
      <c r="H11" s="956">
        <f>井巷!AW36</f>
        <v>0</v>
      </c>
      <c r="I11" s="956">
        <f t="shared" si="2"/>
        <v>0</v>
      </c>
      <c r="J11" s="956">
        <f t="shared" si="2"/>
        <v>0</v>
      </c>
      <c r="K11" s="956" t="str">
        <f t="shared" si="1"/>
        <v/>
      </c>
      <c r="L11" s="956" t="str">
        <f t="shared" si="1"/>
        <v/>
      </c>
      <c r="N11" s="344"/>
      <c r="O11" s="345"/>
      <c r="P11" s="345"/>
      <c r="Q11" s="345"/>
      <c r="R11" s="345"/>
      <c r="S11" s="345"/>
      <c r="T11" s="345"/>
    </row>
    <row r="12" spans="1:20" ht="18" customHeight="1">
      <c r="A12" s="1050"/>
      <c r="B12" s="37"/>
      <c r="C12" s="956"/>
      <c r="D12" s="956"/>
      <c r="E12" s="956"/>
      <c r="F12" s="956"/>
      <c r="G12" s="956"/>
      <c r="H12" s="956"/>
      <c r="I12" s="956"/>
      <c r="J12" s="956"/>
      <c r="K12" s="956"/>
      <c r="L12" s="956"/>
    </row>
    <row r="13" spans="1:20" ht="18" customHeight="1">
      <c r="A13" s="1050"/>
      <c r="B13" s="37"/>
      <c r="C13" s="956"/>
      <c r="D13" s="956"/>
      <c r="E13" s="956"/>
      <c r="F13" s="956"/>
      <c r="G13" s="956"/>
      <c r="H13" s="956"/>
      <c r="I13" s="956"/>
      <c r="J13" s="956"/>
      <c r="K13" s="956"/>
      <c r="L13" s="956"/>
    </row>
    <row r="14" spans="1:20" ht="18" customHeight="1">
      <c r="A14" s="1050"/>
      <c r="B14" s="33" t="s">
        <v>595</v>
      </c>
      <c r="C14" s="956">
        <f>SUM(C16:C19)</f>
        <v>0</v>
      </c>
      <c r="D14" s="956">
        <f t="shared" ref="D14:I14" si="5">SUM(D16:D19)</f>
        <v>0</v>
      </c>
      <c r="E14" s="956">
        <f t="shared" si="5"/>
        <v>0</v>
      </c>
      <c r="F14" s="956">
        <f t="shared" si="5"/>
        <v>0</v>
      </c>
      <c r="G14" s="956">
        <f t="shared" si="5"/>
        <v>0</v>
      </c>
      <c r="H14" s="956">
        <f t="shared" si="5"/>
        <v>0</v>
      </c>
      <c r="I14" s="956">
        <f t="shared" si="5"/>
        <v>0</v>
      </c>
      <c r="J14" s="956">
        <f>SUM(J16:J18)</f>
        <v>0</v>
      </c>
      <c r="K14" s="956" t="str">
        <f t="shared" ref="K14:L19" si="6">IF(E14=0,"",I14/E14*100)</f>
        <v/>
      </c>
      <c r="L14" s="956" t="str">
        <f t="shared" si="6"/>
        <v/>
      </c>
    </row>
    <row r="15" spans="1:20" s="705" customFormat="1" ht="18" customHeight="1" outlineLevel="1">
      <c r="A15" s="1050" t="str">
        <f>$A$25&amp;"-"&amp;SUBTOTAL(103,$B$8:$B$11,$B$15:B15)</f>
        <v>4-10-5</v>
      </c>
      <c r="B15" s="1084" t="s">
        <v>1667</v>
      </c>
      <c r="C15" s="976">
        <f>长输管线!U28</f>
        <v>0</v>
      </c>
      <c r="D15" s="976">
        <f>长输管线!V28</f>
        <v>0</v>
      </c>
      <c r="E15" s="976">
        <f>长输管线!Z28</f>
        <v>0</v>
      </c>
      <c r="F15" s="976">
        <f>长输管线!AA28</f>
        <v>0</v>
      </c>
      <c r="G15" s="976">
        <f>长输管线!AB28</f>
        <v>0</v>
      </c>
      <c r="H15" s="976">
        <f>长输管线!AD28</f>
        <v>0</v>
      </c>
      <c r="I15" s="956">
        <f>G15-E15</f>
        <v>0</v>
      </c>
      <c r="J15" s="956">
        <f>H15-F15</f>
        <v>0</v>
      </c>
      <c r="K15" s="956" t="str">
        <f>IF(E15=0,"",I15/E15*100)</f>
        <v/>
      </c>
      <c r="L15" s="956" t="str">
        <f>IF(F15=0,"",J15/F15*100)</f>
        <v/>
      </c>
      <c r="N15" s="337"/>
      <c r="O15" s="337"/>
      <c r="P15" s="337"/>
      <c r="Q15" s="337"/>
      <c r="R15" s="337"/>
      <c r="S15" s="337"/>
      <c r="T15" s="337"/>
    </row>
    <row r="16" spans="1:20" ht="18" customHeight="1">
      <c r="A16" s="1050" t="str">
        <f>$A$25&amp;"-"&amp;SUBTOTAL(103,$B$8:$B$11,$B$15:B16)</f>
        <v>4-10-6</v>
      </c>
      <c r="B16" s="38" t="s">
        <v>596</v>
      </c>
      <c r="C16" s="956">
        <f>机器设备!L28</f>
        <v>0</v>
      </c>
      <c r="D16" s="956">
        <f>机器设备!M28</f>
        <v>0</v>
      </c>
      <c r="E16" s="956">
        <f>机器设备!BV28</f>
        <v>0</v>
      </c>
      <c r="F16" s="956">
        <f>机器设备!BW28</f>
        <v>0</v>
      </c>
      <c r="G16" s="956">
        <f>机器设备!BY28</f>
        <v>0</v>
      </c>
      <c r="H16" s="956">
        <f>机器设备!CA28</f>
        <v>0</v>
      </c>
      <c r="I16" s="956">
        <f t="shared" ref="I16:J19" si="7">G16-E16</f>
        <v>0</v>
      </c>
      <c r="J16" s="956">
        <f t="shared" si="7"/>
        <v>0</v>
      </c>
      <c r="K16" s="956" t="str">
        <f t="shared" si="6"/>
        <v/>
      </c>
      <c r="L16" s="956" t="str">
        <f t="shared" si="6"/>
        <v/>
      </c>
    </row>
    <row r="17" spans="1:12" ht="18" customHeight="1">
      <c r="A17" s="1050" t="str">
        <f>$A$25&amp;"-"&amp;SUBTOTAL(103,$B$8:$B$11,$B$15:B17)</f>
        <v>4-10-7</v>
      </c>
      <c r="B17" s="33" t="s">
        <v>597</v>
      </c>
      <c r="C17" s="956">
        <f>车辆!N27</f>
        <v>0</v>
      </c>
      <c r="D17" s="956">
        <f>车辆!O27</f>
        <v>0</v>
      </c>
      <c r="E17" s="956">
        <f>车辆!AL27</f>
        <v>0</v>
      </c>
      <c r="F17" s="956">
        <f>车辆!AM27</f>
        <v>0</v>
      </c>
      <c r="G17" s="956">
        <f>车辆!AO27</f>
        <v>0</v>
      </c>
      <c r="H17" s="956">
        <f>车辆!AQ27</f>
        <v>0</v>
      </c>
      <c r="I17" s="956">
        <f t="shared" si="7"/>
        <v>0</v>
      </c>
      <c r="J17" s="956">
        <f t="shared" si="7"/>
        <v>0</v>
      </c>
      <c r="K17" s="956" t="str">
        <f t="shared" si="6"/>
        <v/>
      </c>
      <c r="L17" s="956" t="str">
        <f t="shared" si="6"/>
        <v/>
      </c>
    </row>
    <row r="18" spans="1:12" ht="18" customHeight="1">
      <c r="A18" s="1050" t="str">
        <f>$A$25&amp;"-"&amp;SUBTOTAL(103,$B$8:$B$11,$B$15:B18)</f>
        <v>4-10-8</v>
      </c>
      <c r="B18" s="33" t="s">
        <v>598</v>
      </c>
      <c r="C18" s="956">
        <f>电子设备!L27</f>
        <v>0</v>
      </c>
      <c r="D18" s="956">
        <f>电子设备!M27</f>
        <v>0</v>
      </c>
      <c r="E18" s="956">
        <f>电子设备!AE27</f>
        <v>0</v>
      </c>
      <c r="F18" s="956">
        <f>电子设备!AF27</f>
        <v>0</v>
      </c>
      <c r="G18" s="956">
        <f>电子设备!AH27</f>
        <v>0</v>
      </c>
      <c r="H18" s="956">
        <f>电子设备!AJ27</f>
        <v>0</v>
      </c>
      <c r="I18" s="956">
        <f t="shared" si="7"/>
        <v>0</v>
      </c>
      <c r="J18" s="956">
        <f t="shared" si="7"/>
        <v>0</v>
      </c>
      <c r="K18" s="956" t="str">
        <f t="shared" si="6"/>
        <v/>
      </c>
      <c r="L18" s="956" t="str">
        <f t="shared" si="6"/>
        <v/>
      </c>
    </row>
    <row r="19" spans="1:12" ht="18" hidden="1" customHeight="1" outlineLevel="1">
      <c r="A19" s="1050" t="str">
        <f>$A$25&amp;"-"&amp;SUBTOTAL(103,$B$8:$B$11,$B$15:B19)</f>
        <v>4-10-8</v>
      </c>
      <c r="B19" s="33" t="s">
        <v>1080</v>
      </c>
      <c r="C19" s="956">
        <f>飞机!AW18</f>
        <v>0</v>
      </c>
      <c r="D19" s="956">
        <f>飞机!AX18</f>
        <v>0</v>
      </c>
      <c r="E19" s="956">
        <f>飞机!BA18</f>
        <v>0</v>
      </c>
      <c r="F19" s="956">
        <f>飞机!BB18</f>
        <v>0</v>
      </c>
      <c r="G19" s="956">
        <f>飞机!BC18</f>
        <v>0</v>
      </c>
      <c r="H19" s="956">
        <f>飞机!BE18</f>
        <v>0</v>
      </c>
      <c r="I19" s="956">
        <f t="shared" si="7"/>
        <v>0</v>
      </c>
      <c r="J19" s="956">
        <f t="shared" si="7"/>
        <v>0</v>
      </c>
      <c r="K19" s="956" t="str">
        <f t="shared" si="6"/>
        <v/>
      </c>
      <c r="L19" s="956" t="str">
        <f t="shared" si="6"/>
        <v/>
      </c>
    </row>
    <row r="20" spans="1:12" ht="18" customHeight="1" collapsed="1">
      <c r="A20" s="1050"/>
      <c r="B20" s="37"/>
      <c r="C20" s="956"/>
      <c r="D20" s="956"/>
      <c r="E20" s="956"/>
      <c r="F20" s="956"/>
      <c r="G20" s="956"/>
      <c r="H20" s="956"/>
      <c r="I20" s="956"/>
      <c r="J20" s="956"/>
      <c r="K20" s="956"/>
      <c r="L20" s="956"/>
    </row>
    <row r="21" spans="1:12" ht="18" customHeight="1">
      <c r="A21" s="1050"/>
      <c r="B21" s="37"/>
      <c r="C21" s="956"/>
      <c r="D21" s="956"/>
      <c r="E21" s="956"/>
      <c r="F21" s="956"/>
      <c r="G21" s="956"/>
      <c r="H21" s="956"/>
      <c r="I21" s="956"/>
      <c r="J21" s="956"/>
      <c r="K21" s="956"/>
      <c r="L21" s="956"/>
    </row>
    <row r="22" spans="1:12" ht="18" customHeight="1">
      <c r="A22" s="1050" t="str">
        <f>$A$25&amp;"-"&amp;SUBTOTAL(103,$B$8:$B$11,$B$15:B22)</f>
        <v>4-10-9</v>
      </c>
      <c r="B22" s="33" t="s">
        <v>91</v>
      </c>
      <c r="C22" s="956">
        <f>土地!J28</f>
        <v>0</v>
      </c>
      <c r="D22" s="956">
        <f>土地!K28</f>
        <v>0</v>
      </c>
      <c r="E22" s="956">
        <f>土地!N28</f>
        <v>0</v>
      </c>
      <c r="F22" s="957">
        <f>土地!O28</f>
        <v>0</v>
      </c>
      <c r="G22" s="956">
        <f>土地!P28</f>
        <v>0</v>
      </c>
      <c r="H22" s="956">
        <f>土地!Q28</f>
        <v>0</v>
      </c>
      <c r="I22" s="956">
        <f>G22-E22</f>
        <v>0</v>
      </c>
      <c r="J22" s="956">
        <f>H22-F22</f>
        <v>0</v>
      </c>
      <c r="K22" s="956" t="str">
        <f t="shared" ref="K22:L25" si="8">IF(E22=0,"",I22/E22*100)</f>
        <v/>
      </c>
      <c r="L22" s="956" t="str">
        <f t="shared" si="8"/>
        <v/>
      </c>
    </row>
    <row r="23" spans="1:12" ht="18" customHeight="1">
      <c r="A23" s="1050" t="str">
        <f>$A$25&amp;"-"&amp;SUBTOTAL(103,$B$8:$B$11,$B$15:B23)</f>
        <v>4-10-10</v>
      </c>
      <c r="B23" s="19" t="s">
        <v>599</v>
      </c>
      <c r="C23" s="956">
        <f>SUM(C7,C14,C22)</f>
        <v>0</v>
      </c>
      <c r="D23" s="956">
        <f t="shared" ref="D23:J23" si="9">SUM(D7,D14,D22)</f>
        <v>0</v>
      </c>
      <c r="E23" s="956">
        <f t="shared" si="9"/>
        <v>0</v>
      </c>
      <c r="F23" s="956">
        <f t="shared" si="9"/>
        <v>0</v>
      </c>
      <c r="G23" s="956">
        <f t="shared" si="9"/>
        <v>0</v>
      </c>
      <c r="H23" s="956">
        <f t="shared" si="9"/>
        <v>0</v>
      </c>
      <c r="I23" s="956">
        <f t="shared" si="9"/>
        <v>0</v>
      </c>
      <c r="J23" s="956">
        <f t="shared" si="9"/>
        <v>0</v>
      </c>
      <c r="K23" s="956" t="str">
        <f t="shared" si="8"/>
        <v/>
      </c>
      <c r="L23" s="956" t="str">
        <f t="shared" si="8"/>
        <v/>
      </c>
    </row>
    <row r="24" spans="1:12" ht="18" customHeight="1">
      <c r="A24" s="1050" t="str">
        <f>$A$25&amp;"-"&amp;SUBTOTAL(103,$B$8:$B$11,$B$15:B24)</f>
        <v>4-10-11</v>
      </c>
      <c r="B24" s="19" t="s">
        <v>185</v>
      </c>
      <c r="C24" s="956"/>
      <c r="D24" s="956"/>
      <c r="E24" s="956"/>
      <c r="F24" s="956">
        <f>D24</f>
        <v>0</v>
      </c>
      <c r="G24" s="956"/>
      <c r="H24" s="956">
        <v>0</v>
      </c>
      <c r="I24" s="956"/>
      <c r="J24" s="956">
        <f>H24-F24</f>
        <v>0</v>
      </c>
      <c r="K24" s="956" t="str">
        <f t="shared" si="8"/>
        <v/>
      </c>
      <c r="L24" s="956" t="str">
        <f t="shared" si="8"/>
        <v/>
      </c>
    </row>
    <row r="25" spans="1:12" ht="18" customHeight="1">
      <c r="A25" s="1050" t="str">
        <f>非流动资产汇总!A15</f>
        <v>4-10</v>
      </c>
      <c r="B25" s="19" t="s">
        <v>84</v>
      </c>
      <c r="C25" s="956">
        <f t="shared" ref="C25:J25" si="10">C23-C24</f>
        <v>0</v>
      </c>
      <c r="D25" s="956">
        <f t="shared" si="10"/>
        <v>0</v>
      </c>
      <c r="E25" s="956">
        <f t="shared" si="10"/>
        <v>0</v>
      </c>
      <c r="F25" s="956">
        <f t="shared" si="10"/>
        <v>0</v>
      </c>
      <c r="G25" s="956">
        <f t="shared" si="10"/>
        <v>0</v>
      </c>
      <c r="H25" s="956">
        <f t="shared" si="10"/>
        <v>0</v>
      </c>
      <c r="I25" s="956">
        <f t="shared" si="10"/>
        <v>0</v>
      </c>
      <c r="J25" s="956">
        <f t="shared" si="10"/>
        <v>0</v>
      </c>
      <c r="K25" s="956" t="str">
        <f t="shared" si="8"/>
        <v/>
      </c>
      <c r="L25" s="956" t="str">
        <f t="shared" si="8"/>
        <v/>
      </c>
    </row>
    <row r="26" spans="1:12" ht="15.75" customHeight="1">
      <c r="A26" s="12" t="str">
        <f>封面!D11&amp;封面!G11</f>
        <v>被评估企业填表人：</v>
      </c>
      <c r="C26" s="943"/>
      <c r="D26" s="943"/>
      <c r="E26" s="943"/>
      <c r="F26" s="943"/>
      <c r="G26" s="943" t="str">
        <f>"评估人员："&amp;封面!G24&amp;"  "&amp;封面!G26&amp;"  "&amp;封面!G28</f>
        <v xml:space="preserve">评估人员：    </v>
      </c>
      <c r="H26" s="943"/>
      <c r="I26" s="943"/>
      <c r="J26" s="943"/>
      <c r="K26" s="943"/>
      <c r="L26" s="943"/>
    </row>
    <row r="27" spans="1:12" ht="15.75" customHeight="1">
      <c r="A27" s="11" t="str">
        <f>CONCATENATE(封面!D13,封面!F13,封面!G13,封面!H13,封面!I13,封面!J13,封面!K13)</f>
        <v>填表日期：年月日</v>
      </c>
      <c r="C27" s="943"/>
      <c r="D27" s="943"/>
      <c r="E27" s="943"/>
      <c r="F27" s="943"/>
      <c r="G27" s="943"/>
      <c r="H27" s="943"/>
      <c r="I27" s="943"/>
      <c r="J27" s="943"/>
      <c r="K27" s="943"/>
      <c r="L27" s="943"/>
    </row>
  </sheetData>
  <mergeCells count="13">
    <mergeCell ref="S5:T5"/>
    <mergeCell ref="N5:N6"/>
    <mergeCell ref="O5:P5"/>
    <mergeCell ref="Q5:R5"/>
    <mergeCell ref="A2:L2"/>
    <mergeCell ref="A3:L3"/>
    <mergeCell ref="C5:D5"/>
    <mergeCell ref="E5:F5"/>
    <mergeCell ref="G5:H5"/>
    <mergeCell ref="I5:J5"/>
    <mergeCell ref="K5:L5"/>
    <mergeCell ref="A5:A6"/>
    <mergeCell ref="B5:B6"/>
  </mergeCells>
  <phoneticPr fontId="28" type="noConversion"/>
  <hyperlinks>
    <hyperlink ref="A1" location="索引目录!C35" display="返回索引页" xr:uid="{00000000-0004-0000-3700-000000000000}"/>
    <hyperlink ref="B8" location="房屋建筑物!A1" display="固定资产-房屋建筑物" xr:uid="{00000000-0004-0000-3700-000001000000}"/>
    <hyperlink ref="B9" location="构筑物!A1" display="固定资产-构筑物及其他辅助设施" xr:uid="{00000000-0004-0000-3700-000002000000}"/>
    <hyperlink ref="B10" location="管道沟槽!A1" display="固定资产-管道及沟槽" xr:uid="{00000000-0004-0000-3700-000003000000}"/>
    <hyperlink ref="B16" location="机器设备!A1" display="固定资产-机器设备" xr:uid="{00000000-0004-0000-3700-000004000000}"/>
    <hyperlink ref="B17" location="车辆!A1" display="固定资产-车辆" xr:uid="{00000000-0004-0000-3700-000005000000}"/>
    <hyperlink ref="B18" location="电子设备!A1" display="固定资产-电子设备" xr:uid="{00000000-0004-0000-3700-000006000000}"/>
    <hyperlink ref="B1" location="分类汇总!B25" display="返回" xr:uid="{00000000-0004-0000-3700-000007000000}"/>
    <hyperlink ref="B22" location="土地!A1" display="土地" xr:uid="{00000000-0004-0000-3700-000008000000}"/>
    <hyperlink ref="N8" location="机器设备!A1" display="固定资产-机器设备" xr:uid="{00000000-0004-0000-3700-000009000000}"/>
    <hyperlink ref="N9" location="车辆!A1" display="固定资产-车辆" xr:uid="{00000000-0004-0000-3700-00000A000000}"/>
    <hyperlink ref="N10" location="电子设备!A1" display="固定资产-电子设备" xr:uid="{00000000-0004-0000-3700-00000B000000}"/>
  </hyperlinks>
  <printOptions horizontalCentered="1"/>
  <pageMargins left="0.34930555555555598" right="0.34930555555555598" top="0.98425196850393704" bottom="0.78888888888888897" header="0.39370078740157477" footer="0.50902777777777797"/>
  <pageSetup paperSize="9" orientation="landscape" r:id="rId1"/>
  <headerFooter alignWithMargins="0">
    <oddHeader>&amp;R&amp;"宋体,常规"&amp;10共&amp;"Times New Roman,常规"&amp;N&amp;"宋体,常规"页第&amp;"Times New Roman,常规"&amp;P&amp;"宋体,常规"页</oddHeader>
  </headerFooter>
  <ignoredErrors>
    <ignoredError sqref="J23" formula="1"/>
  </ignoredErrors>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3F3059-2CBC-4F84-81F7-FD35787C8C5E}">
  <sheetPr codeName="Sheet67">
    <pageSetUpPr fitToPage="1"/>
  </sheetPr>
  <dimension ref="A2:P62"/>
  <sheetViews>
    <sheetView workbookViewId="0">
      <selection activeCell="C7" sqref="C7"/>
    </sheetView>
  </sheetViews>
  <sheetFormatPr defaultColWidth="9" defaultRowHeight="15.75"/>
  <cols>
    <col min="1" max="1" width="12" style="1320" customWidth="1"/>
    <col min="2" max="2" width="12.875" style="1366" customWidth="1"/>
    <col min="3" max="3" width="14.5" style="929" customWidth="1"/>
    <col min="4" max="5" width="22.25" style="929" bestFit="1" customWidth="1"/>
    <col min="6" max="6" width="9" style="1320"/>
    <col min="7" max="7" width="23.75" style="1319" customWidth="1"/>
    <col min="8" max="16384" width="9" style="1320"/>
  </cols>
  <sheetData>
    <row r="2" spans="1:16">
      <c r="A2" s="2425" t="s">
        <v>1350</v>
      </c>
      <c r="B2" s="2425"/>
      <c r="C2" s="1316" t="s">
        <v>1576</v>
      </c>
      <c r="D2" s="1317"/>
      <c r="E2" s="1317" t="s">
        <v>1577</v>
      </c>
      <c r="F2" s="1318" t="s">
        <v>1578</v>
      </c>
    </row>
    <row r="3" spans="1:16">
      <c r="A3" s="2425" t="s">
        <v>1579</v>
      </c>
      <c r="B3" s="1321" t="s">
        <v>1580</v>
      </c>
      <c r="C3" s="925">
        <v>0.13</v>
      </c>
      <c r="D3" s="926"/>
      <c r="E3" s="1317" t="s">
        <v>1581</v>
      </c>
      <c r="F3" s="1322">
        <v>1.0478000000000001</v>
      </c>
    </row>
    <row r="4" spans="1:16" ht="36">
      <c r="A4" s="2426"/>
      <c r="B4" s="1323" t="s">
        <v>1582</v>
      </c>
      <c r="C4" s="925">
        <v>0.09</v>
      </c>
      <c r="D4" s="926"/>
      <c r="E4" s="926"/>
    </row>
    <row r="5" spans="1:16">
      <c r="A5" s="2427" t="s">
        <v>1583</v>
      </c>
      <c r="B5" s="2428"/>
      <c r="C5" s="927">
        <v>0.06</v>
      </c>
      <c r="D5" s="928"/>
      <c r="E5" s="928"/>
    </row>
    <row r="6" spans="1:16">
      <c r="A6" s="2429" t="s">
        <v>1584</v>
      </c>
      <c r="B6" s="2430"/>
      <c r="C6" s="927">
        <v>0.05</v>
      </c>
      <c r="D6" s="928"/>
      <c r="E6" s="928"/>
    </row>
    <row r="7" spans="1:16" ht="15.95" customHeight="1">
      <c r="A7" s="2429" t="s">
        <v>1585</v>
      </c>
      <c r="B7" s="2430"/>
      <c r="C7" s="1897">
        <v>3.85E-2</v>
      </c>
      <c r="D7" s="928"/>
      <c r="E7" s="928"/>
    </row>
    <row r="8" spans="1:16">
      <c r="A8" s="2420" t="s">
        <v>1586</v>
      </c>
      <c r="B8" s="2421"/>
      <c r="C8" s="927">
        <v>0.05</v>
      </c>
      <c r="D8" s="928"/>
      <c r="E8" s="928"/>
    </row>
    <row r="9" spans="1:16">
      <c r="A9" s="2420" t="s">
        <v>1587</v>
      </c>
      <c r="B9" s="2421"/>
      <c r="C9" s="927">
        <v>0.1</v>
      </c>
      <c r="D9" s="928"/>
      <c r="E9" s="928"/>
    </row>
    <row r="11" spans="1:16" ht="16.5" thickBot="1">
      <c r="A11" s="2422" t="s">
        <v>1588</v>
      </c>
      <c r="B11" s="2422"/>
      <c r="C11" s="2422"/>
      <c r="D11" s="2422"/>
      <c r="E11" s="2422"/>
      <c r="G11" s="1324" t="s">
        <v>1589</v>
      </c>
      <c r="I11" s="2423" t="s">
        <v>1590</v>
      </c>
      <c r="J11" s="2424"/>
      <c r="K11" s="2424"/>
      <c r="L11" s="2424"/>
      <c r="M11" s="2424"/>
      <c r="N11" s="2424"/>
      <c r="O11" s="2424"/>
      <c r="P11" s="2424"/>
    </row>
    <row r="12" spans="1:16">
      <c r="A12" s="1325"/>
      <c r="B12" s="1326" t="s">
        <v>1591</v>
      </c>
      <c r="C12" s="1326" t="s">
        <v>1592</v>
      </c>
      <c r="D12" s="1326" t="s">
        <v>1593</v>
      </c>
      <c r="E12" s="1327" t="s">
        <v>1594</v>
      </c>
      <c r="G12" s="1328" t="s">
        <v>1595</v>
      </c>
      <c r="I12" s="930" t="s">
        <v>1596</v>
      </c>
      <c r="J12" s="931" t="s">
        <v>1597</v>
      </c>
      <c r="K12" s="932" t="s">
        <v>1598</v>
      </c>
      <c r="L12" s="933" t="s">
        <v>1597</v>
      </c>
      <c r="M12" s="1329" t="s">
        <v>1599</v>
      </c>
      <c r="N12" s="1329" t="s">
        <v>1597</v>
      </c>
      <c r="O12" s="1329" t="s">
        <v>1600</v>
      </c>
      <c r="P12" s="1330" t="s">
        <v>1597</v>
      </c>
    </row>
    <row r="13" spans="1:16">
      <c r="A13" s="1331" t="s">
        <v>1601</v>
      </c>
      <c r="B13" s="1332">
        <v>70</v>
      </c>
      <c r="C13" s="1332">
        <v>80</v>
      </c>
      <c r="D13" s="1332">
        <v>2000</v>
      </c>
      <c r="E13" s="1333">
        <v>5000</v>
      </c>
      <c r="G13" s="1334" t="s">
        <v>1602</v>
      </c>
      <c r="I13" s="935">
        <v>3.6</v>
      </c>
      <c r="J13" s="936">
        <v>100</v>
      </c>
      <c r="K13" s="937">
        <v>2.8</v>
      </c>
      <c r="L13" s="938">
        <v>99</v>
      </c>
      <c r="M13" s="1335">
        <v>1</v>
      </c>
      <c r="N13" s="1336">
        <v>100</v>
      </c>
      <c r="O13" s="1337">
        <v>9</v>
      </c>
      <c r="P13" s="1338">
        <v>125</v>
      </c>
    </row>
    <row r="14" spans="1:16">
      <c r="A14" s="1331" t="s">
        <v>1603</v>
      </c>
      <c r="B14" s="1332">
        <v>50</v>
      </c>
      <c r="C14" s="1332">
        <v>60</v>
      </c>
      <c r="D14" s="1332">
        <v>1000</v>
      </c>
      <c r="E14" s="1333">
        <v>3500</v>
      </c>
      <c r="G14" s="1334" t="s">
        <v>1604</v>
      </c>
      <c r="I14" s="935">
        <v>4.2</v>
      </c>
      <c r="J14" s="936">
        <v>108.3</v>
      </c>
      <c r="K14" s="937">
        <v>3</v>
      </c>
      <c r="L14" s="938">
        <v>100</v>
      </c>
      <c r="M14" s="1335">
        <v>2</v>
      </c>
      <c r="N14" s="1336">
        <v>90</v>
      </c>
      <c r="O14" s="1337">
        <v>12</v>
      </c>
      <c r="P14" s="1338">
        <v>115</v>
      </c>
    </row>
    <row r="15" spans="1:16">
      <c r="A15" s="1331" t="s">
        <v>1605</v>
      </c>
      <c r="B15" s="1332">
        <v>50</v>
      </c>
      <c r="C15" s="1332">
        <v>60</v>
      </c>
      <c r="D15" s="1332">
        <v>1000</v>
      </c>
      <c r="E15" s="1333">
        <v>3500</v>
      </c>
      <c r="G15" s="1334" t="s">
        <v>1606</v>
      </c>
      <c r="I15" s="935">
        <v>4.8</v>
      </c>
      <c r="J15" s="936">
        <v>116.6</v>
      </c>
      <c r="K15" s="937">
        <v>3.2</v>
      </c>
      <c r="L15" s="938">
        <v>103</v>
      </c>
      <c r="M15" s="1335">
        <v>3</v>
      </c>
      <c r="N15" s="1336">
        <v>84</v>
      </c>
      <c r="O15" s="1337">
        <v>18</v>
      </c>
      <c r="P15" s="1338">
        <v>100</v>
      </c>
    </row>
    <row r="16" spans="1:16">
      <c r="A16" s="1331" t="s">
        <v>1607</v>
      </c>
      <c r="B16" s="1332">
        <v>50</v>
      </c>
      <c r="C16" s="1332">
        <v>60</v>
      </c>
      <c r="D16" s="1332">
        <v>1000</v>
      </c>
      <c r="E16" s="1333">
        <v>3500</v>
      </c>
      <c r="G16" s="1334" t="s">
        <v>1608</v>
      </c>
      <c r="I16" s="935">
        <v>5.4</v>
      </c>
      <c r="J16" s="936">
        <v>124.9</v>
      </c>
      <c r="K16" s="937">
        <v>3.4</v>
      </c>
      <c r="L16" s="938">
        <v>107</v>
      </c>
      <c r="M16" s="1335">
        <v>4</v>
      </c>
      <c r="N16" s="1336">
        <v>80</v>
      </c>
      <c r="O16" s="1337">
        <v>24</v>
      </c>
      <c r="P16" s="1338">
        <v>88</v>
      </c>
    </row>
    <row r="17" spans="1:16">
      <c r="A17" s="1331" t="s">
        <v>1609</v>
      </c>
      <c r="B17" s="1332">
        <v>50</v>
      </c>
      <c r="C17" s="1332">
        <v>60</v>
      </c>
      <c r="D17" s="1332">
        <v>1000</v>
      </c>
      <c r="E17" s="1333">
        <v>3500</v>
      </c>
      <c r="G17" s="1334" t="s">
        <v>1610</v>
      </c>
      <c r="I17" s="935">
        <v>6</v>
      </c>
      <c r="J17" s="1339">
        <v>133.30000000000001</v>
      </c>
      <c r="K17" s="937">
        <v>3.6</v>
      </c>
      <c r="L17" s="938">
        <v>110</v>
      </c>
      <c r="M17" s="1335">
        <v>5</v>
      </c>
      <c r="N17" s="1336">
        <v>83</v>
      </c>
      <c r="O17" s="1337">
        <v>30</v>
      </c>
      <c r="P17" s="1338">
        <v>82</v>
      </c>
    </row>
    <row r="18" spans="1:16">
      <c r="A18" s="1331" t="s">
        <v>1611</v>
      </c>
      <c r="B18" s="1332">
        <v>50</v>
      </c>
      <c r="C18" s="1332">
        <v>60</v>
      </c>
      <c r="D18" s="1332">
        <v>1000</v>
      </c>
      <c r="E18" s="1333">
        <v>3500</v>
      </c>
      <c r="G18" s="1334" t="s">
        <v>1612</v>
      </c>
      <c r="I18" s="1340"/>
      <c r="J18" s="1341"/>
      <c r="K18" s="937">
        <v>3.8</v>
      </c>
      <c r="L18" s="938">
        <v>113</v>
      </c>
      <c r="M18" s="1335">
        <v>6</v>
      </c>
      <c r="N18" s="1336">
        <v>85</v>
      </c>
      <c r="O18" s="1337">
        <v>36</v>
      </c>
      <c r="P18" s="1338">
        <v>79</v>
      </c>
    </row>
    <row r="19" spans="1:16" ht="16.5" thickBot="1">
      <c r="A19" s="1331" t="s">
        <v>1613</v>
      </c>
      <c r="B19" s="1332">
        <v>50</v>
      </c>
      <c r="C19" s="1332">
        <v>60</v>
      </c>
      <c r="D19" s="1332">
        <v>1000</v>
      </c>
      <c r="E19" s="1333">
        <v>3500</v>
      </c>
      <c r="G19" s="1334" t="s">
        <v>1614</v>
      </c>
      <c r="I19" s="1342"/>
      <c r="J19" s="1343"/>
      <c r="K19" s="1343"/>
      <c r="L19" s="1343"/>
      <c r="M19" s="1344"/>
      <c r="N19" s="1344"/>
      <c r="O19" s="1345"/>
      <c r="P19" s="1346"/>
    </row>
    <row r="20" spans="1:16" ht="16.5" thickBot="1">
      <c r="A20" s="1331" t="s">
        <v>1615</v>
      </c>
      <c r="B20" s="1332">
        <v>40</v>
      </c>
      <c r="C20" s="1332">
        <v>50</v>
      </c>
      <c r="D20" s="1332">
        <v>500</v>
      </c>
      <c r="E20" s="1333">
        <v>2000</v>
      </c>
      <c r="G20" s="1347" t="s">
        <v>1616</v>
      </c>
      <c r="I20" s="1341"/>
      <c r="J20" s="1341"/>
      <c r="K20" s="1341"/>
      <c r="L20" s="1341"/>
      <c r="M20" s="1348"/>
      <c r="N20" s="1348"/>
      <c r="O20" s="1349"/>
      <c r="P20" s="1348"/>
    </row>
    <row r="21" spans="1:16">
      <c r="A21" s="1331" t="s">
        <v>1617</v>
      </c>
      <c r="B21" s="1332">
        <v>40</v>
      </c>
      <c r="C21" s="1332">
        <v>50</v>
      </c>
      <c r="D21" s="1332">
        <v>500</v>
      </c>
      <c r="E21" s="1333">
        <v>2000</v>
      </c>
      <c r="I21" s="1341"/>
      <c r="J21" s="1341"/>
      <c r="K21" s="1341"/>
      <c r="L21" s="1341"/>
      <c r="M21" s="1348"/>
      <c r="N21" s="1348"/>
      <c r="O21" s="1349"/>
      <c r="P21" s="1348"/>
    </row>
    <row r="22" spans="1:16">
      <c r="A22" s="1331" t="s">
        <v>1618</v>
      </c>
      <c r="B22" s="1332">
        <v>30</v>
      </c>
      <c r="C22" s="1332">
        <v>40</v>
      </c>
      <c r="D22" s="1332">
        <v>400</v>
      </c>
      <c r="E22" s="1333">
        <v>1500</v>
      </c>
      <c r="I22" s="1350"/>
      <c r="J22" s="1348"/>
      <c r="K22" s="1341"/>
      <c r="L22" s="1341"/>
      <c r="M22" s="1348"/>
      <c r="N22" s="1348"/>
      <c r="O22" s="1351"/>
      <c r="P22" s="1349"/>
    </row>
    <row r="23" spans="1:16">
      <c r="A23" s="1331" t="s">
        <v>1619</v>
      </c>
      <c r="B23" s="1332">
        <v>10</v>
      </c>
      <c r="C23" s="1332">
        <v>10</v>
      </c>
      <c r="D23" s="1332">
        <v>400</v>
      </c>
      <c r="E23" s="1333">
        <v>1500</v>
      </c>
    </row>
    <row r="24" spans="1:16">
      <c r="A24" s="1331" t="s">
        <v>1620</v>
      </c>
      <c r="B24" s="1332">
        <v>10</v>
      </c>
      <c r="C24" s="1332">
        <v>10</v>
      </c>
      <c r="D24" s="1332">
        <v>400</v>
      </c>
      <c r="E24" s="1333">
        <v>1500</v>
      </c>
    </row>
    <row r="25" spans="1:16" ht="48.75" thickBot="1">
      <c r="A25" s="1352" t="s">
        <v>1621</v>
      </c>
      <c r="B25" s="1353">
        <v>40</v>
      </c>
      <c r="C25" s="1353">
        <v>50</v>
      </c>
      <c r="D25" s="1353"/>
      <c r="E25" s="1354"/>
    </row>
    <row r="28" spans="1:16">
      <c r="B28" s="1355" t="s">
        <v>1834</v>
      </c>
      <c r="C28" s="1356" t="s">
        <v>1835</v>
      </c>
      <c r="D28" s="664" t="s">
        <v>1836</v>
      </c>
    </row>
    <row r="29" spans="1:16">
      <c r="B29" s="1355" t="s">
        <v>1837</v>
      </c>
      <c r="C29" s="1357">
        <v>15</v>
      </c>
      <c r="D29" s="668">
        <v>600000</v>
      </c>
    </row>
    <row r="30" spans="1:16">
      <c r="B30" s="1355" t="s">
        <v>1838</v>
      </c>
      <c r="C30" s="1358">
        <v>8</v>
      </c>
      <c r="D30" s="668">
        <v>600000</v>
      </c>
    </row>
    <row r="31" spans="1:16">
      <c r="B31" s="1355" t="s">
        <v>1839</v>
      </c>
      <c r="C31" s="1358">
        <v>10</v>
      </c>
      <c r="D31" s="668">
        <v>500000</v>
      </c>
    </row>
    <row r="32" spans="1:16">
      <c r="B32" s="1355" t="s">
        <v>1840</v>
      </c>
      <c r="C32" s="1358">
        <v>12</v>
      </c>
      <c r="D32" s="668">
        <v>600000</v>
      </c>
    </row>
    <row r="33" spans="2:4">
      <c r="B33" s="1355" t="s">
        <v>1841</v>
      </c>
      <c r="C33" s="1358">
        <v>15</v>
      </c>
      <c r="D33" s="668">
        <v>600000</v>
      </c>
    </row>
    <row r="34" spans="2:4">
      <c r="B34" s="1355" t="s">
        <v>1842</v>
      </c>
      <c r="C34" s="1358">
        <v>10</v>
      </c>
      <c r="D34" s="668">
        <v>500000</v>
      </c>
    </row>
    <row r="35" spans="2:4">
      <c r="B35" s="1355" t="s">
        <v>1843</v>
      </c>
      <c r="C35" s="1358">
        <v>12</v>
      </c>
      <c r="D35" s="668">
        <v>500000</v>
      </c>
    </row>
    <row r="36" spans="2:4">
      <c r="B36" s="1355" t="s">
        <v>1844</v>
      </c>
      <c r="C36" s="1358">
        <v>15</v>
      </c>
      <c r="D36" s="668">
        <v>600000</v>
      </c>
    </row>
    <row r="37" spans="2:4">
      <c r="B37" s="1355" t="s">
        <v>1845</v>
      </c>
      <c r="C37" s="1358">
        <v>13</v>
      </c>
      <c r="D37" s="668">
        <v>400000</v>
      </c>
    </row>
    <row r="38" spans="2:4">
      <c r="B38" s="1355" t="s">
        <v>1846</v>
      </c>
      <c r="C38" s="1358">
        <v>10</v>
      </c>
      <c r="D38" s="668">
        <v>600000</v>
      </c>
    </row>
    <row r="39" spans="2:4">
      <c r="B39" s="1355" t="s">
        <v>1847</v>
      </c>
      <c r="C39" s="1358">
        <v>15</v>
      </c>
      <c r="D39" s="668">
        <v>500000</v>
      </c>
    </row>
    <row r="40" spans="2:4">
      <c r="B40" s="1355" t="s">
        <v>1848</v>
      </c>
      <c r="C40" s="1358">
        <v>15</v>
      </c>
      <c r="D40" s="668">
        <v>800000</v>
      </c>
    </row>
    <row r="41" spans="2:4">
      <c r="B41" s="1355" t="s">
        <v>1849</v>
      </c>
      <c r="C41" s="1358">
        <v>15</v>
      </c>
      <c r="D41" s="668">
        <v>400000</v>
      </c>
    </row>
    <row r="42" spans="2:4">
      <c r="B42" s="1355" t="s">
        <v>1850</v>
      </c>
      <c r="C42" s="1358">
        <v>20</v>
      </c>
      <c r="D42" s="668">
        <v>500000</v>
      </c>
    </row>
    <row r="43" spans="2:4">
      <c r="B43" s="1355" t="s">
        <v>1851</v>
      </c>
      <c r="C43" s="1358">
        <v>20</v>
      </c>
      <c r="D43" s="668">
        <v>600000</v>
      </c>
    </row>
    <row r="44" spans="2:4">
      <c r="B44" s="1355" t="s">
        <v>1852</v>
      </c>
      <c r="C44" s="1358">
        <v>12</v>
      </c>
      <c r="D44" s="668">
        <v>500000</v>
      </c>
    </row>
    <row r="45" spans="2:4">
      <c r="B45" s="1355" t="s">
        <v>1853</v>
      </c>
      <c r="C45" s="1358">
        <v>15</v>
      </c>
      <c r="D45" s="668">
        <v>600000</v>
      </c>
    </row>
    <row r="46" spans="2:4">
      <c r="B46" s="1355" t="s">
        <v>1854</v>
      </c>
      <c r="C46" s="1358">
        <v>15</v>
      </c>
      <c r="D46" s="668">
        <v>700000</v>
      </c>
    </row>
    <row r="47" spans="2:4">
      <c r="B47" s="1355" t="s">
        <v>1855</v>
      </c>
      <c r="C47" s="1358">
        <v>10</v>
      </c>
      <c r="D47" s="668">
        <v>400000</v>
      </c>
    </row>
    <row r="48" spans="2:4">
      <c r="B48" s="1359" t="s">
        <v>1856</v>
      </c>
      <c r="C48" s="1357">
        <v>9</v>
      </c>
      <c r="D48" s="1360" t="s">
        <v>1857</v>
      </c>
    </row>
    <row r="49" spans="2:4">
      <c r="B49" s="1355" t="s">
        <v>1858</v>
      </c>
      <c r="C49" s="1358">
        <v>12</v>
      </c>
      <c r="D49" s="668">
        <v>300000</v>
      </c>
    </row>
    <row r="50" spans="2:4">
      <c r="B50" s="1355" t="s">
        <v>1859</v>
      </c>
      <c r="C50" s="1358">
        <v>15</v>
      </c>
      <c r="D50" s="668">
        <v>500000</v>
      </c>
    </row>
    <row r="51" spans="2:4">
      <c r="B51" s="1355" t="s">
        <v>1860</v>
      </c>
      <c r="C51" s="1358">
        <v>30</v>
      </c>
      <c r="D51" s="668">
        <v>500000</v>
      </c>
    </row>
    <row r="52" spans="2:4">
      <c r="B52" s="1355" t="s">
        <v>1861</v>
      </c>
      <c r="C52" s="1358">
        <v>20</v>
      </c>
      <c r="D52" s="664" t="s">
        <v>1857</v>
      </c>
    </row>
    <row r="53" spans="2:4">
      <c r="B53" s="1355" t="s">
        <v>1862</v>
      </c>
      <c r="C53" s="1358">
        <v>10</v>
      </c>
      <c r="D53" s="664" t="s">
        <v>1857</v>
      </c>
    </row>
    <row r="54" spans="2:4">
      <c r="B54" s="1355" t="s">
        <v>1863</v>
      </c>
      <c r="C54" s="1358">
        <v>15</v>
      </c>
      <c r="D54" s="664" t="s">
        <v>1857</v>
      </c>
    </row>
    <row r="55" spans="2:4">
      <c r="B55" s="1355" t="s">
        <v>1864</v>
      </c>
      <c r="C55" s="1358">
        <v>10</v>
      </c>
      <c r="D55" s="664" t="s">
        <v>1857</v>
      </c>
    </row>
    <row r="56" spans="2:4">
      <c r="B56" s="1359" t="s">
        <v>1865</v>
      </c>
      <c r="C56" s="1357">
        <v>12</v>
      </c>
      <c r="D56" s="1361">
        <v>100000</v>
      </c>
    </row>
    <row r="57" spans="2:4">
      <c r="B57" s="1359" t="s">
        <v>1866</v>
      </c>
      <c r="C57" s="1357">
        <v>13</v>
      </c>
      <c r="D57" s="1361">
        <v>120000</v>
      </c>
    </row>
    <row r="58" spans="2:4">
      <c r="B58" s="1355" t="s">
        <v>1867</v>
      </c>
      <c r="C58" s="1362" t="s">
        <v>1857</v>
      </c>
      <c r="D58" s="668">
        <v>500000</v>
      </c>
    </row>
    <row r="59" spans="2:4">
      <c r="B59" s="1363" t="s">
        <v>1868</v>
      </c>
      <c r="C59" s="1358">
        <v>12</v>
      </c>
      <c r="D59" s="664" t="s">
        <v>1857</v>
      </c>
    </row>
    <row r="60" spans="2:4">
      <c r="B60" s="1363" t="s">
        <v>1869</v>
      </c>
      <c r="C60" s="1358">
        <v>15</v>
      </c>
      <c r="D60" s="664" t="s">
        <v>1857</v>
      </c>
    </row>
    <row r="61" spans="2:4">
      <c r="B61" s="1363" t="s">
        <v>1870</v>
      </c>
      <c r="C61" s="1358">
        <v>10</v>
      </c>
      <c r="D61" s="664" t="s">
        <v>1857</v>
      </c>
    </row>
    <row r="62" spans="2:4">
      <c r="B62" s="1364" t="s">
        <v>1871</v>
      </c>
      <c r="C62" s="1365"/>
      <c r="D62" s="899"/>
    </row>
  </sheetData>
  <protectedRanges>
    <protectedRange algorithmName="SHA-512" hashValue="JrTbNX+vvlzug+jehAKrw7YanUdNf/8ESlf06d1SbeMvxYoD3tdMRXnfxlxXNxDtvAi9ztzgnWQ47gfCQzw8Cw==" saltValue="+6ss9vZJQOfdo2g7wt0W/g==" spinCount="100000" sqref="I22" name="区域1_1_1"/>
  </protectedRanges>
  <mergeCells count="9">
    <mergeCell ref="A9:B9"/>
    <mergeCell ref="A11:E11"/>
    <mergeCell ref="I11:P11"/>
    <mergeCell ref="A2:B2"/>
    <mergeCell ref="A3:A4"/>
    <mergeCell ref="A5:B5"/>
    <mergeCell ref="A6:B6"/>
    <mergeCell ref="A7:B7"/>
    <mergeCell ref="A8:B8"/>
  </mergeCells>
  <phoneticPr fontId="28" type="noConversion"/>
  <printOptions horizontalCentered="1"/>
  <pageMargins left="0.7" right="0.7" top="0.98425196850393704" bottom="0.75" header="0.39370078740157477" footer="0.3"/>
  <pageSetup paperSize="9" orientation="portrait" r:id="rId1"/>
  <headerFooter>
    <oddHeader>&amp;R&amp;"宋体,常规"&amp;10共&amp;"Times New Roman,常规"&amp;N&amp;"宋体,常规"页第&amp;"Times New Roman,常规"&amp;P&amp;"宋体,常规"页</oddHead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8">
    <pageSetUpPr fitToPage="1"/>
  </sheetPr>
  <dimension ref="A1:C62"/>
  <sheetViews>
    <sheetView topLeftCell="A47" workbookViewId="0">
      <selection activeCell="C62" sqref="C62"/>
    </sheetView>
  </sheetViews>
  <sheetFormatPr defaultColWidth="9" defaultRowHeight="15.75"/>
  <cols>
    <col min="1" max="1" width="5.125" style="4" customWidth="1"/>
    <col min="2" max="2" width="26" style="4" customWidth="1"/>
    <col min="3" max="3" width="17.25" style="743" customWidth="1"/>
  </cols>
  <sheetData>
    <row r="1" spans="1:3">
      <c r="A1" s="1852" t="s">
        <v>172</v>
      </c>
      <c r="B1" s="741" t="s">
        <v>306</v>
      </c>
      <c r="C1" s="741" t="s">
        <v>145</v>
      </c>
    </row>
    <row r="2" spans="1:3">
      <c r="A2" s="1853">
        <v>1</v>
      </c>
      <c r="B2" s="291" t="s">
        <v>307</v>
      </c>
      <c r="C2" s="1888">
        <f>SUM(C3:C15)</f>
        <v>0</v>
      </c>
    </row>
    <row r="3" spans="1:3">
      <c r="A3" s="1853">
        <v>2</v>
      </c>
      <c r="B3" s="293" t="s">
        <v>31</v>
      </c>
      <c r="C3" s="742"/>
    </row>
    <row r="4" spans="1:3">
      <c r="A4" s="1853">
        <v>3</v>
      </c>
      <c r="B4" s="293" t="s">
        <v>39</v>
      </c>
      <c r="C4" s="742"/>
    </row>
    <row r="5" spans="1:3">
      <c r="A5" s="1853">
        <v>4</v>
      </c>
      <c r="B5" s="744" t="s">
        <v>1360</v>
      </c>
      <c r="C5" s="742"/>
    </row>
    <row r="6" spans="1:3">
      <c r="A6" s="1853">
        <v>5</v>
      </c>
      <c r="B6" s="293" t="s">
        <v>46</v>
      </c>
      <c r="C6" s="742"/>
    </row>
    <row r="7" spans="1:3">
      <c r="A7" s="1853">
        <v>6</v>
      </c>
      <c r="B7" s="293" t="s">
        <v>48</v>
      </c>
      <c r="C7" s="742"/>
    </row>
    <row r="8" spans="1:3">
      <c r="A8" s="1853">
        <v>7</v>
      </c>
      <c r="B8" s="744" t="s">
        <v>1377</v>
      </c>
      <c r="C8" s="742"/>
    </row>
    <row r="9" spans="1:3">
      <c r="A9" s="1853">
        <v>8</v>
      </c>
      <c r="B9" s="293" t="s">
        <v>179</v>
      </c>
      <c r="C9" s="742"/>
    </row>
    <row r="10" spans="1:3">
      <c r="A10" s="1853">
        <v>9</v>
      </c>
      <c r="B10" s="293" t="s">
        <v>56</v>
      </c>
      <c r="C10" s="742"/>
    </row>
    <row r="11" spans="1:3">
      <c r="A11" s="1853">
        <v>10</v>
      </c>
      <c r="B11" s="293" t="s">
        <v>58</v>
      </c>
      <c r="C11" s="742"/>
    </row>
    <row r="12" spans="1:3">
      <c r="A12" s="1853">
        <v>11</v>
      </c>
      <c r="B12" s="744" t="s">
        <v>1362</v>
      </c>
      <c r="C12" s="742"/>
    </row>
    <row r="13" spans="1:3">
      <c r="A13" s="1853">
        <v>12</v>
      </c>
      <c r="B13" s="744" t="s">
        <v>1363</v>
      </c>
      <c r="C13" s="742"/>
    </row>
    <row r="14" spans="1:3">
      <c r="A14" s="1853">
        <v>13</v>
      </c>
      <c r="B14" s="293" t="s">
        <v>180</v>
      </c>
      <c r="C14" s="742"/>
    </row>
    <row r="15" spans="1:3">
      <c r="A15" s="1853">
        <v>14</v>
      </c>
      <c r="B15" s="293" t="s">
        <v>76</v>
      </c>
      <c r="C15" s="742"/>
    </row>
    <row r="16" spans="1:3">
      <c r="A16" s="1853">
        <v>15</v>
      </c>
      <c r="B16" s="291" t="s">
        <v>308</v>
      </c>
      <c r="C16" s="1888">
        <f>SUM(C17:C36)</f>
        <v>0</v>
      </c>
    </row>
    <row r="17" spans="1:3">
      <c r="A17" s="1853">
        <v>16</v>
      </c>
      <c r="B17" s="293" t="s">
        <v>78</v>
      </c>
      <c r="C17" s="742"/>
    </row>
    <row r="18" spans="1:3">
      <c r="A18" s="1853">
        <v>17</v>
      </c>
      <c r="B18" s="293" t="s">
        <v>80</v>
      </c>
      <c r="C18" s="742"/>
    </row>
    <row r="19" spans="1:3">
      <c r="A19" s="1853">
        <v>18</v>
      </c>
      <c r="B19" s="293" t="s">
        <v>1219</v>
      </c>
      <c r="C19" s="742"/>
    </row>
    <row r="20" spans="1:3">
      <c r="A20" s="1853">
        <v>19</v>
      </c>
      <c r="B20" s="293" t="s">
        <v>1220</v>
      </c>
      <c r="C20" s="742"/>
    </row>
    <row r="21" spans="1:3">
      <c r="A21" s="1853">
        <v>20</v>
      </c>
      <c r="B21" s="293" t="s">
        <v>81</v>
      </c>
      <c r="C21" s="742"/>
    </row>
    <row r="22" spans="1:3">
      <c r="A22" s="1853">
        <v>21</v>
      </c>
      <c r="B22" s="293" t="s">
        <v>82</v>
      </c>
      <c r="C22" s="742"/>
    </row>
    <row r="23" spans="1:3">
      <c r="A23" s="1853">
        <v>22</v>
      </c>
      <c r="B23" s="293" t="s">
        <v>1221</v>
      </c>
      <c r="C23" s="742"/>
    </row>
    <row r="24" spans="1:3">
      <c r="A24" s="1853">
        <v>23</v>
      </c>
      <c r="B24" s="293" t="s">
        <v>1222</v>
      </c>
      <c r="C24" s="742"/>
    </row>
    <row r="25" spans="1:3">
      <c r="A25" s="1853">
        <v>24</v>
      </c>
      <c r="B25" s="293" t="s">
        <v>83</v>
      </c>
      <c r="C25" s="742"/>
    </row>
    <row r="26" spans="1:3">
      <c r="A26" s="1853">
        <v>25</v>
      </c>
      <c r="B26" s="293" t="s">
        <v>84</v>
      </c>
      <c r="C26" s="742"/>
    </row>
    <row r="27" spans="1:3">
      <c r="A27" s="1853">
        <v>26</v>
      </c>
      <c r="B27" s="293" t="s">
        <v>92</v>
      </c>
      <c r="C27" s="1888"/>
    </row>
    <row r="28" spans="1:3">
      <c r="A28" s="1853">
        <v>27</v>
      </c>
      <c r="B28" s="293" t="s">
        <v>97</v>
      </c>
      <c r="C28" s="742"/>
    </row>
    <row r="29" spans="1:3">
      <c r="A29" s="1853">
        <v>28</v>
      </c>
      <c r="B29" s="293" t="s">
        <v>98</v>
      </c>
      <c r="C29" s="742"/>
    </row>
    <row r="30" spans="1:3">
      <c r="A30" s="1853">
        <v>29</v>
      </c>
      <c r="B30" s="293" t="s">
        <v>1223</v>
      </c>
      <c r="C30" s="742"/>
    </row>
    <row r="31" spans="1:3">
      <c r="A31" s="1853">
        <v>30</v>
      </c>
      <c r="B31" s="293" t="s">
        <v>99</v>
      </c>
      <c r="C31" s="742"/>
    </row>
    <row r="32" spans="1:3">
      <c r="A32" s="1853">
        <v>31</v>
      </c>
      <c r="B32" s="293" t="s">
        <v>102</v>
      </c>
      <c r="C32" s="742"/>
    </row>
    <row r="33" spans="1:3">
      <c r="A33" s="1853">
        <v>32</v>
      </c>
      <c r="B33" s="293" t="s">
        <v>103</v>
      </c>
      <c r="C33" s="742"/>
    </row>
    <row r="34" spans="1:3">
      <c r="A34" s="1853">
        <v>33</v>
      </c>
      <c r="B34" s="293" t="s">
        <v>105</v>
      </c>
      <c r="C34" s="742"/>
    </row>
    <row r="35" spans="1:3">
      <c r="A35" s="1853">
        <v>34</v>
      </c>
      <c r="B35" s="293" t="s">
        <v>106</v>
      </c>
      <c r="C35" s="742"/>
    </row>
    <row r="36" spans="1:3">
      <c r="A36" s="1853">
        <v>35</v>
      </c>
      <c r="B36" s="293" t="s">
        <v>107</v>
      </c>
      <c r="C36" s="742"/>
    </row>
    <row r="37" spans="1:3">
      <c r="A37" s="1853">
        <v>36</v>
      </c>
      <c r="B37" s="294" t="s">
        <v>309</v>
      </c>
      <c r="C37" s="1888">
        <f>C16+C2</f>
        <v>0</v>
      </c>
    </row>
    <row r="38" spans="1:3">
      <c r="A38" s="1853">
        <v>37</v>
      </c>
      <c r="B38" s="294" t="s">
        <v>310</v>
      </c>
      <c r="C38" s="1888">
        <f>SUM(C39:C51)</f>
        <v>0</v>
      </c>
    </row>
    <row r="39" spans="1:3">
      <c r="A39" s="1853">
        <v>38</v>
      </c>
      <c r="B39" s="293" t="s">
        <v>34</v>
      </c>
      <c r="C39" s="742"/>
    </row>
    <row r="40" spans="1:3">
      <c r="A40" s="1853">
        <v>39</v>
      </c>
      <c r="B40" s="293" t="s">
        <v>36</v>
      </c>
      <c r="C40" s="742"/>
    </row>
    <row r="41" spans="1:3">
      <c r="A41" s="1853">
        <v>40</v>
      </c>
      <c r="B41" s="744" t="s">
        <v>1369</v>
      </c>
      <c r="C41" s="742"/>
    </row>
    <row r="42" spans="1:3">
      <c r="A42" s="1853">
        <v>41</v>
      </c>
      <c r="B42" s="293" t="s">
        <v>38</v>
      </c>
      <c r="C42" s="742"/>
    </row>
    <row r="43" spans="1:3">
      <c r="A43" s="1853">
        <v>42</v>
      </c>
      <c r="B43" s="293" t="s">
        <v>41</v>
      </c>
      <c r="C43" s="742"/>
    </row>
    <row r="44" spans="1:3">
      <c r="A44" s="1853">
        <v>43</v>
      </c>
      <c r="B44" s="293" t="s">
        <v>43</v>
      </c>
      <c r="C44" s="742"/>
    </row>
    <row r="45" spans="1:3">
      <c r="A45" s="1853">
        <v>44</v>
      </c>
      <c r="B45" s="744" t="s">
        <v>1370</v>
      </c>
      <c r="C45" s="742"/>
    </row>
    <row r="46" spans="1:3">
      <c r="A46" s="1853">
        <v>45</v>
      </c>
      <c r="B46" s="293" t="s">
        <v>45</v>
      </c>
      <c r="C46" s="742"/>
    </row>
    <row r="47" spans="1:3">
      <c r="A47" s="1853">
        <v>46</v>
      </c>
      <c r="B47" s="293" t="s">
        <v>47</v>
      </c>
      <c r="C47" s="742"/>
    </row>
    <row r="48" spans="1:3">
      <c r="A48" s="1853">
        <v>47</v>
      </c>
      <c r="B48" s="293" t="s">
        <v>53</v>
      </c>
      <c r="C48" s="1888"/>
    </row>
    <row r="49" spans="1:3">
      <c r="A49" s="1853">
        <v>48</v>
      </c>
      <c r="B49" s="744" t="s">
        <v>1371</v>
      </c>
      <c r="C49" s="742"/>
    </row>
    <row r="50" spans="1:3">
      <c r="A50" s="1853">
        <v>49</v>
      </c>
      <c r="B50" s="293" t="s">
        <v>55</v>
      </c>
      <c r="C50" s="742"/>
    </row>
    <row r="51" spans="1:3">
      <c r="A51" s="1853">
        <v>50</v>
      </c>
      <c r="B51" s="293" t="s">
        <v>57</v>
      </c>
      <c r="C51" s="742"/>
    </row>
    <row r="52" spans="1:3">
      <c r="A52" s="1853">
        <v>51</v>
      </c>
      <c r="B52" s="294" t="s">
        <v>311</v>
      </c>
      <c r="C52" s="1888">
        <f>SUM(C53:C60)</f>
        <v>0</v>
      </c>
    </row>
    <row r="53" spans="1:3">
      <c r="A53" s="1853">
        <v>52</v>
      </c>
      <c r="B53" s="744" t="s">
        <v>1505</v>
      </c>
      <c r="C53" s="742"/>
    </row>
    <row r="54" spans="1:3">
      <c r="A54" s="1853">
        <v>53</v>
      </c>
      <c r="B54" s="744" t="s">
        <v>1506</v>
      </c>
      <c r="C54" s="742"/>
    </row>
    <row r="55" spans="1:3">
      <c r="A55" s="1853">
        <v>54</v>
      </c>
      <c r="B55" s="744" t="s">
        <v>1372</v>
      </c>
      <c r="C55" s="742"/>
    </row>
    <row r="56" spans="1:3">
      <c r="A56" s="1853">
        <v>55</v>
      </c>
      <c r="B56" s="744" t="s">
        <v>1507</v>
      </c>
      <c r="C56" s="1888"/>
    </row>
    <row r="57" spans="1:3">
      <c r="A57" s="1853">
        <v>56</v>
      </c>
      <c r="B57" s="744" t="s">
        <v>1373</v>
      </c>
      <c r="C57" s="742"/>
    </row>
    <row r="58" spans="1:3">
      <c r="A58" s="1853">
        <v>57</v>
      </c>
      <c r="B58" s="744" t="s">
        <v>1374</v>
      </c>
      <c r="C58" s="742"/>
    </row>
    <row r="59" spans="1:3">
      <c r="A59" s="1853">
        <v>58</v>
      </c>
      <c r="B59" s="744" t="s">
        <v>1508</v>
      </c>
      <c r="C59" s="742"/>
    </row>
    <row r="60" spans="1:3">
      <c r="A60" s="1853">
        <v>59</v>
      </c>
      <c r="B60" s="744" t="s">
        <v>1509</v>
      </c>
      <c r="C60" s="742"/>
    </row>
    <row r="61" spans="1:3">
      <c r="A61" s="1853">
        <v>60</v>
      </c>
      <c r="B61" s="294" t="s">
        <v>312</v>
      </c>
      <c r="C61" s="1888">
        <f>C38+C52</f>
        <v>0</v>
      </c>
    </row>
    <row r="62" spans="1:3">
      <c r="A62" s="1853">
        <v>61</v>
      </c>
      <c r="B62" s="294" t="s">
        <v>313</v>
      </c>
      <c r="C62" s="1888">
        <f>C37-C61</f>
        <v>0</v>
      </c>
    </row>
  </sheetData>
  <phoneticPr fontId="28" type="noConversion"/>
  <hyperlinks>
    <hyperlink ref="B2" location="流动汇总!B1" display="一、流动资产合计" xr:uid="{40AE0EE0-6735-40EC-B455-7A40AF566F34}"/>
    <hyperlink ref="B3" location="流动汇总!B6" display="货币资金" xr:uid="{7E0C02AC-E840-4175-B13D-93A45DA71FE6}"/>
    <hyperlink ref="B6" location="流动汇总!B8" display="应收票据" xr:uid="{C94FD46D-EDFA-4EE3-8AFD-18367F387CCF}"/>
    <hyperlink ref="B7" location="流动汇总!B9" display="应收账款" xr:uid="{476F9C21-5187-4FFC-B9F7-83BAAEA62440}"/>
    <hyperlink ref="B9" location="流动汇总!B10" display="预付款项" xr:uid="{DE197741-D2D2-4250-9214-329F014E0AAB}"/>
    <hyperlink ref="B10" location="流动汇总!B13" display="其他应收款" xr:uid="{D096E502-97E2-4582-AC35-5695629E107C}"/>
    <hyperlink ref="B11" location="流动汇总!B14" display="存货" xr:uid="{B9E8D17F-1807-4FC3-9BAD-4A447B83D508}"/>
    <hyperlink ref="B14" location="流动汇总!B15" display="一年内到期的非流动资产" xr:uid="{E5F2E6A0-FF1F-4CA5-9D9B-CF3444327BDA}"/>
    <hyperlink ref="B15" location="流动汇总!B16" display="其他流动资产" xr:uid="{EAA21757-D338-434E-B476-D79CB45156F7}"/>
    <hyperlink ref="B38" location="流动负债汇总!B1" display="四、流动负债合计" xr:uid="{F1EEAD15-EEC4-4772-85B4-55D9CA69C2A8}"/>
    <hyperlink ref="B39" location="流动负债汇总!B6" display="短期借款" xr:uid="{C823B73D-8D05-4653-990D-9B611ED20F7C}"/>
    <hyperlink ref="B42" location="流动负债汇总!B8" display="应付票据" xr:uid="{17FF2CE5-3EA3-4A1B-B9F0-16F8B5C0D167}"/>
    <hyperlink ref="B43" location="流动负债汇总!B9" display="应付账款" xr:uid="{01201CBB-B399-42AD-AC53-FD5735098DDF}"/>
    <hyperlink ref="B44" location="流动负债汇总!B10" display="预收款项" xr:uid="{9B240A92-977B-41E9-B6B4-ECD37D5AC17C}"/>
    <hyperlink ref="B48" location="流动负债汇总!B15" display="其他应付款" xr:uid="{AB768BCB-B926-4E74-B67D-2AADCD658C6A}"/>
    <hyperlink ref="B47" location="流动负债汇总!B12" display="应交税费" xr:uid="{1187AD40-898B-415D-845F-4C098527D217}"/>
    <hyperlink ref="B50" location="流动负债汇总!B16" display="一年内到期的非流动负债" xr:uid="{A15DBBE5-A278-46BB-AC72-D0A5CD655F4E}"/>
    <hyperlink ref="B51" location="流动负债汇总!B17" display="其他流动负债" xr:uid="{FBBA5788-ABC9-4EBA-8101-BB4F43E00EFD}"/>
    <hyperlink ref="B52" location="'非流动负债汇总 '!B1" display="五、非流动负债合计" xr:uid="{51A34270-4931-4CB6-9105-30CB43B04E87}"/>
    <hyperlink ref="B4" location="流动汇总!B7" display="交易性金融资产" xr:uid="{0F51412B-6C26-46F3-A4B0-5CE5FE066F6B}"/>
    <hyperlink ref="B17" location="非流动资产汇总!B6" display="可供出售金融资产" xr:uid="{6D58E1BB-257C-4E88-9CEB-3D6BEF5AFB19}"/>
    <hyperlink ref="B40" location="流动负债汇总!B7" display="交易性金融负债" xr:uid="{109215A8-AFAE-47AC-A3F8-BE00120B3C8F}"/>
    <hyperlink ref="B46" location="流动负债汇总!B11" display="应付职工薪酬" xr:uid="{CAD5A829-967A-4219-B1E0-1E2588C17410}"/>
    <hyperlink ref="B18:B36" location="非流动资产汇总!B6" display="可供出售金融资产" xr:uid="{3C3B696B-A4D3-4876-9629-03B54BCFF409}"/>
    <hyperlink ref="B53" location="长期借款!B1" display="长期借款" xr:uid="{64620D09-1A4D-4583-98CE-AF206DB1CA84}"/>
    <hyperlink ref="B54" location="应付债券!B1" display="应付债券" xr:uid="{D65D6E89-6BAE-4902-886D-9E47FB37B254}"/>
    <hyperlink ref="B56" location="长期应付款!B1" display="长期应付款" xr:uid="{05FD8972-177B-4983-8719-9BDBE5BE239C}"/>
    <hyperlink ref="B57" location="预计负债!B1" display="预计负债" xr:uid="{CC8CCD27-B22D-41B0-8A2A-1914011DA05E}"/>
    <hyperlink ref="B59" location="递延所得税负债!B1" display="递延所得税负债" xr:uid="{22D4E2C4-339E-4F88-B34C-1253489D14BE}"/>
    <hyperlink ref="B60" location="其他非流动负债!B1" display="其他非流动负债" xr:uid="{D2614380-62D7-41E6-B4DF-0E79461335CD}"/>
  </hyperlinks>
  <printOptions horizontalCentered="1"/>
  <pageMargins left="0.75" right="0.75" top="0.98425196850393704" bottom="1" header="0.39370078740157477" footer="0.5"/>
  <pageSetup paperSize="9" orientation="portrait" horizontalDpi="1200" verticalDpi="1200" r:id="rId1"/>
  <headerFooter alignWithMargins="0">
    <oddHeader>&amp;R&amp;"宋体,常规"&amp;10共&amp;"Times New Roman,常规"&amp;N&amp;"宋体,常规"页第&amp;"Times New Roman,常规"&amp;P&amp;"宋体,常规"页</oddHead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CE16C5-ED91-4BCE-9F8E-052DC7582C79}">
  <sheetPr codeName="Sheet55">
    <pageSetUpPr fitToPage="1"/>
  </sheetPr>
  <dimension ref="A1"/>
  <sheetViews>
    <sheetView workbookViewId="0"/>
  </sheetViews>
  <sheetFormatPr defaultRowHeight="15.75"/>
  <sheetData/>
  <phoneticPr fontId="28" type="noConversion"/>
  <printOptions horizontalCentered="1"/>
  <pageMargins left="0.7" right="0.7" top="0.98425196850393704" bottom="0.75" header="0.39370078740157477" footer="0.3"/>
  <pageSetup paperSize="9" orientation="portrait" r:id="rId1"/>
  <headerFooter>
    <oddHeader>&amp;R&amp;"宋体,常规"&amp;10共&amp;"Times New Roman,常规"&amp;N&amp;"宋体,常规"页第&amp;"Times New Roman,常规"&amp;P&amp;"宋体,常规"页</oddHead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73920F-45CF-46A9-885A-6B949B82DC38}">
  <sheetPr codeName="Sheet56">
    <pageSetUpPr fitToPage="1"/>
  </sheetPr>
  <dimension ref="A1"/>
  <sheetViews>
    <sheetView workbookViewId="0"/>
  </sheetViews>
  <sheetFormatPr defaultRowHeight="15.75"/>
  <sheetData/>
  <phoneticPr fontId="28" type="noConversion"/>
  <printOptions horizontalCentered="1"/>
  <pageMargins left="0.7" right="0.7" top="0.98425196850393704" bottom="0.75" header="0.39370078740157477" footer="0.3"/>
  <pageSetup paperSize="9" orientation="portrait" r:id="rId1"/>
  <headerFooter>
    <oddHeader>&amp;R&amp;"宋体,常规"&amp;10共&amp;"Times New Roman,常规"&amp;N&amp;"宋体,常规"页第&amp;"Times New Roman,常规"&amp;P&amp;"宋体,常规"页</oddHead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CC5E57-0CBF-449E-8228-465BE753772F}">
  <sheetPr codeName="Sheet57">
    <pageSetUpPr fitToPage="1"/>
  </sheetPr>
  <dimension ref="A1"/>
  <sheetViews>
    <sheetView workbookViewId="0"/>
  </sheetViews>
  <sheetFormatPr defaultRowHeight="15.75"/>
  <sheetData/>
  <phoneticPr fontId="28" type="noConversion"/>
  <printOptions horizontalCentered="1"/>
  <pageMargins left="0.7" right="0.7" top="0.98425196850393704" bottom="0.75" header="0.39370078740157477" footer="0.3"/>
  <pageSetup paperSize="9" orientation="portrait" r:id="rId1"/>
  <headerFooter>
    <oddHeader>&amp;R&amp;"宋体,常规"&amp;10共&amp;"Times New Roman,常规"&amp;N&amp;"宋体,常规"页第&amp;"Times New Roman,常规"&amp;P&amp;"宋体,常规"页</oddHeader>
  </headerFooter>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27CBD2-6D30-4680-A389-13EFDAFE4CF4}">
  <sheetPr codeName="Sheet63">
    <pageSetUpPr fitToPage="1"/>
  </sheetPr>
  <dimension ref="A1"/>
  <sheetViews>
    <sheetView workbookViewId="0"/>
  </sheetViews>
  <sheetFormatPr defaultRowHeight="15.75"/>
  <sheetData/>
  <phoneticPr fontId="28" type="noConversion"/>
  <printOptions horizontalCentered="1"/>
  <pageMargins left="0.7" right="0.7" top="0.98425196850393704" bottom="0.75" header="0.39370078740157477" footer="0.3"/>
  <pageSetup paperSize="9" orientation="portrait" r:id="rId1"/>
  <headerFooter>
    <oddHeader>&amp;R&amp;"宋体,常规"&amp;10共&amp;"Times New Roman,常规"&amp;N&amp;"宋体,常规"页第&amp;"Times New Roman,常规"&amp;P&amp;"宋体,常规"页</oddHeader>
  </headerFooter>
</worksheet>
</file>

<file path=xl/worksheets/sheet7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C9B151-8B5F-4C19-AE72-27CF26B9715D}">
  <sheetPr codeName="Sheet96">
    <pageSetUpPr fitToPage="1"/>
  </sheetPr>
  <dimension ref="A1:HB38"/>
  <sheetViews>
    <sheetView zoomScaleNormal="100" workbookViewId="0">
      <pane xSplit="4" ySplit="7" topLeftCell="GD8" activePane="bottomRight" state="frozen"/>
      <selection activeCell="F30" sqref="F30"/>
      <selection pane="topRight" activeCell="F30" sqref="F30"/>
      <selection pane="bottomLeft" activeCell="F30" sqref="F30"/>
      <selection pane="bottomRight" activeCell="GP24" sqref="GP24"/>
    </sheetView>
  </sheetViews>
  <sheetFormatPr defaultColWidth="9" defaultRowHeight="15.75" customHeight="1" outlineLevelCol="1"/>
  <cols>
    <col min="1" max="1" width="6" style="1383" customWidth="1"/>
    <col min="2" max="2" width="6.875" style="1383" customWidth="1" outlineLevel="1"/>
    <col min="3" max="3" width="7.625" style="1383" customWidth="1" outlineLevel="1"/>
    <col min="4" max="4" width="29.625" style="1383" customWidth="1"/>
    <col min="5" max="5" width="15.75" style="1378" customWidth="1"/>
    <col min="6" max="6" width="13.875" style="1383" customWidth="1"/>
    <col min="7" max="7" width="12.375" style="1385" customWidth="1"/>
    <col min="8" max="8" width="16.375" style="1378" customWidth="1"/>
    <col min="9" max="9" width="8.875" style="1378" customWidth="1"/>
    <col min="10" max="10" width="7.625" style="1378" customWidth="1"/>
    <col min="11" max="11" width="11.625" style="1385" customWidth="1" outlineLevel="1"/>
    <col min="12" max="12" width="17.5" style="1547" customWidth="1" outlineLevel="1"/>
    <col min="13" max="13" width="7.375" style="1378" customWidth="1" outlineLevel="1"/>
    <col min="14" max="14" width="9.875" style="1387" customWidth="1" outlineLevel="1"/>
    <col min="15" max="15" width="8.875" style="1378" customWidth="1"/>
    <col min="16" max="16" width="10.75" style="1393" customWidth="1"/>
    <col min="17" max="17" width="8.625" style="1378" customWidth="1"/>
    <col min="18" max="18" width="9.5" style="1378" customWidth="1"/>
    <col min="19" max="19" width="14.5" style="1378" customWidth="1"/>
    <col min="20" max="20" width="13.125" style="1378" customWidth="1"/>
    <col min="21" max="21" width="13.5" style="1378" customWidth="1"/>
    <col min="22" max="22" width="7" style="1378" customWidth="1" outlineLevel="1"/>
    <col min="23" max="23" width="5.5" style="1378" customWidth="1" outlineLevel="1"/>
    <col min="24" max="24" width="5.5" style="1383" customWidth="1" outlineLevel="1"/>
    <col min="25" max="25" width="6" style="1383" customWidth="1" outlineLevel="1"/>
    <col min="26" max="27" width="5" style="1378" customWidth="1" outlineLevel="1"/>
    <col min="28" max="28" width="6.25" style="1378" customWidth="1" outlineLevel="1"/>
    <col min="29" max="30" width="5" style="1378" customWidth="1" outlineLevel="1"/>
    <col min="31" max="31" width="9.5" style="1378" customWidth="1" outlineLevel="1"/>
    <col min="32" max="32" width="5.5" style="1378" customWidth="1" outlineLevel="1"/>
    <col min="33" max="33" width="10.375" style="1378" customWidth="1" outlineLevel="1"/>
    <col min="34" max="34" width="7.375" style="1378" customWidth="1" outlineLevel="1"/>
    <col min="35" max="35" width="6.125" style="1378" customWidth="1" outlineLevel="1"/>
    <col min="36" max="36" width="7.375" style="1378" customWidth="1" outlineLevel="1"/>
    <col min="37" max="37" width="7.25" style="1378" customWidth="1" outlineLevel="1"/>
    <col min="38" max="38" width="7.75" style="1378" customWidth="1" outlineLevel="1"/>
    <col min="39" max="39" width="12.375" style="1378" customWidth="1"/>
    <col min="40" max="40" width="10.125" style="1378" customWidth="1"/>
    <col min="41" max="42" width="12.25" style="1378" customWidth="1"/>
    <col min="43" max="43" width="15.625" style="1378" customWidth="1"/>
    <col min="44" max="44" width="14.625" style="1378" bestFit="1" customWidth="1"/>
    <col min="45" max="45" width="12.875" style="1378" customWidth="1"/>
    <col min="46" max="48" width="9.25" style="1378" customWidth="1"/>
    <col min="49" max="49" width="5.625" style="1378" customWidth="1"/>
    <col min="50" max="50" width="9.125" style="1378" customWidth="1"/>
    <col min="51" max="51" width="8.875" style="1378" customWidth="1"/>
    <col min="52" max="52" width="9" style="1548" customWidth="1"/>
    <col min="53" max="53" width="7.75" style="1548" customWidth="1"/>
    <col min="54" max="54" width="9.125" style="1548" customWidth="1"/>
    <col min="55" max="55" width="9.25" style="1378" customWidth="1"/>
    <col min="56" max="56" width="11.5" style="1395" customWidth="1"/>
    <col min="57" max="58" width="10.375" style="1378" customWidth="1"/>
    <col min="59" max="59" width="11.625" style="1378" customWidth="1"/>
    <col min="60" max="60" width="9" style="1378" customWidth="1"/>
    <col min="61" max="61" width="9.5" style="1378" customWidth="1"/>
    <col min="62" max="62" width="9" style="1378" customWidth="1"/>
    <col min="63" max="63" width="10.375" style="1378" customWidth="1"/>
    <col min="64" max="64" width="9" style="1378" customWidth="1"/>
    <col min="65" max="65" width="11.875" style="1548" customWidth="1"/>
    <col min="66" max="66" width="12.75" style="1548" customWidth="1"/>
    <col min="67" max="67" width="13.5" style="1548" customWidth="1"/>
    <col min="68" max="69" width="11.125" style="1537" customWidth="1"/>
    <col min="70" max="70" width="12.75" style="1537" customWidth="1"/>
    <col min="71" max="71" width="11" style="1378" customWidth="1"/>
    <col min="72" max="72" width="8.875" style="1378" customWidth="1"/>
    <col min="73" max="73" width="11.875" style="1538" customWidth="1"/>
    <col min="74" max="74" width="10.125" style="1548" customWidth="1"/>
    <col min="75" max="75" width="11.125" style="1548" customWidth="1"/>
    <col min="76" max="76" width="12.625" style="1548" customWidth="1"/>
    <col min="77" max="77" width="13.25" style="1548" customWidth="1"/>
    <col min="78" max="78" width="14.25" style="1378" customWidth="1"/>
    <col min="79" max="79" width="13" style="1383" customWidth="1"/>
    <col min="80" max="90" width="5.625" style="1383" customWidth="1"/>
    <col min="91" max="91" width="9.875" style="1378" customWidth="1"/>
    <col min="92" max="93" width="9.875" style="1549" customWidth="1"/>
    <col min="94" max="94" width="8.5" style="1549" customWidth="1"/>
    <col min="95" max="111" width="5.625" style="1378" customWidth="1"/>
    <col min="112" max="112" width="8.5" style="1378" customWidth="1"/>
    <col min="113" max="118" width="9" style="1549" customWidth="1"/>
    <col min="119" max="119" width="14.125" style="1549" customWidth="1"/>
    <col min="120" max="120" width="9" style="1378" customWidth="1"/>
    <col min="121" max="121" width="9.5" style="1378" customWidth="1"/>
    <col min="122" max="127" width="9" style="1378" customWidth="1"/>
    <col min="128" max="131" width="11.375" style="1378" customWidth="1"/>
    <col min="132" max="134" width="9" style="1378" customWidth="1"/>
    <col min="135" max="154" width="9" style="1378" customWidth="1" outlineLevel="1"/>
    <col min="155" max="156" width="11.625" style="1378" customWidth="1"/>
    <col min="157" max="157" width="12.875" style="1378" customWidth="1"/>
    <col min="158" max="158" width="11.375" style="1378" customWidth="1"/>
    <col min="159" max="160" width="9" style="1378" customWidth="1"/>
    <col min="161" max="161" width="11.625" style="1378" customWidth="1"/>
    <col min="162" max="162" width="9" style="1378" customWidth="1"/>
    <col min="163" max="163" width="11.625" style="1378" customWidth="1"/>
    <col min="164" max="183" width="11.625" style="1378" customWidth="1" outlineLevel="1"/>
    <col min="184" max="184" width="12.25" style="1378" customWidth="1"/>
    <col min="185" max="187" width="12.5" style="1395" customWidth="1"/>
    <col min="188" max="188" width="13.375" style="1378" customWidth="1"/>
    <col min="189" max="189" width="13.625" style="1378" customWidth="1"/>
    <col min="190" max="192" width="11.375" style="1378" customWidth="1"/>
    <col min="193" max="193" width="9.125" style="1378" customWidth="1"/>
    <col min="194" max="195" width="6.375" style="1378" bestFit="1" customWidth="1"/>
    <col min="196" max="196" width="14.125" style="1378" customWidth="1"/>
    <col min="197" max="197" width="12.625" style="1378" bestFit="1" customWidth="1"/>
    <col min="198" max="198" width="14.5" style="1378" customWidth="1"/>
    <col min="199" max="199" width="12.625" style="1378" bestFit="1" customWidth="1"/>
    <col min="200" max="200" width="12.5" style="1378" bestFit="1" customWidth="1"/>
    <col min="201" max="201" width="12.625" style="1378" bestFit="1" customWidth="1"/>
    <col min="202" max="202" width="9.375" style="1378" bestFit="1" customWidth="1"/>
    <col min="203" max="203" width="12.375" style="1378" customWidth="1"/>
    <col min="204" max="204" width="14.25" style="1395" customWidth="1"/>
    <col min="205" max="205" width="5.25" style="1395" customWidth="1"/>
    <col min="206" max="206" width="11.25" style="1378" customWidth="1"/>
    <col min="207" max="209" width="9" style="1378"/>
    <col min="210" max="210" width="18" style="1378" customWidth="1"/>
    <col min="211" max="16384" width="9" style="1378"/>
  </cols>
  <sheetData>
    <row r="1" spans="1:210" ht="15.75" customHeight="1">
      <c r="A1" s="1367" t="s">
        <v>108</v>
      </c>
      <c r="B1" s="1368" t="s">
        <v>333</v>
      </c>
      <c r="C1" s="1368"/>
      <c r="D1" s="1368"/>
      <c r="E1" s="1369"/>
      <c r="F1" s="1368"/>
      <c r="G1" s="1370"/>
      <c r="H1" s="1371"/>
      <c r="I1" s="1371"/>
      <c r="J1" s="1371"/>
      <c r="K1" s="1372"/>
      <c r="L1" s="1373"/>
      <c r="M1" s="1369"/>
      <c r="N1" s="1374"/>
      <c r="O1" s="1369"/>
      <c r="P1" s="1374"/>
      <c r="Q1" s="1369"/>
      <c r="R1" s="1369"/>
      <c r="S1" s="1369"/>
      <c r="T1" s="1369"/>
      <c r="U1" s="1369"/>
      <c r="V1" s="1369"/>
      <c r="W1" s="1369"/>
      <c r="X1" s="1375"/>
      <c r="Y1" s="1375"/>
      <c r="Z1" s="1369"/>
      <c r="AA1" s="1369"/>
      <c r="AB1" s="1369"/>
      <c r="AC1" s="1369"/>
      <c r="AD1" s="1369"/>
      <c r="AE1" s="1369"/>
      <c r="AF1" s="1369"/>
      <c r="AG1" s="1369"/>
      <c r="AH1" s="1369"/>
      <c r="AI1" s="1369"/>
      <c r="AJ1" s="1369"/>
      <c r="AK1" s="1369"/>
      <c r="AL1" s="1369"/>
      <c r="AM1" s="1369"/>
      <c r="AN1" s="1369"/>
      <c r="AO1" s="1369"/>
      <c r="AP1" s="1369"/>
      <c r="AQ1" s="1369"/>
      <c r="AR1" s="1369"/>
      <c r="AS1" s="1376"/>
      <c r="AT1" s="1376"/>
      <c r="AU1" s="1376"/>
      <c r="AV1" s="1376"/>
      <c r="AW1" s="1376"/>
      <c r="AX1" s="1376"/>
      <c r="AY1" s="1376"/>
      <c r="AZ1" s="1377"/>
      <c r="BA1" s="1377"/>
      <c r="BB1" s="2538" t="s">
        <v>1872</v>
      </c>
      <c r="BC1" s="2538"/>
      <c r="BD1" s="2538"/>
      <c r="BE1" s="2538"/>
      <c r="BF1" s="2538"/>
      <c r="BG1" s="2538"/>
      <c r="BH1" s="2538"/>
      <c r="BI1" s="2538"/>
      <c r="BJ1" s="2538"/>
      <c r="BK1" s="2538"/>
      <c r="BL1" s="2538"/>
      <c r="BM1" s="2538"/>
      <c r="BN1" s="2538"/>
      <c r="BO1" s="2538"/>
      <c r="BP1" s="2538"/>
      <c r="BQ1" s="2538"/>
      <c r="BR1" s="2538"/>
      <c r="BS1" s="2538"/>
      <c r="BT1" s="2538"/>
      <c r="BU1" s="2538"/>
      <c r="BV1" s="2538"/>
      <c r="BW1" s="2538"/>
      <c r="BX1" s="2538"/>
      <c r="BY1" s="2538"/>
      <c r="BZ1" s="2538"/>
      <c r="CA1" s="2540" t="s">
        <v>1873</v>
      </c>
      <c r="CB1" s="2540"/>
      <c r="CC1" s="2540"/>
      <c r="CD1" s="2540"/>
      <c r="CE1" s="2540"/>
      <c r="CF1" s="2540"/>
      <c r="CG1" s="2540"/>
      <c r="CH1" s="2540"/>
      <c r="CI1" s="2540"/>
      <c r="CJ1" s="2540"/>
      <c r="CK1" s="2540"/>
      <c r="CL1" s="2540"/>
      <c r="CM1" s="2540"/>
      <c r="CN1" s="2540"/>
      <c r="CO1" s="2540"/>
      <c r="CP1" s="2540"/>
      <c r="CQ1" s="2540"/>
      <c r="CR1" s="2540"/>
      <c r="CS1" s="2540"/>
      <c r="CT1" s="2540"/>
      <c r="CU1" s="2540"/>
      <c r="CV1" s="2540"/>
      <c r="CW1" s="2540"/>
      <c r="CX1" s="2540"/>
      <c r="CY1" s="2540"/>
      <c r="CZ1" s="2540"/>
      <c r="DA1" s="2540"/>
      <c r="DB1" s="2540"/>
      <c r="DC1" s="2540"/>
      <c r="DD1" s="2540"/>
      <c r="DE1" s="2540"/>
      <c r="DF1" s="2540"/>
      <c r="DG1" s="2540"/>
      <c r="DH1" s="2540"/>
      <c r="DI1" s="2540"/>
      <c r="DJ1" s="2540"/>
      <c r="DK1" s="2540"/>
      <c r="DL1" s="2540"/>
      <c r="DM1" s="2540"/>
      <c r="DN1" s="2540"/>
      <c r="DO1" s="2540"/>
      <c r="DP1" s="2541" t="s">
        <v>2130</v>
      </c>
      <c r="DQ1" s="2541"/>
      <c r="DR1" s="2541"/>
      <c r="DS1" s="2541"/>
      <c r="DT1" s="2541"/>
      <c r="DU1" s="2541"/>
      <c r="DV1" s="2541"/>
      <c r="DW1" s="2541"/>
      <c r="DX1" s="2541"/>
      <c r="DY1" s="2541"/>
      <c r="DZ1" s="2541"/>
      <c r="EA1" s="2541"/>
      <c r="EB1" s="2541"/>
      <c r="EC1" s="2541"/>
      <c r="ED1" s="2541"/>
      <c r="EE1" s="2541"/>
      <c r="EF1" s="2541"/>
      <c r="EG1" s="2541"/>
      <c r="EH1" s="2541"/>
      <c r="EI1" s="2541"/>
      <c r="EJ1" s="2541"/>
      <c r="EK1" s="2541"/>
      <c r="EL1" s="2541"/>
      <c r="EM1" s="2541"/>
      <c r="EN1" s="2541"/>
      <c r="EO1" s="2541"/>
      <c r="EP1" s="2541"/>
      <c r="EQ1" s="2541"/>
      <c r="ER1" s="2541"/>
      <c r="ES1" s="2541"/>
      <c r="ET1" s="2541"/>
      <c r="EU1" s="2541"/>
      <c r="EV1" s="2541"/>
      <c r="EW1" s="2541"/>
      <c r="EX1" s="2541"/>
      <c r="EY1" s="2541"/>
      <c r="EZ1" s="2541"/>
      <c r="FA1" s="2541"/>
      <c r="FB1" s="2541"/>
      <c r="FC1" s="2541"/>
      <c r="FD1" s="2541"/>
      <c r="FE1" s="2541"/>
      <c r="FF1" s="2541"/>
      <c r="FG1" s="2541"/>
      <c r="FH1" s="2541"/>
      <c r="FI1" s="2541"/>
      <c r="FJ1" s="2541"/>
      <c r="FK1" s="2541"/>
      <c r="FL1" s="2541"/>
      <c r="FM1" s="2541"/>
      <c r="FN1" s="2541"/>
      <c r="FO1" s="2541"/>
      <c r="FP1" s="2541"/>
      <c r="FQ1" s="2541"/>
      <c r="FR1" s="2541"/>
      <c r="FS1" s="2541"/>
      <c r="FT1" s="2541"/>
      <c r="FU1" s="2541"/>
      <c r="FV1" s="2541"/>
      <c r="FW1" s="2541"/>
      <c r="FX1" s="2541"/>
      <c r="FY1" s="2541"/>
      <c r="FZ1" s="2541"/>
      <c r="GA1" s="2541"/>
      <c r="GB1" s="2541"/>
      <c r="GC1" s="2541"/>
      <c r="GD1" s="2541"/>
      <c r="GE1" s="2541"/>
      <c r="GF1" s="2541"/>
      <c r="GG1" s="2541"/>
      <c r="GH1" s="1376"/>
      <c r="GI1" s="1376"/>
      <c r="GJ1" s="1376"/>
      <c r="GK1" s="1376"/>
      <c r="GL1" s="1369"/>
      <c r="GM1" s="1369"/>
      <c r="GN1" s="1369"/>
      <c r="GO1" s="1369"/>
      <c r="GP1" s="1369"/>
      <c r="GQ1" s="1369"/>
      <c r="GR1" s="1369"/>
      <c r="GS1" s="1369"/>
      <c r="GT1" s="1369"/>
      <c r="GU1" s="1369"/>
      <c r="GV1" s="1369"/>
      <c r="GW1" s="1369"/>
      <c r="GX1" s="1376"/>
      <c r="GY1" s="1376"/>
      <c r="GZ1" s="1376"/>
      <c r="HA1" s="1376"/>
      <c r="HB1" s="1376"/>
    </row>
    <row r="2" spans="1:210" s="1382" customFormat="1" ht="30" customHeight="1">
      <c r="A2" s="1835" t="s">
        <v>1874</v>
      </c>
      <c r="B2" s="1836"/>
      <c r="C2" s="1836"/>
      <c r="D2" s="1836"/>
      <c r="E2" s="1836"/>
      <c r="F2" s="1836"/>
      <c r="G2" s="1836"/>
      <c r="H2" s="1836"/>
      <c r="I2" s="1836"/>
      <c r="J2" s="1836"/>
      <c r="K2" s="1836"/>
      <c r="L2" s="1836"/>
      <c r="M2" s="1836"/>
      <c r="N2" s="1836"/>
      <c r="O2" s="1836"/>
      <c r="P2" s="1836"/>
      <c r="Q2" s="1836"/>
      <c r="R2" s="1836"/>
      <c r="S2" s="1836"/>
      <c r="T2" s="1836"/>
      <c r="U2" s="1836"/>
      <c r="V2" s="1836"/>
      <c r="W2" s="1836"/>
      <c r="X2" s="1836"/>
      <c r="Y2" s="1836"/>
      <c r="Z2" s="1836"/>
      <c r="AA2" s="1836"/>
      <c r="AB2" s="1836"/>
      <c r="AC2" s="1836"/>
      <c r="AD2" s="1836"/>
      <c r="AE2" s="1836"/>
      <c r="AF2" s="1836"/>
      <c r="AG2" s="1836"/>
      <c r="AH2" s="1836"/>
      <c r="AI2" s="1836"/>
      <c r="AJ2" s="1836"/>
      <c r="AK2" s="1836"/>
      <c r="AL2" s="1836"/>
      <c r="AM2" s="1836"/>
      <c r="AN2" s="1836"/>
      <c r="AO2" s="1836"/>
      <c r="AP2" s="1836"/>
      <c r="AQ2" s="1836"/>
      <c r="AR2" s="1836"/>
      <c r="AS2" s="1836"/>
      <c r="AT2" s="1837"/>
      <c r="AU2" s="1837"/>
      <c r="AV2" s="1837"/>
      <c r="AW2" s="1837"/>
      <c r="AX2" s="1837"/>
      <c r="AY2" s="1836"/>
      <c r="AZ2" s="1836"/>
      <c r="BA2" s="1836"/>
      <c r="BB2" s="2538"/>
      <c r="BC2" s="2538"/>
      <c r="BD2" s="2538"/>
      <c r="BE2" s="2538"/>
      <c r="BF2" s="2538"/>
      <c r="BG2" s="2538"/>
      <c r="BH2" s="2538"/>
      <c r="BI2" s="2538"/>
      <c r="BJ2" s="2538"/>
      <c r="BK2" s="2538"/>
      <c r="BL2" s="2538"/>
      <c r="BM2" s="2538"/>
      <c r="BN2" s="2538"/>
      <c r="BO2" s="2538"/>
      <c r="BP2" s="2538"/>
      <c r="BQ2" s="2538"/>
      <c r="BR2" s="2538"/>
      <c r="BS2" s="2538"/>
      <c r="BT2" s="2538"/>
      <c r="BU2" s="2538"/>
      <c r="BV2" s="2538"/>
      <c r="BW2" s="2538"/>
      <c r="BX2" s="2538"/>
      <c r="BY2" s="2538"/>
      <c r="BZ2" s="2538"/>
      <c r="CA2" s="2540"/>
      <c r="CB2" s="2540"/>
      <c r="CC2" s="2540"/>
      <c r="CD2" s="2540"/>
      <c r="CE2" s="2540"/>
      <c r="CF2" s="2540"/>
      <c r="CG2" s="2540"/>
      <c r="CH2" s="2540"/>
      <c r="CI2" s="2540"/>
      <c r="CJ2" s="2540"/>
      <c r="CK2" s="2540"/>
      <c r="CL2" s="2540"/>
      <c r="CM2" s="2540"/>
      <c r="CN2" s="2540"/>
      <c r="CO2" s="2540"/>
      <c r="CP2" s="2540"/>
      <c r="CQ2" s="2540"/>
      <c r="CR2" s="2540"/>
      <c r="CS2" s="2540"/>
      <c r="CT2" s="2540"/>
      <c r="CU2" s="2540"/>
      <c r="CV2" s="2540"/>
      <c r="CW2" s="2540"/>
      <c r="CX2" s="2540"/>
      <c r="CY2" s="2540"/>
      <c r="CZ2" s="2540"/>
      <c r="DA2" s="2540"/>
      <c r="DB2" s="2540"/>
      <c r="DC2" s="2540"/>
      <c r="DD2" s="2540"/>
      <c r="DE2" s="2540"/>
      <c r="DF2" s="2540"/>
      <c r="DG2" s="2540"/>
      <c r="DH2" s="2540"/>
      <c r="DI2" s="2540"/>
      <c r="DJ2" s="2540"/>
      <c r="DK2" s="2540"/>
      <c r="DL2" s="2540"/>
      <c r="DM2" s="2540"/>
      <c r="DN2" s="2540"/>
      <c r="DO2" s="2540"/>
      <c r="DP2" s="2541"/>
      <c r="DQ2" s="2541"/>
      <c r="DR2" s="2541"/>
      <c r="DS2" s="2541"/>
      <c r="DT2" s="2541"/>
      <c r="DU2" s="2541"/>
      <c r="DV2" s="2541"/>
      <c r="DW2" s="2541"/>
      <c r="DX2" s="2541"/>
      <c r="DY2" s="2541"/>
      <c r="DZ2" s="2541"/>
      <c r="EA2" s="2541"/>
      <c r="EB2" s="2541"/>
      <c r="EC2" s="2541"/>
      <c r="ED2" s="2541"/>
      <c r="EE2" s="2541"/>
      <c r="EF2" s="2541"/>
      <c r="EG2" s="2541"/>
      <c r="EH2" s="2541"/>
      <c r="EI2" s="2541"/>
      <c r="EJ2" s="2541"/>
      <c r="EK2" s="2541"/>
      <c r="EL2" s="2541"/>
      <c r="EM2" s="2541"/>
      <c r="EN2" s="2541"/>
      <c r="EO2" s="2541"/>
      <c r="EP2" s="2541"/>
      <c r="EQ2" s="2541"/>
      <c r="ER2" s="2541"/>
      <c r="ES2" s="2541"/>
      <c r="ET2" s="2541"/>
      <c r="EU2" s="2541"/>
      <c r="EV2" s="2541"/>
      <c r="EW2" s="2541"/>
      <c r="EX2" s="2541"/>
      <c r="EY2" s="2541"/>
      <c r="EZ2" s="2541"/>
      <c r="FA2" s="2541"/>
      <c r="FB2" s="2541"/>
      <c r="FC2" s="2541"/>
      <c r="FD2" s="2541"/>
      <c r="FE2" s="2541"/>
      <c r="FF2" s="2541"/>
      <c r="FG2" s="2541"/>
      <c r="FH2" s="2541"/>
      <c r="FI2" s="2541"/>
      <c r="FJ2" s="2541"/>
      <c r="FK2" s="2541"/>
      <c r="FL2" s="2541"/>
      <c r="FM2" s="2541"/>
      <c r="FN2" s="2541"/>
      <c r="FO2" s="2541"/>
      <c r="FP2" s="2541"/>
      <c r="FQ2" s="2541"/>
      <c r="FR2" s="2541"/>
      <c r="FS2" s="2541"/>
      <c r="FT2" s="2541"/>
      <c r="FU2" s="2541"/>
      <c r="FV2" s="2541"/>
      <c r="FW2" s="2541"/>
      <c r="FX2" s="2541"/>
      <c r="FY2" s="2541"/>
      <c r="FZ2" s="2541"/>
      <c r="GA2" s="2541"/>
      <c r="GB2" s="2541"/>
      <c r="GC2" s="2541"/>
      <c r="GD2" s="2541"/>
      <c r="GE2" s="2541"/>
      <c r="GF2" s="2541"/>
      <c r="GG2" s="2541"/>
      <c r="GH2" s="1376"/>
      <c r="GI2" s="1376"/>
      <c r="GJ2" s="1376"/>
      <c r="GK2" s="1379"/>
      <c r="GL2" s="1379"/>
      <c r="GM2" s="1379"/>
      <c r="GN2" s="1379"/>
      <c r="GO2" s="1379"/>
      <c r="GP2" s="1379"/>
      <c r="GQ2" s="1379"/>
      <c r="GR2" s="1379"/>
      <c r="GS2" s="1379"/>
      <c r="GT2" s="1379"/>
      <c r="GU2" s="1379"/>
      <c r="GV2" s="1380"/>
      <c r="GW2" s="1379"/>
      <c r="GX2" s="1381"/>
      <c r="GY2" s="1381"/>
      <c r="GZ2" s="1381"/>
      <c r="HA2" s="1381"/>
      <c r="HB2" s="1381"/>
    </row>
    <row r="3" spans="1:210" ht="14.25" customHeight="1">
      <c r="A3" s="1383" t="str">
        <f>CONCATENATE(封面!D9,封面!F9,封面!G9,封面!H9,封面!I9,封面!J9,封面!K9)</f>
        <v>评估基准日：年月日</v>
      </c>
      <c r="E3" s="1384"/>
      <c r="H3" s="1384"/>
      <c r="I3" s="1384"/>
      <c r="J3" s="1384"/>
      <c r="L3" s="1386"/>
      <c r="M3" s="1384"/>
      <c r="O3" s="1384"/>
      <c r="P3" s="1384"/>
      <c r="Q3" s="1384"/>
      <c r="R3" s="1384"/>
      <c r="S3" s="1384"/>
      <c r="T3" s="1384"/>
      <c r="U3" s="1384"/>
      <c r="V3" s="1384"/>
      <c r="W3" s="1384"/>
      <c r="X3" s="1384"/>
      <c r="Y3" s="1388"/>
      <c r="Z3" s="1384"/>
      <c r="AA3" s="1384"/>
      <c r="AB3" s="1384"/>
      <c r="AC3" s="1384"/>
      <c r="AD3" s="1384"/>
      <c r="AE3" s="1376"/>
      <c r="AF3" s="1376"/>
      <c r="AG3" s="1376"/>
      <c r="AH3" s="1376"/>
      <c r="AI3" s="1376"/>
      <c r="AJ3" s="1376"/>
      <c r="AK3" s="1376"/>
      <c r="AL3" s="1376"/>
      <c r="AM3" s="1376"/>
      <c r="AN3" s="1376"/>
      <c r="AO3" s="1376"/>
      <c r="AP3" s="1376"/>
      <c r="AQ3" s="1376"/>
      <c r="AR3" s="1376"/>
      <c r="AS3" s="1376"/>
      <c r="AT3" s="1376"/>
      <c r="AU3" s="1376"/>
      <c r="AV3" s="1376"/>
      <c r="AW3" s="1376"/>
      <c r="AX3" s="1376"/>
      <c r="AY3" s="1376"/>
      <c r="AZ3" s="1377"/>
      <c r="BA3" s="1377"/>
      <c r="BB3" s="2538"/>
      <c r="BC3" s="2538"/>
      <c r="BD3" s="2538"/>
      <c r="BE3" s="2538"/>
      <c r="BF3" s="2538"/>
      <c r="BG3" s="2538"/>
      <c r="BH3" s="2538"/>
      <c r="BI3" s="2538"/>
      <c r="BJ3" s="2538"/>
      <c r="BK3" s="2538"/>
      <c r="BL3" s="2538"/>
      <c r="BM3" s="2538"/>
      <c r="BN3" s="2538"/>
      <c r="BO3" s="2538"/>
      <c r="BP3" s="2538"/>
      <c r="BQ3" s="2538"/>
      <c r="BR3" s="2538"/>
      <c r="BS3" s="2538"/>
      <c r="BT3" s="2538"/>
      <c r="BU3" s="2538"/>
      <c r="BV3" s="2538"/>
      <c r="BW3" s="2538"/>
      <c r="BX3" s="2538"/>
      <c r="BY3" s="2538"/>
      <c r="BZ3" s="2538"/>
      <c r="CA3" s="2540"/>
      <c r="CB3" s="2540"/>
      <c r="CC3" s="2540"/>
      <c r="CD3" s="2540"/>
      <c r="CE3" s="2540"/>
      <c r="CF3" s="2540"/>
      <c r="CG3" s="2540"/>
      <c r="CH3" s="2540"/>
      <c r="CI3" s="2540"/>
      <c r="CJ3" s="2540"/>
      <c r="CK3" s="2540"/>
      <c r="CL3" s="2540"/>
      <c r="CM3" s="2540"/>
      <c r="CN3" s="2540"/>
      <c r="CO3" s="2540"/>
      <c r="CP3" s="2540"/>
      <c r="CQ3" s="2540"/>
      <c r="CR3" s="2540"/>
      <c r="CS3" s="2540"/>
      <c r="CT3" s="2540"/>
      <c r="CU3" s="2540"/>
      <c r="CV3" s="2540"/>
      <c r="CW3" s="2540"/>
      <c r="CX3" s="2540"/>
      <c r="CY3" s="2540"/>
      <c r="CZ3" s="2540"/>
      <c r="DA3" s="2540"/>
      <c r="DB3" s="2540"/>
      <c r="DC3" s="2540"/>
      <c r="DD3" s="2540"/>
      <c r="DE3" s="2540"/>
      <c r="DF3" s="2540"/>
      <c r="DG3" s="2540"/>
      <c r="DH3" s="2540"/>
      <c r="DI3" s="2540"/>
      <c r="DJ3" s="2540"/>
      <c r="DK3" s="2540"/>
      <c r="DL3" s="2540"/>
      <c r="DM3" s="2540"/>
      <c r="DN3" s="2540"/>
      <c r="DO3" s="2540"/>
      <c r="DP3" s="2541"/>
      <c r="DQ3" s="2541"/>
      <c r="DR3" s="2541"/>
      <c r="DS3" s="2541"/>
      <c r="DT3" s="2541"/>
      <c r="DU3" s="2541"/>
      <c r="DV3" s="2541"/>
      <c r="DW3" s="2541"/>
      <c r="DX3" s="2541"/>
      <c r="DY3" s="2541"/>
      <c r="DZ3" s="2541"/>
      <c r="EA3" s="2541"/>
      <c r="EB3" s="2541"/>
      <c r="EC3" s="2541"/>
      <c r="ED3" s="2541"/>
      <c r="EE3" s="2541"/>
      <c r="EF3" s="2541"/>
      <c r="EG3" s="2541"/>
      <c r="EH3" s="2541"/>
      <c r="EI3" s="2541"/>
      <c r="EJ3" s="2541"/>
      <c r="EK3" s="2541"/>
      <c r="EL3" s="2541"/>
      <c r="EM3" s="2541"/>
      <c r="EN3" s="2541"/>
      <c r="EO3" s="2541"/>
      <c r="EP3" s="2541"/>
      <c r="EQ3" s="2541"/>
      <c r="ER3" s="2541"/>
      <c r="ES3" s="2541"/>
      <c r="ET3" s="2541"/>
      <c r="EU3" s="2541"/>
      <c r="EV3" s="2541"/>
      <c r="EW3" s="2541"/>
      <c r="EX3" s="2541"/>
      <c r="EY3" s="2541"/>
      <c r="EZ3" s="2541"/>
      <c r="FA3" s="2541"/>
      <c r="FB3" s="2541"/>
      <c r="FC3" s="2541"/>
      <c r="FD3" s="2541"/>
      <c r="FE3" s="2541"/>
      <c r="FF3" s="2541"/>
      <c r="FG3" s="2541"/>
      <c r="FH3" s="2541"/>
      <c r="FI3" s="2541"/>
      <c r="FJ3" s="2541"/>
      <c r="FK3" s="2541"/>
      <c r="FL3" s="2541"/>
      <c r="FM3" s="2541"/>
      <c r="FN3" s="2541"/>
      <c r="FO3" s="2541"/>
      <c r="FP3" s="2541"/>
      <c r="FQ3" s="2541"/>
      <c r="FR3" s="2541"/>
      <c r="FS3" s="2541"/>
      <c r="FT3" s="2541"/>
      <c r="FU3" s="2541"/>
      <c r="FV3" s="2541"/>
      <c r="FW3" s="2541"/>
      <c r="FX3" s="2541"/>
      <c r="FY3" s="2541"/>
      <c r="FZ3" s="2541"/>
      <c r="GA3" s="2541"/>
      <c r="GB3" s="2541"/>
      <c r="GC3" s="2541"/>
      <c r="GD3" s="2541"/>
      <c r="GE3" s="2541"/>
      <c r="GF3" s="2541"/>
      <c r="GG3" s="2541"/>
      <c r="GH3" s="1376"/>
      <c r="GI3" s="1376"/>
      <c r="GJ3" s="1376"/>
      <c r="GK3" s="1376"/>
      <c r="GL3" s="1384"/>
      <c r="GM3" s="1384"/>
      <c r="GN3" s="1384"/>
      <c r="GO3" s="1384"/>
      <c r="GP3" s="1384"/>
      <c r="GQ3" s="1389"/>
      <c r="GR3" s="1389"/>
      <c r="GS3" s="1389"/>
      <c r="GT3" s="1384"/>
      <c r="GU3" s="1384"/>
      <c r="GV3" s="1390"/>
      <c r="GW3" s="1384"/>
      <c r="GX3" s="1376"/>
      <c r="GY3" s="1376"/>
      <c r="GZ3" s="1376"/>
      <c r="HA3" s="1376"/>
      <c r="HB3" s="1376"/>
    </row>
    <row r="4" spans="1:210" ht="15.75" customHeight="1">
      <c r="A4" s="1383" t="str">
        <f>封面!D7&amp;封面!F7</f>
        <v>被评估企业：</v>
      </c>
      <c r="E4" s="1376"/>
      <c r="H4" s="1376"/>
      <c r="I4" s="1376"/>
      <c r="J4" s="1376"/>
      <c r="L4" s="1391"/>
      <c r="M4" s="1376"/>
      <c r="O4" s="1392"/>
      <c r="Q4" s="1376"/>
      <c r="R4" s="1376"/>
      <c r="S4" s="1376"/>
      <c r="T4" s="1376"/>
      <c r="U4" s="1376"/>
      <c r="V4" s="1376"/>
      <c r="W4" s="1376"/>
      <c r="Z4" s="1376"/>
      <c r="AA4" s="1376"/>
      <c r="AB4" s="1376"/>
      <c r="AC4" s="1376"/>
      <c r="AD4" s="1376"/>
      <c r="AE4" s="1376"/>
      <c r="AF4" s="1376"/>
      <c r="AG4" s="1376"/>
      <c r="AH4" s="1376"/>
      <c r="AI4" s="1376"/>
      <c r="AJ4" s="1376"/>
      <c r="AK4" s="1376"/>
      <c r="AL4" s="1376"/>
      <c r="AM4" s="1376"/>
      <c r="AN4" s="1376"/>
      <c r="AO4" s="1376"/>
      <c r="AP4" s="1376"/>
      <c r="AQ4" s="1376"/>
      <c r="AR4" s="1376"/>
      <c r="AS4" s="1376"/>
      <c r="AT4" s="1376"/>
      <c r="AU4" s="1376"/>
      <c r="AV4" s="1376"/>
      <c r="AW4" s="1376"/>
      <c r="AX4" s="1376"/>
      <c r="AY4" s="1376"/>
      <c r="AZ4" s="1377"/>
      <c r="BA4" s="1377"/>
      <c r="BB4" s="2539"/>
      <c r="BC4" s="2539"/>
      <c r="BD4" s="2539"/>
      <c r="BE4" s="2539"/>
      <c r="BF4" s="2539"/>
      <c r="BG4" s="2539"/>
      <c r="BH4" s="2539"/>
      <c r="BI4" s="2539"/>
      <c r="BJ4" s="2539"/>
      <c r="BK4" s="2539"/>
      <c r="BL4" s="2539"/>
      <c r="BM4" s="2539"/>
      <c r="BN4" s="2539"/>
      <c r="BO4" s="2539"/>
      <c r="BP4" s="2539"/>
      <c r="BQ4" s="2539"/>
      <c r="BR4" s="2539"/>
      <c r="BS4" s="2539"/>
      <c r="BT4" s="2539"/>
      <c r="BU4" s="2539"/>
      <c r="BV4" s="2539"/>
      <c r="BW4" s="2539"/>
      <c r="BX4" s="2539"/>
      <c r="BY4" s="2539"/>
      <c r="BZ4" s="2539"/>
      <c r="CA4" s="2540"/>
      <c r="CB4" s="2540"/>
      <c r="CC4" s="2540"/>
      <c r="CD4" s="2540"/>
      <c r="CE4" s="2540"/>
      <c r="CF4" s="2540"/>
      <c r="CG4" s="2540"/>
      <c r="CH4" s="2540"/>
      <c r="CI4" s="2540"/>
      <c r="CJ4" s="2540"/>
      <c r="CK4" s="2540"/>
      <c r="CL4" s="2540"/>
      <c r="CM4" s="2540"/>
      <c r="CN4" s="2540"/>
      <c r="CO4" s="2540"/>
      <c r="CP4" s="2540"/>
      <c r="CQ4" s="2540"/>
      <c r="CR4" s="2540"/>
      <c r="CS4" s="2540"/>
      <c r="CT4" s="2540"/>
      <c r="CU4" s="2540"/>
      <c r="CV4" s="2540"/>
      <c r="CW4" s="2540"/>
      <c r="CX4" s="2540"/>
      <c r="CY4" s="2540"/>
      <c r="CZ4" s="2540"/>
      <c r="DA4" s="2540"/>
      <c r="DB4" s="2540"/>
      <c r="DC4" s="2540"/>
      <c r="DD4" s="2540"/>
      <c r="DE4" s="2540"/>
      <c r="DF4" s="2540"/>
      <c r="DG4" s="2540"/>
      <c r="DH4" s="2540"/>
      <c r="DI4" s="2540"/>
      <c r="DJ4" s="2540"/>
      <c r="DK4" s="2540"/>
      <c r="DL4" s="2540"/>
      <c r="DM4" s="2540"/>
      <c r="DN4" s="2540"/>
      <c r="DO4" s="2540"/>
      <c r="DP4" s="2541"/>
      <c r="DQ4" s="2541"/>
      <c r="DR4" s="2541"/>
      <c r="DS4" s="2541"/>
      <c r="DT4" s="2541"/>
      <c r="DU4" s="2541"/>
      <c r="DV4" s="2541"/>
      <c r="DW4" s="2541"/>
      <c r="DX4" s="2541"/>
      <c r="DY4" s="2541"/>
      <c r="DZ4" s="2541"/>
      <c r="EA4" s="2541"/>
      <c r="EB4" s="2541"/>
      <c r="EC4" s="2541"/>
      <c r="ED4" s="2541"/>
      <c r="EE4" s="2541"/>
      <c r="EF4" s="2541"/>
      <c r="EG4" s="2541"/>
      <c r="EH4" s="2541"/>
      <c r="EI4" s="2541"/>
      <c r="EJ4" s="2541"/>
      <c r="EK4" s="2541"/>
      <c r="EL4" s="2541"/>
      <c r="EM4" s="2541"/>
      <c r="EN4" s="2541"/>
      <c r="EO4" s="2541"/>
      <c r="EP4" s="2541"/>
      <c r="EQ4" s="2541"/>
      <c r="ER4" s="2541"/>
      <c r="ES4" s="2541"/>
      <c r="ET4" s="2541"/>
      <c r="EU4" s="2541"/>
      <c r="EV4" s="2541"/>
      <c r="EW4" s="2541"/>
      <c r="EX4" s="2541"/>
      <c r="EY4" s="2541"/>
      <c r="EZ4" s="2541"/>
      <c r="FA4" s="2541"/>
      <c r="FB4" s="2541"/>
      <c r="FC4" s="2541"/>
      <c r="FD4" s="2541"/>
      <c r="FE4" s="2541"/>
      <c r="FF4" s="2541"/>
      <c r="FG4" s="2541"/>
      <c r="FH4" s="2541"/>
      <c r="FI4" s="2541"/>
      <c r="FJ4" s="2541"/>
      <c r="FK4" s="2541"/>
      <c r="FL4" s="2541"/>
      <c r="FM4" s="2541"/>
      <c r="FN4" s="2541"/>
      <c r="FO4" s="2541"/>
      <c r="FP4" s="2541"/>
      <c r="FQ4" s="2541"/>
      <c r="FR4" s="2541"/>
      <c r="FS4" s="2541"/>
      <c r="FT4" s="2541"/>
      <c r="FU4" s="2541"/>
      <c r="FV4" s="2541"/>
      <c r="FW4" s="2541"/>
      <c r="FX4" s="2541"/>
      <c r="FY4" s="2541"/>
      <c r="FZ4" s="2541"/>
      <c r="GA4" s="2541"/>
      <c r="GB4" s="2541"/>
      <c r="GC4" s="2541"/>
      <c r="GD4" s="2541"/>
      <c r="GE4" s="2541"/>
      <c r="GF4" s="2541"/>
      <c r="GG4" s="2541"/>
      <c r="GH4" s="1376"/>
      <c r="GI4" s="1376"/>
      <c r="GJ4" s="1376"/>
      <c r="GK4" s="1376"/>
      <c r="GL4" s="1376"/>
      <c r="GM4" s="1376"/>
      <c r="GN4" s="1376"/>
      <c r="GO4" s="1376"/>
      <c r="GP4" s="1392"/>
      <c r="GQ4" s="1389"/>
      <c r="GR4" s="1389"/>
      <c r="GS4" s="1389"/>
      <c r="GT4" s="1376"/>
      <c r="GU4" s="1376"/>
      <c r="GV4" s="1394" t="s">
        <v>110</v>
      </c>
      <c r="GW4" s="1392"/>
      <c r="GX4" s="1376"/>
      <c r="GY4" s="1376"/>
      <c r="GZ4" s="1376"/>
      <c r="HA4" s="1376"/>
      <c r="HB4" s="1376"/>
    </row>
    <row r="5" spans="1:210" s="1395" customFormat="1" ht="15.75" customHeight="1">
      <c r="A5" s="2542" t="s">
        <v>172</v>
      </c>
      <c r="B5" s="2545" t="s">
        <v>1875</v>
      </c>
      <c r="C5" s="2545" t="s">
        <v>1876</v>
      </c>
      <c r="D5" s="2548" t="s">
        <v>1877</v>
      </c>
      <c r="E5" s="2551" t="s">
        <v>1878</v>
      </c>
      <c r="F5" s="2548" t="s">
        <v>1879</v>
      </c>
      <c r="G5" s="2561" t="s">
        <v>1880</v>
      </c>
      <c r="H5" s="2562"/>
      <c r="I5" s="2562"/>
      <c r="J5" s="2562"/>
      <c r="K5" s="2562"/>
      <c r="L5" s="2562"/>
      <c r="M5" s="2562"/>
      <c r="N5" s="2563"/>
      <c r="O5" s="2524" t="s">
        <v>563</v>
      </c>
      <c r="P5" s="2517" t="s">
        <v>564</v>
      </c>
      <c r="Q5" s="2520" t="s">
        <v>1881</v>
      </c>
      <c r="R5" s="2467" t="s">
        <v>566</v>
      </c>
      <c r="S5" s="2554" t="s">
        <v>1726</v>
      </c>
      <c r="T5" s="2555"/>
      <c r="U5" s="2556"/>
      <c r="V5" s="2531" t="s">
        <v>1882</v>
      </c>
      <c r="W5" s="2532"/>
      <c r="X5" s="2532"/>
      <c r="Y5" s="2532"/>
      <c r="Z5" s="2532"/>
      <c r="AA5" s="2532"/>
      <c r="AB5" s="2532"/>
      <c r="AC5" s="2532"/>
      <c r="AD5" s="2532"/>
      <c r="AE5" s="2533" t="s">
        <v>1883</v>
      </c>
      <c r="AF5" s="2534"/>
      <c r="AG5" s="2534"/>
      <c r="AH5" s="2534"/>
      <c r="AI5" s="2535"/>
      <c r="AJ5" s="2533" t="s">
        <v>1884</v>
      </c>
      <c r="AK5" s="2534"/>
      <c r="AL5" s="2535"/>
      <c r="AM5" s="2536" t="s">
        <v>1885</v>
      </c>
      <c r="AN5" s="2508" t="s">
        <v>1886</v>
      </c>
      <c r="AO5" s="2509"/>
      <c r="AP5" s="2509"/>
      <c r="AQ5" s="2509"/>
      <c r="AR5" s="2509"/>
      <c r="AS5" s="2509"/>
      <c r="AT5" s="2509"/>
      <c r="AU5" s="2509"/>
      <c r="AV5" s="2509"/>
      <c r="AW5" s="2509"/>
      <c r="AX5" s="2509"/>
      <c r="AY5" s="2510"/>
      <c r="AZ5" s="2526" t="s">
        <v>1887</v>
      </c>
      <c r="BA5" s="2476" t="s">
        <v>1888</v>
      </c>
      <c r="BB5" s="2479" t="s">
        <v>1889</v>
      </c>
      <c r="BC5" s="2479"/>
      <c r="BD5" s="2475" t="s">
        <v>1890</v>
      </c>
      <c r="BE5" s="2475"/>
      <c r="BF5" s="2475"/>
      <c r="BG5" s="2475"/>
      <c r="BH5" s="2475"/>
      <c r="BI5" s="2475"/>
      <c r="BJ5" s="2475"/>
      <c r="BK5" s="2475"/>
      <c r="BL5" s="2475"/>
      <c r="BM5" s="2475"/>
      <c r="BN5" s="2475"/>
      <c r="BO5" s="2475"/>
      <c r="BP5" s="2475"/>
      <c r="BQ5" s="2475"/>
      <c r="BR5" s="2475"/>
      <c r="BS5" s="2475"/>
      <c r="BT5" s="2475"/>
      <c r="BU5" s="2475"/>
      <c r="BV5" s="2475"/>
      <c r="BW5" s="2475"/>
      <c r="BX5" s="2475" t="s">
        <v>1891</v>
      </c>
      <c r="BY5" s="2475"/>
      <c r="BZ5" s="2475"/>
      <c r="CA5" s="2461" t="s">
        <v>1892</v>
      </c>
      <c r="CB5" s="2484"/>
      <c r="CC5" s="2484"/>
      <c r="CD5" s="2484"/>
      <c r="CE5" s="2484"/>
      <c r="CF5" s="2484"/>
      <c r="CG5" s="2484"/>
      <c r="CH5" s="2484"/>
      <c r="CI5" s="2484"/>
      <c r="CJ5" s="2484"/>
      <c r="CK5" s="2484"/>
      <c r="CL5" s="2484"/>
      <c r="CM5" s="2484"/>
      <c r="CN5" s="2484"/>
      <c r="CO5" s="2484"/>
      <c r="CP5" s="2433" t="s">
        <v>1893</v>
      </c>
      <c r="CQ5" s="2434"/>
      <c r="CR5" s="2434"/>
      <c r="CS5" s="2434"/>
      <c r="CT5" s="2434"/>
      <c r="CU5" s="2434"/>
      <c r="CV5" s="2434"/>
      <c r="CW5" s="2434"/>
      <c r="CX5" s="2434"/>
      <c r="CY5" s="2434"/>
      <c r="CZ5" s="2434"/>
      <c r="DA5" s="2434"/>
      <c r="DB5" s="2434"/>
      <c r="DC5" s="2434"/>
      <c r="DD5" s="2434"/>
      <c r="DE5" s="2434"/>
      <c r="DF5" s="2434"/>
      <c r="DG5" s="2434"/>
      <c r="DH5" s="2449" t="s">
        <v>1894</v>
      </c>
      <c r="DI5" s="2449"/>
      <c r="DJ5" s="2449"/>
      <c r="DK5" s="2449" t="s">
        <v>1895</v>
      </c>
      <c r="DL5" s="2449"/>
      <c r="DM5" s="2450"/>
      <c r="DN5" s="2451" t="s">
        <v>1896</v>
      </c>
      <c r="DO5" s="2452"/>
      <c r="DP5" s="2453" t="s">
        <v>1897</v>
      </c>
      <c r="DQ5" s="2453"/>
      <c r="DR5" s="2453"/>
      <c r="DS5" s="2453"/>
      <c r="DT5" s="2453"/>
      <c r="DU5" s="2453"/>
      <c r="DV5" s="2453"/>
      <c r="DW5" s="2453"/>
      <c r="DX5" s="2453"/>
      <c r="DY5" s="2453"/>
      <c r="DZ5" s="2453"/>
      <c r="EA5" s="2453"/>
      <c r="EB5" s="2454"/>
      <c r="EC5" s="2457" t="s">
        <v>1898</v>
      </c>
      <c r="ED5" s="2457"/>
      <c r="EE5" s="2457"/>
      <c r="EF5" s="2457"/>
      <c r="EG5" s="2457"/>
      <c r="EH5" s="2457"/>
      <c r="EI5" s="2457"/>
      <c r="EJ5" s="2457"/>
      <c r="EK5" s="2457"/>
      <c r="EL5" s="2457"/>
      <c r="EM5" s="2457"/>
      <c r="EN5" s="2457"/>
      <c r="EO5" s="2457"/>
      <c r="EP5" s="2457"/>
      <c r="EQ5" s="2457"/>
      <c r="ER5" s="2457"/>
      <c r="ES5" s="2457"/>
      <c r="ET5" s="2457"/>
      <c r="EU5" s="2457"/>
      <c r="EV5" s="2457"/>
      <c r="EW5" s="2457"/>
      <c r="EX5" s="2457"/>
      <c r="EY5" s="2487" t="s">
        <v>1899</v>
      </c>
      <c r="EZ5" s="2488"/>
      <c r="FA5" s="2488"/>
      <c r="FB5" s="2495" t="s">
        <v>1900</v>
      </c>
      <c r="FC5" s="2496"/>
      <c r="FD5" s="2496"/>
      <c r="FE5" s="2496"/>
      <c r="FF5" s="2496"/>
      <c r="FG5" s="2497"/>
      <c r="FH5" s="2501" t="s">
        <v>1901</v>
      </c>
      <c r="FI5" s="2496"/>
      <c r="FJ5" s="2496"/>
      <c r="FK5" s="2496"/>
      <c r="FL5" s="2496"/>
      <c r="FM5" s="2496"/>
      <c r="FN5" s="2496"/>
      <c r="FO5" s="2496"/>
      <c r="FP5" s="2496"/>
      <c r="FQ5" s="2496"/>
      <c r="FR5" s="2496"/>
      <c r="FS5" s="2496"/>
      <c r="FT5" s="2496"/>
      <c r="FU5" s="2496"/>
      <c r="FV5" s="2496"/>
      <c r="FW5" s="2496"/>
      <c r="FX5" s="2496"/>
      <c r="FY5" s="2496"/>
      <c r="FZ5" s="2496"/>
      <c r="GA5" s="2497"/>
      <c r="GB5" s="2439" t="s">
        <v>1902</v>
      </c>
      <c r="GC5" s="2439"/>
      <c r="GD5" s="2439"/>
      <c r="GE5" s="2440"/>
      <c r="GF5" s="2502" t="s">
        <v>932</v>
      </c>
      <c r="GG5" s="2503"/>
      <c r="GH5" s="2505" t="s">
        <v>1895</v>
      </c>
      <c r="GI5" s="2505"/>
      <c r="GJ5" s="2505"/>
      <c r="GK5" s="2506" t="s">
        <v>394</v>
      </c>
      <c r="GL5" s="2507"/>
      <c r="GM5" s="2507"/>
      <c r="GN5" s="2441" t="s">
        <v>318</v>
      </c>
      <c r="GO5" s="2442"/>
      <c r="GP5" s="2441" t="s">
        <v>319</v>
      </c>
      <c r="GQ5" s="2445"/>
      <c r="GR5" s="2442"/>
      <c r="GS5" s="2447" t="s">
        <v>336</v>
      </c>
      <c r="GT5" s="2448" t="s">
        <v>567</v>
      </c>
      <c r="GU5" s="2481" t="s">
        <v>1903</v>
      </c>
      <c r="GV5" s="2447" t="s">
        <v>175</v>
      </c>
      <c r="GW5" s="1390"/>
      <c r="GX5" s="2189" t="s">
        <v>2129</v>
      </c>
      <c r="GY5" s="1390"/>
      <c r="GZ5" s="1390"/>
      <c r="HA5" s="1390"/>
      <c r="HB5" s="1390"/>
    </row>
    <row r="6" spans="1:210" s="1395" customFormat="1" ht="15.75" customHeight="1">
      <c r="A6" s="2543"/>
      <c r="B6" s="2546"/>
      <c r="C6" s="2546"/>
      <c r="D6" s="2549"/>
      <c r="E6" s="2552"/>
      <c r="F6" s="2549"/>
      <c r="G6" s="2557" t="s">
        <v>1904</v>
      </c>
      <c r="H6" s="2459" t="s">
        <v>1905</v>
      </c>
      <c r="I6" s="2459"/>
      <c r="J6" s="2459"/>
      <c r="K6" s="2559" t="s">
        <v>1906</v>
      </c>
      <c r="L6" s="2560"/>
      <c r="M6" s="2560"/>
      <c r="N6" s="2560"/>
      <c r="O6" s="2564"/>
      <c r="P6" s="2518"/>
      <c r="Q6" s="2521"/>
      <c r="R6" s="2523"/>
      <c r="S6" s="2459" t="s">
        <v>1907</v>
      </c>
      <c r="T6" s="2459" t="s">
        <v>570</v>
      </c>
      <c r="U6" s="2524" t="s">
        <v>976</v>
      </c>
      <c r="V6" s="2471" t="s">
        <v>601</v>
      </c>
      <c r="W6" s="2471" t="s">
        <v>602</v>
      </c>
      <c r="X6" s="2471" t="s">
        <v>603</v>
      </c>
      <c r="Y6" s="2511" t="s">
        <v>604</v>
      </c>
      <c r="Z6" s="2471" t="s">
        <v>605</v>
      </c>
      <c r="AA6" s="2529" t="s">
        <v>1908</v>
      </c>
      <c r="AB6" s="2471" t="s">
        <v>606</v>
      </c>
      <c r="AC6" s="2471" t="s">
        <v>1909</v>
      </c>
      <c r="AD6" s="2471" t="s">
        <v>608</v>
      </c>
      <c r="AE6" s="2465" t="s">
        <v>1910</v>
      </c>
      <c r="AF6" s="2465" t="s">
        <v>1911</v>
      </c>
      <c r="AG6" s="2473" t="s">
        <v>1912</v>
      </c>
      <c r="AH6" s="2465" t="s">
        <v>1913</v>
      </c>
      <c r="AI6" s="2465" t="s">
        <v>1914</v>
      </c>
      <c r="AJ6" s="2465" t="s">
        <v>1915</v>
      </c>
      <c r="AK6" s="2465" t="s">
        <v>1916</v>
      </c>
      <c r="AL6" s="2465" t="s">
        <v>1917</v>
      </c>
      <c r="AM6" s="2536"/>
      <c r="AN6" s="2467" t="s">
        <v>1918</v>
      </c>
      <c r="AO6" s="2469" t="s">
        <v>1919</v>
      </c>
      <c r="AP6" s="2470" t="s">
        <v>1920</v>
      </c>
      <c r="AQ6" s="2513" t="s">
        <v>1921</v>
      </c>
      <c r="AR6" s="1396" t="s">
        <v>1922</v>
      </c>
      <c r="AS6" s="1396" t="s">
        <v>1727</v>
      </c>
      <c r="AT6" s="2514" t="s">
        <v>1923</v>
      </c>
      <c r="AU6" s="2515"/>
      <c r="AV6" s="2515"/>
      <c r="AW6" s="2515"/>
      <c r="AX6" s="2516"/>
      <c r="AY6" s="2513" t="s">
        <v>1924</v>
      </c>
      <c r="AZ6" s="2527"/>
      <c r="BA6" s="2477"/>
      <c r="BB6" s="2479"/>
      <c r="BC6" s="2480"/>
      <c r="BD6" s="2489" t="s">
        <v>1925</v>
      </c>
      <c r="BE6" s="2490"/>
      <c r="BF6" s="2491"/>
      <c r="BG6" s="2490"/>
      <c r="BH6" s="2490"/>
      <c r="BI6" s="2490"/>
      <c r="BJ6" s="2490"/>
      <c r="BK6" s="2490"/>
      <c r="BL6" s="2490"/>
      <c r="BM6" s="2490"/>
      <c r="BN6" s="2492"/>
      <c r="BO6" s="2493" t="s">
        <v>1926</v>
      </c>
      <c r="BP6" s="2494"/>
      <c r="BQ6" s="2494"/>
      <c r="BR6" s="2494"/>
      <c r="BS6" s="2485" t="s">
        <v>1927</v>
      </c>
      <c r="BT6" s="2485"/>
      <c r="BU6" s="2485"/>
      <c r="BV6" s="2485" t="s">
        <v>1928</v>
      </c>
      <c r="BW6" s="2486"/>
      <c r="BX6" s="2475"/>
      <c r="BY6" s="2475"/>
      <c r="BZ6" s="2475"/>
      <c r="CA6" s="2461" t="s">
        <v>1929</v>
      </c>
      <c r="CB6" s="2461"/>
      <c r="CC6" s="2462"/>
      <c r="CD6" s="2460" t="s">
        <v>1930</v>
      </c>
      <c r="CE6" s="2461"/>
      <c r="CF6" s="2462"/>
      <c r="CG6" s="2460" t="s">
        <v>1931</v>
      </c>
      <c r="CH6" s="2461"/>
      <c r="CI6" s="2462"/>
      <c r="CJ6" s="2460" t="s">
        <v>1932</v>
      </c>
      <c r="CK6" s="2461"/>
      <c r="CL6" s="2462"/>
      <c r="CM6" s="2450" t="s">
        <v>1933</v>
      </c>
      <c r="CN6" s="2463"/>
      <c r="CO6" s="2464"/>
      <c r="CP6" s="2433" t="s">
        <v>1934</v>
      </c>
      <c r="CQ6" s="2434"/>
      <c r="CR6" s="2434"/>
      <c r="CS6" s="2433" t="s">
        <v>1935</v>
      </c>
      <c r="CT6" s="2434"/>
      <c r="CU6" s="2434"/>
      <c r="CV6" s="2433" t="s">
        <v>1936</v>
      </c>
      <c r="CW6" s="2434"/>
      <c r="CX6" s="2434"/>
      <c r="CY6" s="2433" t="s">
        <v>1937</v>
      </c>
      <c r="CZ6" s="2434"/>
      <c r="DA6" s="2434"/>
      <c r="DB6" s="2433" t="s">
        <v>1938</v>
      </c>
      <c r="DC6" s="2434"/>
      <c r="DD6" s="2434"/>
      <c r="DE6" s="2433" t="s">
        <v>1939</v>
      </c>
      <c r="DF6" s="2434"/>
      <c r="DG6" s="2434"/>
      <c r="DH6" s="2449"/>
      <c r="DI6" s="2449"/>
      <c r="DJ6" s="2449"/>
      <c r="DK6" s="2449"/>
      <c r="DL6" s="2449"/>
      <c r="DM6" s="2450"/>
      <c r="DN6" s="2452"/>
      <c r="DO6" s="2452"/>
      <c r="DP6" s="2455"/>
      <c r="DQ6" s="2455"/>
      <c r="DR6" s="2455"/>
      <c r="DS6" s="2455"/>
      <c r="DT6" s="2455"/>
      <c r="DU6" s="2455"/>
      <c r="DV6" s="2455"/>
      <c r="DW6" s="2455"/>
      <c r="DX6" s="2455"/>
      <c r="DY6" s="2455"/>
      <c r="DZ6" s="2455"/>
      <c r="EA6" s="2455"/>
      <c r="EB6" s="2456"/>
      <c r="EC6" s="2457"/>
      <c r="ED6" s="2457"/>
      <c r="EE6" s="2457"/>
      <c r="EF6" s="2457"/>
      <c r="EG6" s="2457"/>
      <c r="EH6" s="2457"/>
      <c r="EI6" s="2457"/>
      <c r="EJ6" s="2457"/>
      <c r="EK6" s="2457"/>
      <c r="EL6" s="2457"/>
      <c r="EM6" s="2457"/>
      <c r="EN6" s="2457"/>
      <c r="EO6" s="2457"/>
      <c r="EP6" s="2457"/>
      <c r="EQ6" s="2457"/>
      <c r="ER6" s="2457"/>
      <c r="ES6" s="2457"/>
      <c r="ET6" s="2457"/>
      <c r="EU6" s="2457"/>
      <c r="EV6" s="2457"/>
      <c r="EW6" s="2457"/>
      <c r="EX6" s="2457"/>
      <c r="EY6" s="2488"/>
      <c r="EZ6" s="2488"/>
      <c r="FA6" s="2488"/>
      <c r="FB6" s="2498"/>
      <c r="FC6" s="2499"/>
      <c r="FD6" s="2499"/>
      <c r="FE6" s="2499"/>
      <c r="FF6" s="2499"/>
      <c r="FG6" s="2500"/>
      <c r="FH6" s="2498"/>
      <c r="FI6" s="2499"/>
      <c r="FJ6" s="2499"/>
      <c r="FK6" s="2499"/>
      <c r="FL6" s="2499"/>
      <c r="FM6" s="2499"/>
      <c r="FN6" s="2499"/>
      <c r="FO6" s="2499"/>
      <c r="FP6" s="2499"/>
      <c r="FQ6" s="2499"/>
      <c r="FR6" s="2499"/>
      <c r="FS6" s="2499"/>
      <c r="FT6" s="2499"/>
      <c r="FU6" s="2499"/>
      <c r="FV6" s="2499"/>
      <c r="FW6" s="2499"/>
      <c r="FX6" s="2499"/>
      <c r="FY6" s="2499"/>
      <c r="FZ6" s="2499"/>
      <c r="GA6" s="2500"/>
      <c r="GB6" s="2435" t="s">
        <v>1940</v>
      </c>
      <c r="GC6" s="2437" t="s">
        <v>1941</v>
      </c>
      <c r="GD6" s="2439" t="s">
        <v>1942</v>
      </c>
      <c r="GE6" s="2440"/>
      <c r="GF6" s="2504"/>
      <c r="GG6" s="2503"/>
      <c r="GH6" s="2505"/>
      <c r="GI6" s="2505"/>
      <c r="GJ6" s="2505"/>
      <c r="GK6" s="2506"/>
      <c r="GL6" s="2507"/>
      <c r="GM6" s="2507"/>
      <c r="GN6" s="2443"/>
      <c r="GO6" s="2444"/>
      <c r="GP6" s="2443"/>
      <c r="GQ6" s="2446"/>
      <c r="GR6" s="2444"/>
      <c r="GS6" s="2447"/>
      <c r="GT6" s="2448"/>
      <c r="GU6" s="2482"/>
      <c r="GV6" s="2447"/>
      <c r="GW6" s="1390"/>
      <c r="GX6" s="2203"/>
      <c r="GY6" s="1390"/>
      <c r="GZ6" s="1390"/>
      <c r="HA6" s="1390"/>
      <c r="HB6" s="1390"/>
    </row>
    <row r="7" spans="1:210" s="1395" customFormat="1" ht="48">
      <c r="A7" s="2544"/>
      <c r="B7" s="2547"/>
      <c r="C7" s="2547"/>
      <c r="D7" s="2550"/>
      <c r="E7" s="2553"/>
      <c r="F7" s="2550"/>
      <c r="G7" s="2558"/>
      <c r="H7" s="1397" t="s">
        <v>1943</v>
      </c>
      <c r="I7" s="1398" t="s">
        <v>1944</v>
      </c>
      <c r="J7" s="1398" t="s">
        <v>1945</v>
      </c>
      <c r="K7" s="1399" t="s">
        <v>1946</v>
      </c>
      <c r="L7" s="1400" t="s">
        <v>1947</v>
      </c>
      <c r="M7" s="1401" t="s">
        <v>1948</v>
      </c>
      <c r="N7" s="1402" t="s">
        <v>1949</v>
      </c>
      <c r="O7" s="2525"/>
      <c r="P7" s="2519"/>
      <c r="Q7" s="2522"/>
      <c r="R7" s="2468"/>
      <c r="S7" s="2459"/>
      <c r="T7" s="2459"/>
      <c r="U7" s="2525"/>
      <c r="V7" s="2472"/>
      <c r="W7" s="2472"/>
      <c r="X7" s="2472"/>
      <c r="Y7" s="2512"/>
      <c r="Z7" s="2472"/>
      <c r="AA7" s="2530"/>
      <c r="AB7" s="2472"/>
      <c r="AC7" s="2472"/>
      <c r="AD7" s="2472"/>
      <c r="AE7" s="2466"/>
      <c r="AF7" s="2466"/>
      <c r="AG7" s="2474"/>
      <c r="AH7" s="2466"/>
      <c r="AI7" s="2466"/>
      <c r="AJ7" s="2466"/>
      <c r="AK7" s="2466"/>
      <c r="AL7" s="2466"/>
      <c r="AM7" s="2537"/>
      <c r="AN7" s="2468"/>
      <c r="AO7" s="2470"/>
      <c r="AP7" s="2470"/>
      <c r="AQ7" s="2513"/>
      <c r="AR7" s="1403" t="s">
        <v>1950</v>
      </c>
      <c r="AS7" s="1404" t="s">
        <v>1951</v>
      </c>
      <c r="AT7" s="1405" t="s">
        <v>1925</v>
      </c>
      <c r="AU7" s="1406" t="s">
        <v>1927</v>
      </c>
      <c r="AV7" s="1406" t="s">
        <v>1952</v>
      </c>
      <c r="AW7" s="1407" t="s">
        <v>1953</v>
      </c>
      <c r="AX7" s="1408" t="s">
        <v>1954</v>
      </c>
      <c r="AY7" s="2513"/>
      <c r="AZ7" s="2528"/>
      <c r="BA7" s="2478"/>
      <c r="BB7" s="1409" t="s">
        <v>1955</v>
      </c>
      <c r="BC7" s="1410" t="s">
        <v>1956</v>
      </c>
      <c r="BD7" s="1411" t="s">
        <v>1957</v>
      </c>
      <c r="BE7" s="1412" t="s">
        <v>1958</v>
      </c>
      <c r="BF7" s="1413" t="s">
        <v>1959</v>
      </c>
      <c r="BG7" s="1414" t="s">
        <v>1960</v>
      </c>
      <c r="BH7" s="1415" t="s">
        <v>1961</v>
      </c>
      <c r="BI7" s="1415" t="s">
        <v>1962</v>
      </c>
      <c r="BJ7" s="1416" t="s">
        <v>1963</v>
      </c>
      <c r="BK7" s="1415" t="s">
        <v>1964</v>
      </c>
      <c r="BL7" s="1417" t="s">
        <v>1965</v>
      </c>
      <c r="BM7" s="1418" t="s">
        <v>1966</v>
      </c>
      <c r="BN7" s="1418" t="s">
        <v>1967</v>
      </c>
      <c r="BO7" s="1418" t="s">
        <v>1968</v>
      </c>
      <c r="BP7" s="1418" t="s">
        <v>1969</v>
      </c>
      <c r="BQ7" s="1418" t="s">
        <v>1970</v>
      </c>
      <c r="BR7" s="1418" t="s">
        <v>2068</v>
      </c>
      <c r="BS7" s="1418" t="s">
        <v>1971</v>
      </c>
      <c r="BT7" s="1418" t="s">
        <v>1972</v>
      </c>
      <c r="BU7" s="1418" t="s">
        <v>145</v>
      </c>
      <c r="BV7" s="1418" t="s">
        <v>1973</v>
      </c>
      <c r="BW7" s="1418" t="s">
        <v>1781</v>
      </c>
      <c r="BX7" s="1419" t="s">
        <v>1974</v>
      </c>
      <c r="BY7" s="1420" t="s">
        <v>1975</v>
      </c>
      <c r="BZ7" s="1420" t="s">
        <v>1976</v>
      </c>
      <c r="CA7" s="1421" t="s">
        <v>1977</v>
      </c>
      <c r="CB7" s="1422" t="s">
        <v>1978</v>
      </c>
      <c r="CC7" s="1422" t="s">
        <v>1979</v>
      </c>
      <c r="CD7" s="1422" t="s">
        <v>1980</v>
      </c>
      <c r="CE7" s="1422" t="s">
        <v>1978</v>
      </c>
      <c r="CF7" s="1422" t="s">
        <v>1979</v>
      </c>
      <c r="CG7" s="1422" t="s">
        <v>1980</v>
      </c>
      <c r="CH7" s="1422" t="s">
        <v>1978</v>
      </c>
      <c r="CI7" s="1422" t="s">
        <v>1979</v>
      </c>
      <c r="CJ7" s="1422" t="s">
        <v>1980</v>
      </c>
      <c r="CK7" s="1422" t="s">
        <v>1978</v>
      </c>
      <c r="CL7" s="1422" t="s">
        <v>1979</v>
      </c>
      <c r="CM7" s="1423" t="s">
        <v>1980</v>
      </c>
      <c r="CN7" s="1423" t="s">
        <v>1978</v>
      </c>
      <c r="CO7" s="1423" t="s">
        <v>1979</v>
      </c>
      <c r="CP7" s="1422" t="s">
        <v>1980</v>
      </c>
      <c r="CQ7" s="1422" t="s">
        <v>1978</v>
      </c>
      <c r="CR7" s="1422" t="s">
        <v>1979</v>
      </c>
      <c r="CS7" s="1422" t="s">
        <v>1980</v>
      </c>
      <c r="CT7" s="1422" t="s">
        <v>1978</v>
      </c>
      <c r="CU7" s="1422" t="s">
        <v>1979</v>
      </c>
      <c r="CV7" s="1422" t="s">
        <v>1980</v>
      </c>
      <c r="CW7" s="1422" t="s">
        <v>1978</v>
      </c>
      <c r="CX7" s="1422" t="s">
        <v>1979</v>
      </c>
      <c r="CY7" s="1422" t="s">
        <v>1980</v>
      </c>
      <c r="CZ7" s="1422" t="s">
        <v>1978</v>
      </c>
      <c r="DA7" s="1422" t="s">
        <v>1979</v>
      </c>
      <c r="DB7" s="1422" t="s">
        <v>1980</v>
      </c>
      <c r="DC7" s="1422" t="s">
        <v>1978</v>
      </c>
      <c r="DD7" s="1422" t="s">
        <v>1979</v>
      </c>
      <c r="DE7" s="1422" t="s">
        <v>1980</v>
      </c>
      <c r="DF7" s="1422" t="s">
        <v>1978</v>
      </c>
      <c r="DG7" s="1422" t="s">
        <v>1979</v>
      </c>
      <c r="DH7" s="1423" t="s">
        <v>1980</v>
      </c>
      <c r="DI7" s="1423" t="s">
        <v>1978</v>
      </c>
      <c r="DJ7" s="1423" t="s">
        <v>1979</v>
      </c>
      <c r="DK7" s="1423" t="s">
        <v>1980</v>
      </c>
      <c r="DL7" s="1423" t="s">
        <v>1978</v>
      </c>
      <c r="DM7" s="1424" t="s">
        <v>1979</v>
      </c>
      <c r="DN7" s="1425" t="s">
        <v>1981</v>
      </c>
      <c r="DO7" s="1426" t="s">
        <v>1982</v>
      </c>
      <c r="DP7" s="1427" t="s">
        <v>1983</v>
      </c>
      <c r="DQ7" s="1427" t="s">
        <v>1984</v>
      </c>
      <c r="DR7" s="1427" t="s">
        <v>1985</v>
      </c>
      <c r="DS7" s="1427" t="s">
        <v>1986</v>
      </c>
      <c r="DT7" s="1427" t="s">
        <v>1987</v>
      </c>
      <c r="DU7" s="1427" t="s">
        <v>1988</v>
      </c>
      <c r="DV7" s="1427" t="s">
        <v>1989</v>
      </c>
      <c r="DW7" s="1427" t="s">
        <v>1990</v>
      </c>
      <c r="DX7" s="1427" t="s">
        <v>1991</v>
      </c>
      <c r="DY7" s="1428" t="s">
        <v>1992</v>
      </c>
      <c r="DZ7" s="1428" t="s">
        <v>1993</v>
      </c>
      <c r="EA7" s="1428" t="s">
        <v>1994</v>
      </c>
      <c r="EB7" s="1428" t="s">
        <v>1995</v>
      </c>
      <c r="EC7" s="1427" t="s">
        <v>1996</v>
      </c>
      <c r="ED7" s="1427" t="s">
        <v>1997</v>
      </c>
      <c r="EE7" s="1429">
        <v>1</v>
      </c>
      <c r="EF7" s="1429">
        <v>2</v>
      </c>
      <c r="EG7" s="1429">
        <v>3</v>
      </c>
      <c r="EH7" s="1429">
        <v>4</v>
      </c>
      <c r="EI7" s="1429">
        <v>5</v>
      </c>
      <c r="EJ7" s="1429">
        <v>6</v>
      </c>
      <c r="EK7" s="1429">
        <v>7</v>
      </c>
      <c r="EL7" s="1429">
        <v>8</v>
      </c>
      <c r="EM7" s="1429">
        <v>9</v>
      </c>
      <c r="EN7" s="1429">
        <v>10</v>
      </c>
      <c r="EO7" s="1429">
        <v>11</v>
      </c>
      <c r="EP7" s="1429">
        <v>12</v>
      </c>
      <c r="EQ7" s="1429">
        <v>13</v>
      </c>
      <c r="ER7" s="1429">
        <v>14</v>
      </c>
      <c r="ES7" s="1429">
        <v>15</v>
      </c>
      <c r="ET7" s="1429">
        <v>16</v>
      </c>
      <c r="EU7" s="1429">
        <v>17</v>
      </c>
      <c r="EV7" s="1429">
        <v>18</v>
      </c>
      <c r="EW7" s="1429">
        <v>19</v>
      </c>
      <c r="EX7" s="1429">
        <v>20</v>
      </c>
      <c r="EY7" s="1427" t="s">
        <v>1998</v>
      </c>
      <c r="EZ7" s="1427" t="s">
        <v>1999</v>
      </c>
      <c r="FA7" s="1427" t="s">
        <v>2000</v>
      </c>
      <c r="FB7" s="1427" t="s">
        <v>2001</v>
      </c>
      <c r="FC7" s="1427" t="s">
        <v>2002</v>
      </c>
      <c r="FD7" s="1427" t="s">
        <v>2003</v>
      </c>
      <c r="FE7" s="1427" t="s">
        <v>2004</v>
      </c>
      <c r="FF7" s="1427" t="s">
        <v>2005</v>
      </c>
      <c r="FG7" s="1427" t="s">
        <v>2006</v>
      </c>
      <c r="FH7" s="1429">
        <v>1</v>
      </c>
      <c r="FI7" s="1429">
        <v>2</v>
      </c>
      <c r="FJ7" s="1429">
        <v>3</v>
      </c>
      <c r="FK7" s="1429">
        <v>4</v>
      </c>
      <c r="FL7" s="1429">
        <v>5</v>
      </c>
      <c r="FM7" s="1429">
        <v>6</v>
      </c>
      <c r="FN7" s="1429">
        <v>7</v>
      </c>
      <c r="FO7" s="1429">
        <v>8</v>
      </c>
      <c r="FP7" s="1429">
        <v>9</v>
      </c>
      <c r="FQ7" s="1429">
        <v>10</v>
      </c>
      <c r="FR7" s="1429">
        <v>11</v>
      </c>
      <c r="FS7" s="1429">
        <v>12</v>
      </c>
      <c r="FT7" s="1429">
        <v>13</v>
      </c>
      <c r="FU7" s="1429">
        <v>14</v>
      </c>
      <c r="FV7" s="1429">
        <v>15</v>
      </c>
      <c r="FW7" s="1429">
        <v>16</v>
      </c>
      <c r="FX7" s="1429">
        <v>17</v>
      </c>
      <c r="FY7" s="1429">
        <v>18</v>
      </c>
      <c r="FZ7" s="1429">
        <v>19</v>
      </c>
      <c r="GA7" s="1429">
        <v>20</v>
      </c>
      <c r="GB7" s="2436"/>
      <c r="GC7" s="2438"/>
      <c r="GD7" s="1430" t="s">
        <v>2007</v>
      </c>
      <c r="GE7" s="1430" t="s">
        <v>2008</v>
      </c>
      <c r="GF7" s="1431" t="s">
        <v>2009</v>
      </c>
      <c r="GG7" s="1432" t="s">
        <v>2010</v>
      </c>
      <c r="GH7" s="1433" t="s">
        <v>2011</v>
      </c>
      <c r="GI7" s="1433" t="s">
        <v>2012</v>
      </c>
      <c r="GJ7" s="1433" t="s">
        <v>2013</v>
      </c>
      <c r="GK7" s="1434" t="s">
        <v>1907</v>
      </c>
      <c r="GL7" s="1435" t="s">
        <v>570</v>
      </c>
      <c r="GM7" s="1436" t="s">
        <v>976</v>
      </c>
      <c r="GN7" s="1437" t="s">
        <v>569</v>
      </c>
      <c r="GO7" s="1437" t="s">
        <v>570</v>
      </c>
      <c r="GP7" s="1437" t="s">
        <v>569</v>
      </c>
      <c r="GQ7" s="1437" t="s">
        <v>503</v>
      </c>
      <c r="GR7" s="1437" t="s">
        <v>570</v>
      </c>
      <c r="GS7" s="2447"/>
      <c r="GT7" s="2448"/>
      <c r="GU7" s="2483"/>
      <c r="GV7" s="2447"/>
      <c r="GW7" s="1390"/>
      <c r="GX7" s="2190"/>
      <c r="GY7" s="1390"/>
      <c r="GZ7" s="1390"/>
      <c r="HA7" s="1390"/>
      <c r="HB7" s="1390"/>
    </row>
    <row r="8" spans="1:210" ht="15.75" customHeight="1">
      <c r="A8" s="1438"/>
      <c r="B8" s="1439"/>
      <c r="C8" s="1440"/>
      <c r="D8" s="1441"/>
      <c r="E8" s="1442"/>
      <c r="F8" s="1441"/>
      <c r="G8" s="1442"/>
      <c r="H8" s="1443"/>
      <c r="I8" s="1441"/>
      <c r="J8" s="1441"/>
      <c r="K8" s="1444"/>
      <c r="L8" s="1445"/>
      <c r="M8" s="1440"/>
      <c r="N8" s="1446"/>
      <c r="O8" s="1447"/>
      <c r="P8" s="1448"/>
      <c r="Q8" s="1447"/>
      <c r="R8" s="1449" t="str">
        <f>IF(Q8=0,"",S8/Q8)</f>
        <v/>
      </c>
      <c r="S8" s="1450"/>
      <c r="T8" s="1450"/>
      <c r="U8" s="1450"/>
      <c r="V8" s="1451"/>
      <c r="W8" s="1451"/>
      <c r="X8" s="1451"/>
      <c r="Y8" s="1452"/>
      <c r="Z8" s="1451"/>
      <c r="AA8" s="1451"/>
      <c r="AB8" s="1451"/>
      <c r="AC8" s="1451"/>
      <c r="AD8" s="1453"/>
      <c r="AE8" s="1454"/>
      <c r="AF8" s="1455"/>
      <c r="AG8" s="1455"/>
      <c r="AH8" s="1455"/>
      <c r="AI8" s="1455"/>
      <c r="AJ8" s="1456"/>
      <c r="AK8" s="1455"/>
      <c r="AL8" s="1455"/>
      <c r="AM8" s="1890"/>
      <c r="AN8" s="1458"/>
      <c r="AO8" s="1458"/>
      <c r="AP8" s="1458"/>
      <c r="AQ8" s="1403"/>
      <c r="AR8" s="1459"/>
      <c r="AS8" s="1460"/>
      <c r="AT8" s="1461"/>
      <c r="AU8" s="1461"/>
      <c r="AV8" s="1461"/>
      <c r="AW8" s="1461"/>
      <c r="AX8" s="1461"/>
      <c r="AY8" s="1462"/>
      <c r="AZ8" s="1463" t="str">
        <f>IF(A8="","",INDEX(基准日费率!$B$13:$C$24,MATCH(O8,基准日费率!$A$13:$A$24,0),IF(OR(E8="生产"),1,2))+IF(AND(O8="轻钢结构",Q8&lt;1000,Q8&gt;0),-10,0))</f>
        <v/>
      </c>
      <c r="BA8" s="1463" t="str">
        <f>IF(A8="","",(INT(封面!F$9&amp;"/"&amp;封面!H$9&amp;"/"&amp;封面!J$9)-P8)/365)</f>
        <v/>
      </c>
      <c r="BB8" s="1410" t="str">
        <f>IF(A8="","",ROUND(AZ8-BA8,0))</f>
        <v/>
      </c>
      <c r="BC8" s="1410" t="str">
        <f>IF(AZ8="","",ROUND(BB8/(BB8+BA8)*100,0))</f>
        <v/>
      </c>
      <c r="BD8" s="1464"/>
      <c r="BE8" s="1464"/>
      <c r="BF8" s="1464"/>
      <c r="BG8" s="1464"/>
      <c r="BH8" s="1464"/>
      <c r="BI8" s="1464"/>
      <c r="BJ8" s="1464"/>
      <c r="BK8" s="1464"/>
      <c r="BL8" s="1464"/>
      <c r="BM8" s="1465">
        <f>ROUND(IF(Q8=0,0,(1+SUM(BE8:BL8)/100)*BD8),0)</f>
        <v>0</v>
      </c>
      <c r="BN8" s="1465">
        <f>ROUND(IF(A8="",0,BM8*Q8),0)</f>
        <v>0</v>
      </c>
      <c r="BO8" s="1466"/>
      <c r="BP8" s="1466"/>
      <c r="BQ8" s="1467"/>
      <c r="BR8" s="1468">
        <f>ROUND(IF(A8="",0,BN8*BO8+Q8*BQ8),0)</f>
        <v>0</v>
      </c>
      <c r="BS8" s="1467"/>
      <c r="BT8" s="1469"/>
      <c r="BU8" s="1470">
        <f>ROUND(IF(A8="",0,(BN8+BR8)*BS8*BT8/2),0)</f>
        <v>0</v>
      </c>
      <c r="BV8" s="1471"/>
      <c r="BW8" s="1470">
        <f>ROUND(IF(A8="",0,(BN8+BR8)*BV8),0)</f>
        <v>0</v>
      </c>
      <c r="BX8" s="1472">
        <f>ROUND(IF(A8="",0,BN8/(1+基准日费率!$C$4)*基准日费率!$C$4+BN8*(BO8-BP8)),0)</f>
        <v>0</v>
      </c>
      <c r="BY8" s="1472">
        <f>IF(A8="",0,ROUND(BN8+BR8+BU8+BW8-BX8,0))</f>
        <v>0</v>
      </c>
      <c r="BZ8" s="1473">
        <f>IF(BY8=0,0,ROUND(BY8*BC8/100,0))</f>
        <v>0</v>
      </c>
      <c r="CA8" s="1474"/>
      <c r="CB8" s="1475"/>
      <c r="CC8" s="1475"/>
      <c r="CD8" s="1475"/>
      <c r="CE8" s="1475"/>
      <c r="CF8" s="1475"/>
      <c r="CG8" s="1476"/>
      <c r="CH8" s="1476"/>
      <c r="CI8" s="1476"/>
      <c r="CJ8" s="1475"/>
      <c r="CK8" s="1475"/>
      <c r="CL8" s="1475"/>
      <c r="CM8" s="1475"/>
      <c r="CN8" s="1475"/>
      <c r="CO8" s="1475"/>
      <c r="CP8" s="1477" t="str">
        <f>IF($CM8="","",100%)</f>
        <v/>
      </c>
      <c r="CQ8" s="1477" t="str">
        <f>IF($CN8="","",100%)</f>
        <v/>
      </c>
      <c r="CR8" s="1477" t="str">
        <f>IF($CO8="","",100%)</f>
        <v/>
      </c>
      <c r="CS8" s="1477" t="str">
        <f>IF($CM8="","",100%)</f>
        <v/>
      </c>
      <c r="CT8" s="1477" t="str">
        <f>IF($CN8="","",100%)</f>
        <v/>
      </c>
      <c r="CU8" s="1477" t="str">
        <f>IF($CO8="","",100%)</f>
        <v/>
      </c>
      <c r="CV8" s="1477" t="str">
        <f>IF($CM8="","",100%)</f>
        <v/>
      </c>
      <c r="CW8" s="1477" t="str">
        <f>IF($CN8="","",100%)</f>
        <v/>
      </c>
      <c r="CX8" s="1477" t="str">
        <f>IF($CO8="","",100%)</f>
        <v/>
      </c>
      <c r="CY8" s="1477" t="str">
        <f>IF($CM8="","",100%)</f>
        <v/>
      </c>
      <c r="CZ8" s="1477" t="str">
        <f>IF($CN8="","",100%)</f>
        <v/>
      </c>
      <c r="DA8" s="1477" t="str">
        <f>IF($CO8="","",100%)</f>
        <v/>
      </c>
      <c r="DB8" s="1477" t="str">
        <f>IF($CM8="","",100%)</f>
        <v/>
      </c>
      <c r="DC8" s="1477" t="str">
        <f>IF($CN8="","",100%)</f>
        <v/>
      </c>
      <c r="DD8" s="1477" t="str">
        <f>IF($CO8="","",100%)</f>
        <v/>
      </c>
      <c r="DE8" s="1477" t="str">
        <f>IF($CM8="","",100%)</f>
        <v/>
      </c>
      <c r="DF8" s="1477" t="str">
        <f>IF($CN8="","",100%)</f>
        <v/>
      </c>
      <c r="DG8" s="1477" t="str">
        <f>IF($CO8="","",100%)</f>
        <v/>
      </c>
      <c r="DH8" s="1478">
        <f t="shared" ref="DH8:DH25" si="0">IF(CM8="",0,CM8*CP8*CS8*CV8*CY8*DB8*DE8)</f>
        <v>0</v>
      </c>
      <c r="DI8" s="1478">
        <f t="shared" ref="DI8:DJ23" si="1">IF(CN8="",0,CN8*CQ8*CT8*CW8*CZ8*DC8*DF8)</f>
        <v>0</v>
      </c>
      <c r="DJ8" s="1478">
        <f t="shared" si="1"/>
        <v>0</v>
      </c>
      <c r="DK8" s="1478">
        <f t="shared" ref="DK8:DM23" si="2">IF($A8="",0,1/3)</f>
        <v>0</v>
      </c>
      <c r="DL8" s="1478">
        <f t="shared" si="2"/>
        <v>0</v>
      </c>
      <c r="DM8" s="1478">
        <f t="shared" si="2"/>
        <v>0</v>
      </c>
      <c r="DN8" s="1479">
        <f>ROUND(IF(CM8="",0,DH8*DK8+DI8*DL8+DJ8*DM8),0)</f>
        <v>0</v>
      </c>
      <c r="DO8" s="1479">
        <f>IF(DN8="",0,ROUND(DN8*Q8,0))</f>
        <v>0</v>
      </c>
      <c r="DP8" s="1480"/>
      <c r="DQ8" s="1481">
        <f t="shared" ref="DQ8:DQ25" si="3">Q8</f>
        <v>0</v>
      </c>
      <c r="DR8" s="1482"/>
      <c r="DS8" s="1480"/>
      <c r="DT8" s="1480"/>
      <c r="DU8" s="1480"/>
      <c r="DV8" s="1480"/>
      <c r="DW8" s="1480"/>
      <c r="DX8" s="1480"/>
      <c r="DY8" s="1480"/>
      <c r="DZ8" s="1480"/>
      <c r="EA8" s="1480"/>
      <c r="EB8" s="1483"/>
      <c r="EC8" s="1484"/>
      <c r="ED8" s="1485" t="str">
        <f>IF(EC8="","",(EC8-INT(封面!$F$9&amp;"/"&amp;封面!$H$9&amp;"/"&amp;封面!$J$9))/365.25)</f>
        <v/>
      </c>
      <c r="EE8" s="1486"/>
      <c r="EF8" s="1486"/>
      <c r="EG8" s="1486"/>
      <c r="EH8" s="1486"/>
      <c r="EI8" s="1486"/>
      <c r="EJ8" s="1486"/>
      <c r="EK8" s="1486"/>
      <c r="EL8" s="1486"/>
      <c r="EM8" s="1486"/>
      <c r="EN8" s="1486"/>
      <c r="EO8" s="1486"/>
      <c r="EP8" s="1486"/>
      <c r="EQ8" s="1486"/>
      <c r="ER8" s="1486"/>
      <c r="ES8" s="1486"/>
      <c r="ET8" s="1486"/>
      <c r="EU8" s="1486"/>
      <c r="EV8" s="1486"/>
      <c r="EW8" s="1486"/>
      <c r="EX8" s="1486"/>
      <c r="EY8" s="1482"/>
      <c r="EZ8" s="1482"/>
      <c r="FA8" s="1482"/>
      <c r="FB8" s="1485" t="str">
        <f>IF(A8="","",(N8-INT(封面!$F$9&amp;"/"&amp;封面!$H$9&amp;"/"&amp;封面!$J$9))/365.25)</f>
        <v/>
      </c>
      <c r="FC8" s="1485">
        <f>MIN(FB8,BB8)</f>
        <v>0</v>
      </c>
      <c r="FD8" s="1487" t="str">
        <f>IF(A8="","",IF(AZ8-(N8-P8)/365.25&lt;0,0,AZ8-(N8-P8)/365.25))</f>
        <v/>
      </c>
      <c r="FE8" s="1487" t="str">
        <f>IF(A8="","",IF(FD8&lt;0,0,DR8*DQ8*(FD8/AZ8)))</f>
        <v/>
      </c>
      <c r="FF8" s="1487" t="str">
        <f>IF(A8="","",IF(AZ8-(INT(封面!$F$9&amp;"/"&amp;封面!$H$9&amp;"/"&amp;封面!$J$9)-P8)/365.25-FB8&gt;0,0,FB8-(AZ8-(INT(封面!$F$9&amp;"/"&amp;封面!$H$9&amp;"/"&amp;封面!$J$9)-P8)/365.25)))</f>
        <v/>
      </c>
      <c r="FG8" s="1488"/>
      <c r="FH8" s="1487" t="str">
        <f>IF($EC8="","",IF($FH$7&gt;($ED8+1),0,IF(INT($ED8)=0,(EE8-(EE8*($DT8-$DU8*(1+$DW8)-$DV8)-$DR8*$DQ8*$DS8-$DR8*$DQ8*$DX8)*($ED8-INT($ED8)))/(1+$DY8)^$ED8,(IF((EE8*(1-$DT8-$DU8*(1+$DW8)-$DV8)-$DR8*$DQ8*$DS8-$DR8*$DQ8*$DX8)/(1+$DY8)^$FH$7&lt;0,0,EE8*(1-$DT8-$DU8*(1+$DW8)-$DV8)-$DR8*$DQ8*$DS8-$DR8*$DQ8*$DX8)/(1+$DY8)^$FH$7))))</f>
        <v/>
      </c>
      <c r="FI8" s="1487" t="str">
        <f>IF($EC8="","",IF($FI$7&gt;($ED8+1),0,IF(INT($ED8)-$FH$7=0,(EF8-EF8*($DT8+$DU8*(1+$DW8)+$DV8)-($DR8*$DQ8*$DS8+$DR8*$DQ8*$DX8)*($ED8-INT($ED8)))/(1+$DY8)^$ED8,(IF((EF8*(1-$DT8-$DU8*(1+$DW8)-$DV8)-$DR8*$DQ8*$DS8-$DR8*$DQ8*$DX8)/(1+$DY8)^$FI$7&lt;0,0,EF8*(1-$DT8-$DU8*(1+$DW8)-$DV8)-$DR8*$DQ8*$DS8-$DR8*$DQ8*$DX8)/(1+$DY8)^$FI$7))))</f>
        <v/>
      </c>
      <c r="FJ8" s="1487" t="str">
        <f>IF($EC8="","",IF($FJ$7&gt;($ED8+1),0,IF(INT($ED8)-$FI$7=0,(EG8-EG8*($DT8+$DU8*(1+$DW8)+$DV8)-($DR8*$DQ8*$DS8+$DR8*$DQ8*$DX8)*($ED8-INT($ED8)))/(1+$DY8)^$ED8,(IF((EG8*(1-$DT8-$DU8*(1+$DW8)-$DV8)-$DR8*$DQ8*$DS8-$DR8*$DQ8*$DX8)/(1+$DY8)^$FJ$7&lt;0,0,EG8*(1-$DT8-$DU8*(1+$DW8)-$DV8)-$DR8*$DQ8*$DS8-$DR8*$DQ8*$DX8)/(1+$DY8)^$FJ$7))))</f>
        <v/>
      </c>
      <c r="FK8" s="1487" t="str">
        <f>IF($EC8="","",IF($FK$7&gt;($ED8+1),0,IF(INT($ED8)-$FJ$7=0,(EH8-EH8*($DT8+$DU8*(1+$DW8)+$DV8)-($DR8*$DQ8*$DS8+$DR8*$DQ8*$DX8)*($ED8-INT($ED8)))/(1+$DY8)^$ED8,(IF((EH8*(1-$DT8-$DU8*(1+$DW8)-$DV8)-$DR8*$DQ8*$DS8-$DR8*$DQ8*$DX8)/(1+$DY8)^$FK$7&lt;0,0,EH8*(1-$DT8-$DU8*(1+$DW8)-$DV8)-$DR8*$DQ8*$DS8-$DR8*$DQ8*$DX8)/(1+$DY8)^$FK$7))))</f>
        <v/>
      </c>
      <c r="FL8" s="1487" t="str">
        <f>IF($EC8="","",IF($FL$7&gt;($ED8+1),0,IF(INT($ED8)-$FK$7=0,(EI8-EI8*($DT8+$DU8*(1+$DW8)+$DV8)-($DR8*$DQ8*$DS8+$DR8*$DQ8*$DX8)*($ED8-INT($ED8)))/(1+$DY8)^$ED8,(IF((EI8*(1-$DT8-$DU8*(1+$DW8)-$DV8)-$DR8*$DQ8*$DS8-$DR8*$DQ8*$DX8)/(1+$DY8)^$FL$7&lt;0,0,EI8*(1-$DT8-$DU8*(1+$DW8)-$DV8)-$DR8*$DQ8*$DS8-$DR8*$DQ8*$DX8)/(1+$DY8)^$FL$7))))</f>
        <v/>
      </c>
      <c r="FM8" s="1487" t="str">
        <f>IF($EC8="","",IF($FM$7&gt;($ED8+1),0,IF(INT($ED8)-$FL$7=0,(EJ8-EJ8*($DT8+$DU8*(1+$DW8)+$DV8)-($DR8*$DQ8*$DS8+$DR8*$DQ8*$DX8)*($ED8-INT($ED8)))/(1+$DY8)^$ED8,(IF((EJ8*(1-$DT8-$DU8*(1+$DW8)-$DV8)-$DR8*$DQ8*$DS8-$DR8*$DQ8*$DX8)/(1+$DY8)^$FM$7&lt;0,0,EJ8*(1-$DT8-$DU8*(1+$DW8)-$DV8)-$DR8*$DQ8*$DS8-$DR8*$DQ8*$DX8)/(1+$DY8)^$FM$7))))</f>
        <v/>
      </c>
      <c r="FN8" s="1487" t="str">
        <f>IF($EC8="","",IF($FN$7&gt;($ED8+1),0,IF(INT($ED8)-$FM$7=0,(EK8-EK8*($DT8+$DU8*(1+$DW8)+$DV8)-($DR8*$DQ8*$DS8+$DR8*$DQ8*$DX8)*($ED8-INT($ED8)))/(1+$DY8)^$ED8,(IF((EK8*(1-$DT8-$DU8*(1+$DW8)-$DV8)-$DR8*$DQ8*$DS8-$DR8*$DQ8*$DX8)/(1+$DY8)^$FN$7&lt;0,0,EK8*(1-$DT8-$DU8*(1+$DW8)-$DV8)-$DR8*$DQ8*$DS8-$DR8*$DQ8*$DX8)/(1+$DY8)^$FN$7))))</f>
        <v/>
      </c>
      <c r="FO8" s="1487" t="str">
        <f>IF($EC8="","",IF($FO$7&gt;($ED8+1),0,IF(INT($ED8)-$FN$7=0,(EL8-EL8*($DT8+$DU8*(1+$DW8)+$DV8)-($DR8*$DQ8*$DS8+$DR8*$DQ8*$DX8)*($ED8-INT($ED8)))/(1+$DY8)^$ED8,(IF((EL8*(1-$DT8-$DU8*(1+$DW8)-$DV8)-$DR8*$DQ8*$DS8-$DR8*$DQ8*$DX8)/(1+$DY8)^$FO$7&lt;0,0,EL8*(1-$DT8-$DU8*(1+$DW8)-$DV8)-$DR8*$DQ8*$DS8-$DR8*$DQ8*$DX8)/(1+$DY8)^$FO$7))))</f>
        <v/>
      </c>
      <c r="FP8" s="1487" t="str">
        <f>IF($EC8="","",IF($FP$7&gt;($ED8+1),0,IF(INT($ED8)-$FO$7=0,(EM8-EM8*($DT8+$DU8*(1+$DW8)+$DV8)-($DR8*$DQ8*$DS8+$DR8*$DQ8*$DX8)*($ED8-INT($ED8)))/(1+$DY8)^$ED8,(IF((EM8*(1-$DT8-$DU8*(1+$DW8)-$DV8)-$DR8*$DQ8*$DS8-$DR8*$DQ8*$DX8)/(1+$DY8)^$FP$7&lt;0,0,EM8*(1-$DT8-$DU8*(1+$DW8)-$DV8)-$DR8*$DQ8*$DS8-$DR8*$DQ8*$DX8)/(1+$DY8)^$FP$7))))</f>
        <v/>
      </c>
      <c r="FQ8" s="1487" t="str">
        <f>IF($EC8="","",IF($FQ$7&gt;($ED8+1),0,IF(INT($ED8)-$FP$7=0,(EN8-EN8*($DT8+$DU8*(1+$DW8)+$DV8)-($DR8*$DQ8*$DS8+$DR8*$DQ8*$DX8)*($ED8-INT($ED8)))/(1+$DY8)^$ED8,(IF((EN8*(1-$DT8-$DU8*(1+$DW8)-$DV8)-$DR8*$DQ8*$DS8-$DR8*$DQ8*$DX8)/(1+$DY8)^$FQ$7&lt;0,0,EN8*(1-$DT8-$DU8*(1+$DW8)-$DV8)-$DR8*$DQ8*$DS8-$DR8*$DQ8*$DX8)/(1+$DY8)^$FQ$7))))</f>
        <v/>
      </c>
      <c r="FR8" s="1487" t="str">
        <f>IF($EC8="","",IF($FR$7&gt;($ED8+1),0,IF(INT($ED8)-$FQ$7=0,(EO8-EO8*($DT8+$DU8*(1+$DW8)+$DV8)-($DR8*$DQ8*$DS8+$DR8*$DQ8*$DX8)*($ED8-INT($ED8)))/(1+$DY8)^$ED8,(IF((EO8*(1-$DT8-$DU8*(1+$DW8)-$DV8)-$DR8*$DQ8*$DS8-$DR8*$DQ8*$DX8)/(1+$DY8)^$FR$7&lt;0,0,EO8*(1-$DT8-$DU8*(1+$DW8)-$DV8)-$DR8*$DQ8*$DS8-$DR8*$DQ8*$DX8)/(1+$DY8)^$FR$7))))</f>
        <v/>
      </c>
      <c r="FS8" s="1487" t="str">
        <f>IF($EC8="","",IF($FS$7&gt;($ED8+1),0,IF(INT($ED8)-$FR$7=0,(EP8-EP8*($DT8+$DU8*(1+$DW8)+$DV8)-($DR8*$DQ8*$DS8+$DR8*$DQ8*$DX8)*($ED8-INT($ED8)))/(1+$DY8)^$ED8,(IF((EP8*(1-$DT8-$DU8*(1+$DW8)-$DV8)-$DR8*$DQ8*$DS8-$DR8*$DQ8*$DX8)/(1+$DY8)^$FS$7&lt;0,0,EP8*(1-$DT8-$DU8*(1+$DW8)-$DV8)-$DR8*$DQ8*$DS8-$DR8*$DQ8*$DX8)/(1+$DY8)^$FS$7))))</f>
        <v/>
      </c>
      <c r="FT8" s="1487" t="str">
        <f>IF($EC8="","",IF($FT$7&gt;($ED8+1),0,IF(INT($ED8)-$FS$7=0,(EQ8-EQ8*($DT8+$DU8*(1+$DW8)+$DV8)-($DR8*$DQ8*$DS8+$DR8*$DQ8*$DX8)*($ED8-INT($ED8)))/(1+$DY8)^$ED8,(IF((EQ8*(1-$DT8-$DU8*(1+$DW8)-$DV8)-$DR8*$DQ8*$DS8-$DR8*$DQ8*$DX8)/(1+$DY8)^$FT$7&lt;0,0,EQ8*(1-$DT8-$DU8*(1+$DW8)-$DV8)-$DR8*$DQ8*$DS8-$DR8*$DQ8*$DX8)/(1+$DY8)^$FT$7))))</f>
        <v/>
      </c>
      <c r="FU8" s="1487" t="str">
        <f>IF($EC8="","",IF($FU$7&gt;($ED8+1),0,IF(INT($ED8)-$FT$7=0,(ER8-ER8*($DT8+$DU8*(1+$DW8)+$DV8)-($DR8*$DQ8*$DS8+$DR8*$DQ8*$DX8)*($ED8-INT($ED8)))/(1+$DY8)^$ED8,(IF((ER8*(1-$DT8-$DU8*(1+$DW8)-$DV8)-$DR8*$DQ8*$DS8-$DR8*$DQ8*$DX8)/(1+$DY8)^$FU$7&lt;0,0,ER8*(1-$DT8-$DU8*(1+$DW8)-$DV8)-$DR8*$DQ8*$DS8-$DR8*$DQ8*$DX8)/(1+$DY8)^$FU$7))))</f>
        <v/>
      </c>
      <c r="FV8" s="1487" t="str">
        <f>IF($EC8="","",IF($FV$7&gt;($ED8+1),0,IF(INT($ED8)-$FU$7=0,(ES8-ES8*($DT8+$DU8*(1+$DW8)+$DV8)-($DR8*$DQ8*$DS8+$DR8*$DQ8*$DX8)*($ED8-INT($ED8)))/(1+$DY8)^$ED8,(IF((ES8*(1-$DT8-$DU8*(1+$DW8)-$DV8)-$DR8*$DQ8*$DS8-$DR8*$DQ8*$DX8)/(1+$DY8)^$FV$7&lt;0,0,ES8*(1-$DT8-$DU8*(1+$DW8)-$DV8)-$DR8*$DQ8*$DS8-$DR8*$DQ8*$DX8)/(1+$DY8)^$FV$7))))</f>
        <v/>
      </c>
      <c r="FW8" s="1487" t="str">
        <f>IF($EC8="","",IF($FW$7&gt;($ED8+1),0,IF(INT($ED8)-$FV$7=0,(ET8-ET8*($DT8+$DU8*(1+$DW8)+$DV8)-($DR8*$DQ8*$DS8+$DR8*$DQ8*$DX8)*($ED8-INT($ED8)))/(1+$DY8)^$ED8,(IF((ET8*(1-$DT8-$DU8*(1+$DW8)-$DV8)-$DR8*$DQ8*$DS8-$DR8*$DQ8*$DX8)/(1+$DY8)^$FW$7&lt;0,0,ET8*(1-$DT8-$DU8*(1+$DW8)-$DV8)-$DR8*$DQ8*$DS8-$DR8*$DQ8*$DX8)/(1+$DY8)^$FW$7))))</f>
        <v/>
      </c>
      <c r="FX8" s="1487" t="str">
        <f>IF($EC8="","",IF($FX$7&gt;($ED8+1),0,IF(INT($ED8)-$FW$7=0,(EU8-EU8*($DT8+$DU8*(1+$DW8)+$DV8)-($DR8*$DQ8*$DS8+$DR8*$DQ8*$DX8)*($ED8-INT($ED8)))/(1+$DY8)^$ED8,(IF((EU8*(1-$DT8-$DU8*(1+$DW8)-$DV8)-$DR8*$DQ8*$DS8-$DR8*$DQ8*$DX8)/(1+$DY8)^$FX$7&lt;0,0,EU8*(1-$DT8-$DU8*(1+$DW8)-$DV8)-$DR8*$DQ8*$DS8-$DR8*$DQ8*$DX8)/(1+$DY8)^$FX$7))))</f>
        <v/>
      </c>
      <c r="FY8" s="1487" t="str">
        <f>IF($EC8="","",IF($FY$7&gt;($ED8+1),0,IF(INT($ED8)-$FX$7=0,(EV8-EV8*($DT8+$DU8*(1+$DW8)+$DV8)-($DR8*$DQ8*$DS8+$DR8*$DQ8*$DX8)*($ED8-INT($ED8)))/(1+$DY8)^$ED8,(IF((EV8*(1-$DT8-$DU8*(1+$DW8)-$DV8)-$DR8*$DQ8*$DS8-$DR8*$DQ8*$DX8)/(1+$DY8)^$FY$7&lt;0,0,EV8*(1-$DT8-$DU8*(1+$DW8)-$DV8)-$DR8*$DQ8*$DS8-$DR8*$DQ8*$DX8)/(1+$DY8)^$FY$7))))</f>
        <v/>
      </c>
      <c r="FZ8" s="1487" t="str">
        <f>IF($EC8="","",IF($FZ$7&gt;($ED8+1),0,IF(INT($ED8)-$FY$7=0,(EW8-EW8*($DT8+$DU8*(1+$DW8)+$DV8)-($DR8*$DQ8*$DS8+$DR8*$DQ8*$DX8)*($ED8-INT($ED8)))/(1+$DY8)^$ED8,(IF((EW8*(1-$DT8-$DU8*(1+$DW8)-$DV8)-$DR8*$DQ8*$DS8-$DR8*$DQ8*$DX8)/(1+$DY8)^$FZ$7&lt;0,0,EW8*(1-$DT8-$DU8*(1+$DW8)-$DV8)-$DR8*$DQ8*$DS8-$DR8*$DQ8*$DX8)/(1+$DY8)^$FZ$7))))</f>
        <v/>
      </c>
      <c r="GA8" s="1487" t="str">
        <f>IF($EC8="","",IF($GA$7&gt;($ED8+1),0,IF(INT($ED8)-$FZ$7=0,(EX8-EX8*($DT8+$DU8*(1+$DW8)+$DV8)-($DR8*$DQ8*$DS8+$DR8*$DQ8*$DX8)*($ED8-INT($ED8)))/(1+$DY8)^$ED8,(IF((EX8*(1-$DT8-$DU8*(1+$DW8)-$DV8)-$DR8*$DQ8*$DS8-$DR8*$DQ8*$DX8)/(1+$DY8)^$GA$7&lt;0,0,EX8*(1-$DT8-$DU8*(1+$DW8)-$DV8)-$DR8*$DQ8*$DS8-$DR8*$DQ8*$DX8)/(1+$DY8)^$GA$7))))</f>
        <v/>
      </c>
      <c r="GB8" s="1489">
        <f>SUM(FH8:GA8)</f>
        <v>0</v>
      </c>
      <c r="GC8" s="1490" t="str">
        <f>IF(DZ8="","",((EY8*DQ8*12+EZ8+FA8)*(1-DP8)*(1-DT8-DU8*(1+DW8)-DV8)-DQ8*DR8*(DX8+DS8))/(DZ8-EB8)*(1-((1+EB8)/(1+DZ8))^(FC8-ED8))/(1+DZ8)^(ED8))</f>
        <v/>
      </c>
      <c r="GD8" s="1491">
        <f>IF(EA8="",0,FE8/(1+EA8)^FC8)</f>
        <v>0</v>
      </c>
      <c r="GE8" s="1491">
        <f>FG8</f>
        <v>0</v>
      </c>
      <c r="GF8" s="1491">
        <f>IF(DZ8=0,0,ROUND(GB8+GC8+GD8+GE8,0))</f>
        <v>0</v>
      </c>
      <c r="GG8" s="1491" t="str">
        <f>IF(GF8=0,"",ROUND(GF8/Q8,0))</f>
        <v/>
      </c>
      <c r="GH8" s="1492"/>
      <c r="GI8" s="1492"/>
      <c r="GJ8" s="1492"/>
      <c r="GK8" s="1493"/>
      <c r="GL8" s="1494"/>
      <c r="GM8" s="1494"/>
      <c r="GN8" s="1494">
        <f t="shared" ref="GN8:GO25" si="4">S8+GK8</f>
        <v>0</v>
      </c>
      <c r="GO8" s="1494">
        <f t="shared" si="4"/>
        <v>0</v>
      </c>
      <c r="GP8" s="1495" t="str">
        <f>IF(A8="","",COUNTIF(AQ8,"*成本法*")*BY8*GH8+COUNTIF(AQ8,"*市场法*")*DO8*GI8+COUNTIF(AQ8,"*收益法*")*GF8*GJ8)</f>
        <v/>
      </c>
      <c r="GQ8" s="1496" t="str">
        <f t="shared" ref="GQ8:GQ25" si="5">IF(A8="","",IF(GH8=100%,BC8,""))</f>
        <v/>
      </c>
      <c r="GR8" s="1494" t="str">
        <f>IF(GP8="","",IF(GH8=100%,ROUND(GP8*GQ8/100,0),GP8))</f>
        <v/>
      </c>
      <c r="GS8" s="1494" t="str">
        <f t="shared" ref="GS8:GS25" si="6">IF(GO8=0,"",(GR8-GO8)/GO8*100)</f>
        <v/>
      </c>
      <c r="GT8" s="1497" t="str">
        <f t="shared" ref="GT8:GT25" si="7">IF(Q8="","",GP8/Q8)</f>
        <v/>
      </c>
      <c r="GU8" s="1498" t="str">
        <f t="shared" ref="GU8:GU25" si="8">IF(AQ8="","",IF(AQ8="成本法","仅房屋建筑物","含土地价值"))</f>
        <v/>
      </c>
      <c r="GV8" s="1499"/>
      <c r="GW8" s="1376"/>
      <c r="GX8" s="551"/>
      <c r="GY8" s="1376"/>
      <c r="GZ8" s="1376"/>
      <c r="HA8" s="1376"/>
      <c r="HB8" s="1500"/>
    </row>
    <row r="9" spans="1:210" ht="15.75" customHeight="1">
      <c r="A9" s="1438"/>
      <c r="B9" s="1439"/>
      <c r="C9" s="1440"/>
      <c r="D9" s="1441"/>
      <c r="E9" s="1442"/>
      <c r="F9" s="1441"/>
      <c r="G9" s="1442"/>
      <c r="H9" s="1443"/>
      <c r="I9" s="1441"/>
      <c r="J9" s="1441"/>
      <c r="K9" s="1444"/>
      <c r="L9" s="1445"/>
      <c r="M9" s="1440"/>
      <c r="N9" s="1446"/>
      <c r="O9" s="1894"/>
      <c r="P9" s="1501"/>
      <c r="Q9" s="1142"/>
      <c r="R9" s="1449" t="str">
        <f t="shared" ref="R9:R25" si="9">IF(Q9=0,"",S9/Q9)</f>
        <v/>
      </c>
      <c r="S9" s="1450"/>
      <c r="T9" s="1450"/>
      <c r="U9" s="1450"/>
      <c r="V9" s="1451"/>
      <c r="W9" s="1451"/>
      <c r="X9" s="1451"/>
      <c r="Y9" s="1452"/>
      <c r="Z9" s="1451"/>
      <c r="AA9" s="1451"/>
      <c r="AB9" s="1451"/>
      <c r="AC9" s="1451"/>
      <c r="AD9" s="1453"/>
      <c r="AE9" s="1502"/>
      <c r="AF9" s="1455"/>
      <c r="AG9" s="1455"/>
      <c r="AH9" s="1455"/>
      <c r="AI9" s="1455"/>
      <c r="AJ9" s="1456"/>
      <c r="AK9" s="1455"/>
      <c r="AL9" s="1455"/>
      <c r="AM9" s="1829"/>
      <c r="AN9" s="1458"/>
      <c r="AO9" s="1458"/>
      <c r="AP9" s="1458"/>
      <c r="AQ9" s="1403"/>
      <c r="AR9" s="1459"/>
      <c r="AS9" s="1460"/>
      <c r="AT9" s="1461"/>
      <c r="AU9" s="1461"/>
      <c r="AV9" s="1461"/>
      <c r="AW9" s="1461"/>
      <c r="AX9" s="1461"/>
      <c r="AY9" s="1462"/>
      <c r="AZ9" s="1463" t="str">
        <f>IF(A9="","",INDEX(基准日费率!$B$13:$C$24,MATCH(O9,基准日费率!$A$13:$A$24,0),IF(OR(E9="生产"),1,2))+IF(AND(O9="轻钢结构",Q9&lt;1000,Q9&gt;0),-10,0))</f>
        <v/>
      </c>
      <c r="BA9" s="1463" t="str">
        <f>IF(A9="","",(INT(封面!F$9&amp;"/"&amp;封面!H$9&amp;"/"&amp;封面!J$9)-P9)/365)</f>
        <v/>
      </c>
      <c r="BB9" s="1410" t="str">
        <f t="shared" ref="BB9:BB25" si="10">IF(A9="","",ROUND(AZ9-BA9,0))</f>
        <v/>
      </c>
      <c r="BC9" s="1410" t="str">
        <f t="shared" ref="BC9:BC25" si="11">IF(AZ9="","",ROUND(BB9/(BB9+BA9)*100,0))</f>
        <v/>
      </c>
      <c r="BD9" s="1464"/>
      <c r="BE9" s="1464"/>
      <c r="BF9" s="1464"/>
      <c r="BG9" s="1464"/>
      <c r="BH9" s="1464"/>
      <c r="BI9" s="1464"/>
      <c r="BJ9" s="1464"/>
      <c r="BK9" s="1464"/>
      <c r="BL9" s="1464"/>
      <c r="BM9" s="1465">
        <f t="shared" ref="BM9:BM25" si="12">ROUND(IF(Q9=0,0,(1+SUM(BE9:BL9)/100)*BD9),0)</f>
        <v>0</v>
      </c>
      <c r="BN9" s="1465">
        <f t="shared" ref="BN9:BN25" si="13">ROUND(IF(A9="",0,BM9*Q9),0)</f>
        <v>0</v>
      </c>
      <c r="BO9" s="1466"/>
      <c r="BP9" s="1466"/>
      <c r="BQ9" s="1467"/>
      <c r="BR9" s="1468">
        <f t="shared" ref="BR9:BR25" si="14">ROUND(IF(A9="",0,BN9*BO9+Q9*BQ9),0)</f>
        <v>0</v>
      </c>
      <c r="BS9" s="1467"/>
      <c r="BT9" s="1469"/>
      <c r="BU9" s="1470">
        <f>ROUND(IF(A9="",0,(BN9+BN9*BO9+Q9*BQ9)*BS9*BT9/2),0)</f>
        <v>0</v>
      </c>
      <c r="BV9" s="1471"/>
      <c r="BW9" s="1470">
        <f t="shared" ref="BW9:BW25" si="15">ROUND(IF(A9="",0,(BN9+BN9*BO9+Q9*BQ9)*BV9),0)</f>
        <v>0</v>
      </c>
      <c r="BX9" s="1472">
        <f>ROUND(IF(A9="",0,BN9/(1+基准日费率!$C$4)*基准日费率!$C$4+BN9*(BO9-BP9)),0)</f>
        <v>0</v>
      </c>
      <c r="BY9" s="1472">
        <f t="shared" ref="BY9:BY25" si="16">IF(A9="",0,ROUND(BN9+BR9+BU9+BW9-BX9,0))</f>
        <v>0</v>
      </c>
      <c r="BZ9" s="1473">
        <f t="shared" ref="BZ9:BZ25" si="17">IF(BY9=0,0,ROUND(BY9*BC9/100,0))</f>
        <v>0</v>
      </c>
      <c r="CA9" s="1503"/>
      <c r="CB9" s="1475"/>
      <c r="CC9" s="1475"/>
      <c r="CD9" s="1475"/>
      <c r="CE9" s="1475"/>
      <c r="CF9" s="1475"/>
      <c r="CG9" s="1476"/>
      <c r="CH9" s="1476"/>
      <c r="CI9" s="1476"/>
      <c r="CJ9" s="1475"/>
      <c r="CK9" s="1475"/>
      <c r="CL9" s="1475"/>
      <c r="CM9" s="1478"/>
      <c r="CN9" s="1478"/>
      <c r="CO9" s="1478"/>
      <c r="CP9" s="1477" t="str">
        <f t="shared" ref="CP9:CP25" si="18">IF($CM9="","",100%)</f>
        <v/>
      </c>
      <c r="CQ9" s="1477" t="str">
        <f t="shared" ref="CQ9:CQ25" si="19">IF($CN9="","",100%)</f>
        <v/>
      </c>
      <c r="CR9" s="1477" t="str">
        <f t="shared" ref="CR9:CR25" si="20">IF($CO9="","",100%)</f>
        <v/>
      </c>
      <c r="CS9" s="1477" t="str">
        <f t="shared" ref="CS9:CS25" si="21">IF($CM9="","",100%)</f>
        <v/>
      </c>
      <c r="CT9" s="1477" t="str">
        <f t="shared" ref="CT9:CT25" si="22">IF($CN9="","",100%)</f>
        <v/>
      </c>
      <c r="CU9" s="1477" t="str">
        <f t="shared" ref="CU9:CU25" si="23">IF($CO9="","",100%)</f>
        <v/>
      </c>
      <c r="CV9" s="1477" t="str">
        <f t="shared" ref="CV9:CV25" si="24">IF($CM9="","",100%)</f>
        <v/>
      </c>
      <c r="CW9" s="1477" t="str">
        <f t="shared" ref="CW9:CW25" si="25">IF($CN9="","",100%)</f>
        <v/>
      </c>
      <c r="CX9" s="1477" t="str">
        <f t="shared" ref="CX9:CX25" si="26">IF($CO9="","",100%)</f>
        <v/>
      </c>
      <c r="CY9" s="1477" t="str">
        <f t="shared" ref="CY9:CY25" si="27">IF($CM9="","",100%)</f>
        <v/>
      </c>
      <c r="CZ9" s="1477" t="str">
        <f t="shared" ref="CZ9:CZ25" si="28">IF($CN9="","",100%)</f>
        <v/>
      </c>
      <c r="DA9" s="1477" t="str">
        <f t="shared" ref="DA9:DA25" si="29">IF($CO9="","",100%)</f>
        <v/>
      </c>
      <c r="DB9" s="1477" t="str">
        <f t="shared" ref="DB9:DB25" si="30">IF($CM9="","",100%)</f>
        <v/>
      </c>
      <c r="DC9" s="1477" t="str">
        <f t="shared" ref="DC9:DC25" si="31">IF($CN9="","",100%)</f>
        <v/>
      </c>
      <c r="DD9" s="1477" t="str">
        <f t="shared" ref="DD9:DD25" si="32">IF($CO9="","",100%)</f>
        <v/>
      </c>
      <c r="DE9" s="1477" t="str">
        <f t="shared" ref="DE9:DE25" si="33">IF($CM9="","",100%)</f>
        <v/>
      </c>
      <c r="DF9" s="1477" t="str">
        <f t="shared" ref="DF9:DF25" si="34">IF($CN9="","",100%)</f>
        <v/>
      </c>
      <c r="DG9" s="1477" t="str">
        <f t="shared" ref="DG9:DG25" si="35">IF($CO9="","",100%)</f>
        <v/>
      </c>
      <c r="DH9" s="1478">
        <f t="shared" si="0"/>
        <v>0</v>
      </c>
      <c r="DI9" s="1478">
        <f t="shared" si="1"/>
        <v>0</v>
      </c>
      <c r="DJ9" s="1478">
        <f t="shared" si="1"/>
        <v>0</v>
      </c>
      <c r="DK9" s="1478">
        <f t="shared" si="2"/>
        <v>0</v>
      </c>
      <c r="DL9" s="1478">
        <f t="shared" si="2"/>
        <v>0</v>
      </c>
      <c r="DM9" s="1478">
        <f t="shared" si="2"/>
        <v>0</v>
      </c>
      <c r="DN9" s="1479">
        <f t="shared" ref="DN9:DN25" si="36">ROUND(IF(CM9="",0,DH9*DK9+DI9*DL9+DJ9*DM9),0)</f>
        <v>0</v>
      </c>
      <c r="DO9" s="1479">
        <f t="shared" ref="DO9:DO25" si="37">IF(DN9="",0,ROUND(DN9*Q9,0))</f>
        <v>0</v>
      </c>
      <c r="DP9" s="1480"/>
      <c r="DQ9" s="1481">
        <f t="shared" si="3"/>
        <v>0</v>
      </c>
      <c r="DR9" s="1482"/>
      <c r="DS9" s="1480"/>
      <c r="DT9" s="1480"/>
      <c r="DU9" s="1480"/>
      <c r="DV9" s="1480"/>
      <c r="DW9" s="1480"/>
      <c r="DX9" s="1480"/>
      <c r="DY9" s="1480"/>
      <c r="DZ9" s="1480"/>
      <c r="EA9" s="1480"/>
      <c r="EB9" s="1480"/>
      <c r="EC9" s="1504"/>
      <c r="ED9" s="1485" t="str">
        <f>IF(EC9="","",(EC9-INT(封面!$F$9&amp;"/"&amp;封面!$H$9&amp;"/"&amp;封面!$J$9))/365.25)</f>
        <v/>
      </c>
      <c r="EE9" s="1504"/>
      <c r="EF9" s="1504"/>
      <c r="EG9" s="1504"/>
      <c r="EH9" s="1504"/>
      <c r="EI9" s="1504"/>
      <c r="EJ9" s="1504"/>
      <c r="EK9" s="1504"/>
      <c r="EL9" s="1504"/>
      <c r="EM9" s="1504"/>
      <c r="EN9" s="1504"/>
      <c r="EO9" s="1504"/>
      <c r="EP9" s="1504"/>
      <c r="EQ9" s="1504"/>
      <c r="ER9" s="1504"/>
      <c r="ES9" s="1504"/>
      <c r="ET9" s="1504"/>
      <c r="EU9" s="1504"/>
      <c r="EV9" s="1504"/>
      <c r="EW9" s="1504"/>
      <c r="EX9" s="1504"/>
      <c r="EY9" s="1482"/>
      <c r="EZ9" s="1482"/>
      <c r="FA9" s="1482"/>
      <c r="FB9" s="1485" t="str">
        <f>IF(A9="","",(N9-INT(封面!$F$9&amp;"/"&amp;封面!$H$9&amp;"/"&amp;封面!$J$9))/365.25)</f>
        <v/>
      </c>
      <c r="FC9" s="1485">
        <f t="shared" ref="FC9:FC25" si="38">MIN(FB9,BB9)</f>
        <v>0</v>
      </c>
      <c r="FD9" s="1487" t="str">
        <f t="shared" ref="FD9:FD25" si="39">IF(A9="","",IF(AZ9-(N9-P9)/365.25&lt;0,0,AZ9-(N9-P9)/365.25))</f>
        <v/>
      </c>
      <c r="FE9" s="1487" t="str">
        <f t="shared" ref="FE9:FE25" si="40">IF(A9="","",IF(FD9&lt;0,0,DR9*DQ9*(FD9/AZ9)))</f>
        <v/>
      </c>
      <c r="FF9" s="1487" t="str">
        <f>IF(A9="","",IF(AZ9-(INT(封面!$F$9&amp;"/"&amp;封面!$H$9&amp;"/"&amp;封面!$J$9)-P9)/365.25-FB9&gt;0,0,FB9-(AZ9-(INT(封面!$F$9&amp;"/"&amp;封面!$H$9&amp;"/"&amp;封面!$J$9)-P9)/365.25)))</f>
        <v/>
      </c>
      <c r="FG9" s="1488"/>
      <c r="FH9" s="1487" t="str">
        <f t="shared" ref="FH9:FH25" si="41">IF($EC9="","",IF($FH$7&gt;($ED9+1),0,IF(INT($ED9)=0,(EE9-(EE9*($DT9-$DU9*(1+$DW9)-$DV9)-$DR9*$DQ9*$DS9-$DR9*$DQ9*$DX9)*($ED9-INT($ED9)))/(1+$DY9)^$ED9,(IF((EE9*(1-$DT9-$DU9*(1+$DW9)-$DV9)-$DR9*$DQ9*$DS9-$DR9*$DQ9*$DX9)/(1+$DY9)^$FH$7&lt;0,0,EE9*(1-$DT9-$DU9*(1+$DW9)-$DV9)-$DR9*$DQ9*$DS9-$DR9*$DQ9*$DX9)/(1+$DY9)^$FH$7))))</f>
        <v/>
      </c>
      <c r="FI9" s="1487" t="str">
        <f t="shared" ref="FI9:FI25" si="42">IF($EC9="","",IF($FI$7&gt;($ED9+1),0,IF(INT($ED9)-$FH$7=0,(EF9-EF9*($DT9+$DU9*(1+$DW9)+$DV9)-($DR9*$DQ9*$DS9+$DR9*$DQ9*$DX9)*($ED9-INT($ED9)))/(1+$DY9)^$ED9,(IF((EF9*(1-$DT9-$DU9*(1+$DW9)-$DV9)-$DR9*$DQ9*$DS9-$DR9*$DQ9*$DX9)/(1+$DY9)^$FI$7&lt;0,0,EF9*(1-$DT9-$DU9*(1+$DW9)-$DV9)-$DR9*$DQ9*$DS9-$DR9*$DQ9*$DX9)/(1+$DY9)^$FI$7))))</f>
        <v/>
      </c>
      <c r="FJ9" s="1487" t="str">
        <f t="shared" ref="FJ9:FJ25" si="43">IF($EC9="","",IF($FJ$7&gt;($ED9+1),0,IF(INT($ED9)-$FI$7=0,(EG9-EG9*($DT9+$DU9*(1+$DW9)+$DV9)-($DR9*$DQ9*$DS9+$DR9*$DQ9*$DX9)*($ED9-INT($ED9)))/(1+$DY9)^$ED9,(IF((EG9*(1-$DT9-$DU9*(1+$DW9)-$DV9)-$DR9*$DQ9*$DS9-$DR9*$DQ9*$DX9)/(1+$DY9)^$FJ$7&lt;0,0,EG9*(1-$DT9-$DU9*(1+$DW9)-$DV9)-$DR9*$DQ9*$DS9-$DR9*$DQ9*$DX9)/(1+$DY9)^$FJ$7))))</f>
        <v/>
      </c>
      <c r="FK9" s="1487" t="str">
        <f t="shared" ref="FK9:FK25" si="44">IF($EC9="","",IF($FK$7&gt;($ED9+1),0,IF(INT($ED9)-$FJ$7=0,(EH9-EH9*($DT9+$DU9*(1+$DW9)+$DV9)-($DR9*$DQ9*$DS9+$DR9*$DQ9*$DX9)*($ED9-INT($ED9)))/(1+$DY9)^$ED9,(IF((EH9*(1-$DT9-$DU9*(1+$DW9)-$DV9)-$DR9*$DQ9*$DS9-$DR9*$DQ9*$DX9)/(1+$DY9)^$FK$7&lt;0,0,EH9*(1-$DT9-$DU9*(1+$DW9)-$DV9)-$DR9*$DQ9*$DS9-$DR9*$DQ9*$DX9)/(1+$DY9)^$FK$7))))</f>
        <v/>
      </c>
      <c r="FL9" s="1487" t="str">
        <f t="shared" ref="FL9:FL25" si="45">IF($EC9="","",IF($FL$7&gt;($ED9+1),0,IF(INT($ED9)-$FK$7=0,(EI9-EI9*($DT9+$DU9*(1+$DW9)+$DV9)-($DR9*$DQ9*$DS9+$DR9*$DQ9*$DX9)*($ED9-INT($ED9)))/(1+$DY9)^$ED9,(IF((EI9*(1-$DT9-$DU9*(1+$DW9)-$DV9)-$DR9*$DQ9*$DS9-$DR9*$DQ9*$DX9)/(1+$DY9)^$FL$7&lt;0,0,EI9*(1-$DT9-$DU9*(1+$DW9)-$DV9)-$DR9*$DQ9*$DS9-$DR9*$DQ9*$DX9)/(1+$DY9)^$FL$7))))</f>
        <v/>
      </c>
      <c r="FM9" s="1487" t="str">
        <f t="shared" ref="FM9:FM25" si="46">IF($EC9="","",IF($FM$7&gt;($ED9+1),0,IF(INT($ED9)-$FL$7=0,(EJ9-EJ9*($DT9+$DU9*(1+$DW9)+$DV9)-($DR9*$DQ9*$DS9+$DR9*$DQ9*$DX9)*($ED9-INT($ED9)))/(1+$DY9)^$ED9,(IF((EJ9*(1-$DT9-$DU9*(1+$DW9)-$DV9)-$DR9*$DQ9*$DS9-$DR9*$DQ9*$DX9)/(1+$DY9)^$FM$7&lt;0,0,EJ9*(1-$DT9-$DU9*(1+$DW9)-$DV9)-$DR9*$DQ9*$DS9-$DR9*$DQ9*$DX9)/(1+$DY9)^$FM$7))))</f>
        <v/>
      </c>
      <c r="FN9" s="1487" t="str">
        <f t="shared" ref="FN9:FN25" si="47">IF($EC9="","",IF($FN$7&gt;($ED9+1),0,IF(INT($ED9)-$FM$7=0,(EK9-EK9*($DT9+$DU9*(1+$DW9)+$DV9)-($DR9*$DQ9*$DS9+$DR9*$DQ9*$DX9)*($ED9-INT($ED9)))/(1+$DY9)^$ED9,(IF((EK9*(1-$DT9-$DU9*(1+$DW9)-$DV9)-$DR9*$DQ9*$DS9-$DR9*$DQ9*$DX9)/(1+$DY9)^$FN$7&lt;0,0,EK9*(1-$DT9-$DU9*(1+$DW9)-$DV9)-$DR9*$DQ9*$DS9-$DR9*$DQ9*$DX9)/(1+$DY9)^$FN$7))))</f>
        <v/>
      </c>
      <c r="FO9" s="1487" t="str">
        <f t="shared" ref="FO9:FO25" si="48">IF($EC9="","",IF($FO$7&gt;($ED9+1),0,IF(INT($ED9)-$FN$7=0,(EL9-EL9*($DT9+$DU9*(1+$DW9)+$DV9)-($DR9*$DQ9*$DS9+$DR9*$DQ9*$DX9)*($ED9-INT($ED9)))/(1+$DY9)^$ED9,(IF((EL9*(1-$DT9-$DU9*(1+$DW9)-$DV9)-$DR9*$DQ9*$DS9-$DR9*$DQ9*$DX9)/(1+$DY9)^$FO$7&lt;0,0,EL9*(1-$DT9-$DU9*(1+$DW9)-$DV9)-$DR9*$DQ9*$DS9-$DR9*$DQ9*$DX9)/(1+$DY9)^$FO$7))))</f>
        <v/>
      </c>
      <c r="FP9" s="1487" t="str">
        <f t="shared" ref="FP9:FP25" si="49">IF($EC9="","",IF($FP$7&gt;($ED9+1),0,IF(INT($ED9)-$FO$7=0,(EM9-EM9*($DT9+$DU9*(1+$DW9)+$DV9)-($DR9*$DQ9*$DS9+$DR9*$DQ9*$DX9)*($ED9-INT($ED9)))/(1+$DY9)^$ED9,(IF((EM9*(1-$DT9-$DU9*(1+$DW9)-$DV9)-$DR9*$DQ9*$DS9-$DR9*$DQ9*$DX9)/(1+$DY9)^$FP$7&lt;0,0,EM9*(1-$DT9-$DU9*(1+$DW9)-$DV9)-$DR9*$DQ9*$DS9-$DR9*$DQ9*$DX9)/(1+$DY9)^$FP$7))))</f>
        <v/>
      </c>
      <c r="FQ9" s="1487" t="str">
        <f t="shared" ref="FQ9:FQ25" si="50">IF($EC9="","",IF($FQ$7&gt;($ED9+1),0,IF(INT($ED9)-$FP$7=0,(EN9-EN9*($DT9+$DU9*(1+$DW9)+$DV9)-($DR9*$DQ9*$DS9+$DR9*$DQ9*$DX9)*($ED9-INT($ED9)))/(1+$DY9)^$ED9,(IF((EN9*(1-$DT9-$DU9*(1+$DW9)-$DV9)-$DR9*$DQ9*$DS9-$DR9*$DQ9*$DX9)/(1+$DY9)^$FQ$7&lt;0,0,EN9*(1-$DT9-$DU9*(1+$DW9)-$DV9)-$DR9*$DQ9*$DS9-$DR9*$DQ9*$DX9)/(1+$DY9)^$FQ$7))))</f>
        <v/>
      </c>
      <c r="FR9" s="1487" t="str">
        <f t="shared" ref="FR9:FR25" si="51">IF($EC9="","",IF($FR$7&gt;($ED9+1),0,IF(INT($ED9)-$FQ$7=0,(EO9-EO9*($DT9+$DU9*(1+$DW9)+$DV9)-($DR9*$DQ9*$DS9+$DR9*$DQ9*$DX9)*($ED9-INT($ED9)))/(1+$DY9)^$ED9,(IF((EO9*(1-$DT9-$DU9*(1+$DW9)-$DV9)-$DR9*$DQ9*$DS9-$DR9*$DQ9*$DX9)/(1+$DY9)^$FR$7&lt;0,0,EO9*(1-$DT9-$DU9*(1+$DW9)-$DV9)-$DR9*$DQ9*$DS9-$DR9*$DQ9*$DX9)/(1+$DY9)^$FR$7))))</f>
        <v/>
      </c>
      <c r="FS9" s="1487" t="str">
        <f t="shared" ref="FS9:FS25" si="52">IF($EC9="","",IF($FS$7&gt;($ED9+1),0,IF(INT($ED9)-$FR$7=0,(EP9-EP9*($DT9+$DU9*(1+$DW9)+$DV9)-($DR9*$DQ9*$DS9+$DR9*$DQ9*$DX9)*($ED9-INT($ED9)))/(1+$DY9)^$ED9,(IF((EP9*(1-$DT9-$DU9*(1+$DW9)-$DV9)-$DR9*$DQ9*$DS9-$DR9*$DQ9*$DX9)/(1+$DY9)^$FS$7&lt;0,0,EP9*(1-$DT9-$DU9*(1+$DW9)-$DV9)-$DR9*$DQ9*$DS9-$DR9*$DQ9*$DX9)/(1+$DY9)^$FS$7))))</f>
        <v/>
      </c>
      <c r="FT9" s="1487" t="str">
        <f t="shared" ref="FT9:FT25" si="53">IF($EC9="","",IF($FT$7&gt;($ED9+1),0,IF(INT($ED9)-$FS$7=0,(EQ9-EQ9*($DT9+$DU9*(1+$DW9)+$DV9)-($DR9*$DQ9*$DS9+$DR9*$DQ9*$DX9)*($ED9-INT($ED9)))/(1+$DY9)^$ED9,(IF((EQ9*(1-$DT9-$DU9*(1+$DW9)-$DV9)-$DR9*$DQ9*$DS9-$DR9*$DQ9*$DX9)/(1+$DY9)^$FT$7&lt;0,0,EQ9*(1-$DT9-$DU9*(1+$DW9)-$DV9)-$DR9*$DQ9*$DS9-$DR9*$DQ9*$DX9)/(1+$DY9)^$FT$7))))</f>
        <v/>
      </c>
      <c r="FU9" s="1487" t="str">
        <f t="shared" ref="FU9:FU25" si="54">IF($EC9="","",IF($FU$7&gt;($ED9+1),0,IF(INT($ED9)-$FT$7=0,(ER9-ER9*($DT9+$DU9*(1+$DW9)+$DV9)-($DR9*$DQ9*$DS9+$DR9*$DQ9*$DX9)*($ED9-INT($ED9)))/(1+$DY9)^$ED9,(IF((ER9*(1-$DT9-$DU9*(1+$DW9)-$DV9)-$DR9*$DQ9*$DS9-$DR9*$DQ9*$DX9)/(1+$DY9)^$FU$7&lt;0,0,ER9*(1-$DT9-$DU9*(1+$DW9)-$DV9)-$DR9*$DQ9*$DS9-$DR9*$DQ9*$DX9)/(1+$DY9)^$FU$7))))</f>
        <v/>
      </c>
      <c r="FV9" s="1487" t="str">
        <f t="shared" ref="FV9:FV25" si="55">IF($EC9="","",IF($FV$7&gt;($ED9+1),0,IF(INT($ED9)-$FU$7=0,(ES9-ES9*($DT9+$DU9*(1+$DW9)+$DV9)-($DR9*$DQ9*$DS9+$DR9*$DQ9*$DX9)*($ED9-INT($ED9)))/(1+$DY9)^$ED9,(IF((ES9*(1-$DT9-$DU9*(1+$DW9)-$DV9)-$DR9*$DQ9*$DS9-$DR9*$DQ9*$DX9)/(1+$DY9)^$FV$7&lt;0,0,ES9*(1-$DT9-$DU9*(1+$DW9)-$DV9)-$DR9*$DQ9*$DS9-$DR9*$DQ9*$DX9)/(1+$DY9)^$FV$7))))</f>
        <v/>
      </c>
      <c r="FW9" s="1487" t="str">
        <f t="shared" ref="FW9:FW25" si="56">IF($EC9="","",IF($FW$7&gt;($ED9+1),0,IF(INT($ED9)-$FV$7=0,(ET9-ET9*($DT9+$DU9*(1+$DW9)+$DV9)-($DR9*$DQ9*$DS9+$DR9*$DQ9*$DX9)*($ED9-INT($ED9)))/(1+$DY9)^$ED9,(IF((ET9*(1-$DT9-$DU9*(1+$DW9)-$DV9)-$DR9*$DQ9*$DS9-$DR9*$DQ9*$DX9)/(1+$DY9)^$FW$7&lt;0,0,ET9*(1-$DT9-$DU9*(1+$DW9)-$DV9)-$DR9*$DQ9*$DS9-$DR9*$DQ9*$DX9)/(1+$DY9)^$FW$7))))</f>
        <v/>
      </c>
      <c r="FX9" s="1487" t="str">
        <f t="shared" ref="FX9:FX25" si="57">IF($EC9="","",IF($FX$7&gt;($ED9+1),0,IF(INT($ED9)-$FW$7=0,(EU9-EU9*($DT9+$DU9*(1+$DW9)+$DV9)-($DR9*$DQ9*$DS9+$DR9*$DQ9*$DX9)*($ED9-INT($ED9)))/(1+$DY9)^$ED9,(IF((EU9*(1-$DT9-$DU9*(1+$DW9)-$DV9)-$DR9*$DQ9*$DS9-$DR9*$DQ9*$DX9)/(1+$DY9)^$FX$7&lt;0,0,EU9*(1-$DT9-$DU9*(1+$DW9)-$DV9)-$DR9*$DQ9*$DS9-$DR9*$DQ9*$DX9)/(1+$DY9)^$FX$7))))</f>
        <v/>
      </c>
      <c r="FY9" s="1487" t="str">
        <f t="shared" ref="FY9:FY25" si="58">IF($EC9="","",IF($FY$7&gt;($ED9+1),0,IF(INT($ED9)-$FX$7=0,(EV9-EV9*($DT9+$DU9*(1+$DW9)+$DV9)-($DR9*$DQ9*$DS9+$DR9*$DQ9*$DX9)*($ED9-INT($ED9)))/(1+$DY9)^$ED9,(IF((EV9*(1-$DT9-$DU9*(1+$DW9)-$DV9)-$DR9*$DQ9*$DS9-$DR9*$DQ9*$DX9)/(1+$DY9)^$FY$7&lt;0,0,EV9*(1-$DT9-$DU9*(1+$DW9)-$DV9)-$DR9*$DQ9*$DS9-$DR9*$DQ9*$DX9)/(1+$DY9)^$FY$7))))</f>
        <v/>
      </c>
      <c r="FZ9" s="1487" t="str">
        <f t="shared" ref="FZ9:FZ25" si="59">IF($EC9="","",IF($FZ$7&gt;($ED9+1),0,IF(INT($ED9)-$FY$7=0,(EW9-EW9*($DT9+$DU9*(1+$DW9)+$DV9)-($DR9*$DQ9*$DS9+$DR9*$DQ9*$DX9)*($ED9-INT($ED9)))/(1+$DY9)^$ED9,(IF((EW9*(1-$DT9-$DU9*(1+$DW9)-$DV9)-$DR9*$DQ9*$DS9-$DR9*$DQ9*$DX9)/(1+$DY9)^$FZ$7&lt;0,0,EW9*(1-$DT9-$DU9*(1+$DW9)-$DV9)-$DR9*$DQ9*$DS9-$DR9*$DQ9*$DX9)/(1+$DY9)^$FZ$7))))</f>
        <v/>
      </c>
      <c r="GA9" s="1487" t="str">
        <f t="shared" ref="GA9:GA25" si="60">IF($EC9="","",IF($GA$7&gt;($ED9+1),0,IF(INT($ED9)-$FZ$7=0,(EX9-EX9*($DT9+$DU9*(1+$DW9)+$DV9)-($DR9*$DQ9*$DS9+$DR9*$DQ9*$DX9)*($ED9-INT($ED9)))/(1+$DY9)^$ED9,(IF((EX9*(1-$DT9-$DU9*(1+$DW9)-$DV9)-$DR9*$DQ9*$DS9-$DR9*$DQ9*$DX9)/(1+$DY9)^$GA$7&lt;0,0,EX9*(1-$DT9-$DU9*(1+$DW9)-$DV9)-$DR9*$DQ9*$DS9-$DR9*$DQ9*$DX9)/(1+$DY9)^$GA$7))))</f>
        <v/>
      </c>
      <c r="GB9" s="1489">
        <f t="shared" ref="GB9:GB25" si="61">SUM(FH9:GA9)</f>
        <v>0</v>
      </c>
      <c r="GC9" s="1490" t="str">
        <f t="shared" ref="GC9:GC25" si="62">IF(DZ9="","",((EY9*DQ9*12+EZ9+FA9)*(1-DP9)*(1-DT9-DU9*(1+DW9)-DV9)-DQ9*DR9*(DX9+DS9))/(DZ9-EB9)*(1-((1+EB9)/(1+DZ9))^(FC9-ED9))/(1+DZ9)^(ED9))</f>
        <v/>
      </c>
      <c r="GD9" s="1491">
        <f t="shared" ref="GD9:GD25" si="63">IF(EA9="",0,FE9/(1+EA9)^FC9)</f>
        <v>0</v>
      </c>
      <c r="GE9" s="1491">
        <f t="shared" ref="GE9:GE25" si="64">FG9</f>
        <v>0</v>
      </c>
      <c r="GF9" s="1491">
        <f t="shared" ref="GF9:GF25" si="65">IF(DZ9=0,0,ROUND(GB9+GC9+GD9+GE9,0))</f>
        <v>0</v>
      </c>
      <c r="GG9" s="1491" t="str">
        <f t="shared" ref="GG9:GG25" si="66">IF(GF9=0,"",ROUND(GF9/Q9,0))</f>
        <v/>
      </c>
      <c r="GH9" s="1492"/>
      <c r="GI9" s="1492"/>
      <c r="GJ9" s="1492"/>
      <c r="GK9" s="1493"/>
      <c r="GL9" s="1494"/>
      <c r="GM9" s="1494"/>
      <c r="GN9" s="1494">
        <f t="shared" si="4"/>
        <v>0</v>
      </c>
      <c r="GO9" s="1494">
        <f t="shared" si="4"/>
        <v>0</v>
      </c>
      <c r="GP9" s="1495" t="str">
        <f t="shared" ref="GP9:GP25" si="67">IF(A9="","",COUNTIF(AQ9,"*成本法*")*BY9*GH9+COUNTIF(AQ9,"*市场法*")*DO9*GI9+COUNTIF(AQ9,"*收益法*")*GF9*GJ9)</f>
        <v/>
      </c>
      <c r="GQ9" s="1496" t="str">
        <f t="shared" si="5"/>
        <v/>
      </c>
      <c r="GR9" s="1494" t="str">
        <f>IF(GP9="","",IF(GH9=100%,ROUND(GP9*GQ9/100,0),GP9))</f>
        <v/>
      </c>
      <c r="GS9" s="1494" t="str">
        <f t="shared" si="6"/>
        <v/>
      </c>
      <c r="GT9" s="1497" t="str">
        <f t="shared" si="7"/>
        <v/>
      </c>
      <c r="GU9" s="1498" t="str">
        <f t="shared" si="8"/>
        <v/>
      </c>
      <c r="GV9" s="1499"/>
      <c r="GW9" s="1376"/>
      <c r="GX9" s="551"/>
      <c r="GY9" s="1376"/>
      <c r="GZ9" s="1376"/>
      <c r="HA9" s="1376"/>
      <c r="HB9" s="1500"/>
    </row>
    <row r="10" spans="1:210" ht="15.75" customHeight="1">
      <c r="A10" s="1438"/>
      <c r="B10" s="1439"/>
      <c r="C10" s="1440"/>
      <c r="D10" s="1441"/>
      <c r="E10" s="1442"/>
      <c r="F10" s="1441"/>
      <c r="G10" s="1442"/>
      <c r="H10" s="1443"/>
      <c r="I10" s="1441"/>
      <c r="J10" s="1441"/>
      <c r="K10" s="1444"/>
      <c r="L10" s="1445"/>
      <c r="M10" s="1440"/>
      <c r="N10" s="1446"/>
      <c r="O10" s="1894"/>
      <c r="P10" s="1501"/>
      <c r="Q10" s="1142"/>
      <c r="R10" s="1449" t="str">
        <f t="shared" si="9"/>
        <v/>
      </c>
      <c r="S10" s="1450"/>
      <c r="T10" s="1450"/>
      <c r="U10" s="1450"/>
      <c r="V10" s="1451"/>
      <c r="W10" s="1451"/>
      <c r="X10" s="1451"/>
      <c r="Y10" s="1452"/>
      <c r="Z10" s="1451"/>
      <c r="AA10" s="1451"/>
      <c r="AB10" s="1451"/>
      <c r="AC10" s="1451"/>
      <c r="AD10" s="1453"/>
      <c r="AE10" s="1502"/>
      <c r="AF10" s="1455"/>
      <c r="AG10" s="1455"/>
      <c r="AH10" s="1455"/>
      <c r="AI10" s="1455"/>
      <c r="AJ10" s="1456"/>
      <c r="AK10" s="1455"/>
      <c r="AL10" s="1455"/>
      <c r="AM10" s="1829"/>
      <c r="AN10" s="1458"/>
      <c r="AO10" s="1458"/>
      <c r="AP10" s="1458"/>
      <c r="AQ10" s="1403"/>
      <c r="AR10" s="1459"/>
      <c r="AS10" s="1460"/>
      <c r="AT10" s="1461"/>
      <c r="AU10" s="1461"/>
      <c r="AV10" s="1461"/>
      <c r="AW10" s="1461"/>
      <c r="AX10" s="1461"/>
      <c r="AY10" s="1462"/>
      <c r="AZ10" s="1463" t="str">
        <f>IF(A10="","",INDEX(基准日费率!$B$13:$C$24,MATCH(O10,基准日费率!$A$13:$A$24,0),IF(OR(E10="生产"),1,2))+IF(AND(O10="轻钢结构",Q10&lt;1000,Q10&gt;0),-10,0))</f>
        <v/>
      </c>
      <c r="BA10" s="1463" t="str">
        <f>IF(A10="","",(INT(封面!F$9&amp;"/"&amp;封面!H$9&amp;"/"&amp;封面!J$9)-P10)/365)</f>
        <v/>
      </c>
      <c r="BB10" s="1410" t="str">
        <f t="shared" si="10"/>
        <v/>
      </c>
      <c r="BC10" s="1410" t="str">
        <f t="shared" si="11"/>
        <v/>
      </c>
      <c r="BD10" s="1464"/>
      <c r="BE10" s="1464"/>
      <c r="BF10" s="1464"/>
      <c r="BG10" s="1464"/>
      <c r="BH10" s="1464"/>
      <c r="BI10" s="1464"/>
      <c r="BJ10" s="1464"/>
      <c r="BK10" s="1464"/>
      <c r="BL10" s="1464"/>
      <c r="BM10" s="1465">
        <f t="shared" si="12"/>
        <v>0</v>
      </c>
      <c r="BN10" s="1465">
        <f>ROUND(IF(A10="",0,BM10*Q10),0)</f>
        <v>0</v>
      </c>
      <c r="BO10" s="1466"/>
      <c r="BP10" s="1466"/>
      <c r="BQ10" s="1467"/>
      <c r="BR10" s="1468">
        <f t="shared" si="14"/>
        <v>0</v>
      </c>
      <c r="BS10" s="1467"/>
      <c r="BT10" s="1469"/>
      <c r="BU10" s="1470">
        <f t="shared" ref="BU10:BU25" si="68">ROUND(IF(A10="",0,(BN10+BN10*BO10+Q10*BQ10)*BS10*BT10/2),0)</f>
        <v>0</v>
      </c>
      <c r="BV10" s="1471"/>
      <c r="BW10" s="1470">
        <f t="shared" si="15"/>
        <v>0</v>
      </c>
      <c r="BX10" s="1472">
        <f>ROUND(IF(A10="",0,BN10/(1+基准日费率!$C$4)*基准日费率!$C$4+BN10*(BO10-BP10)),0)</f>
        <v>0</v>
      </c>
      <c r="BY10" s="1472">
        <f t="shared" si="16"/>
        <v>0</v>
      </c>
      <c r="BZ10" s="1473">
        <f t="shared" si="17"/>
        <v>0</v>
      </c>
      <c r="CA10" s="1503"/>
      <c r="CB10" s="1475"/>
      <c r="CC10" s="1475"/>
      <c r="CD10" s="1475"/>
      <c r="CE10" s="1475"/>
      <c r="CF10" s="1475"/>
      <c r="CG10" s="1476"/>
      <c r="CH10" s="1476"/>
      <c r="CI10" s="1476"/>
      <c r="CJ10" s="1475"/>
      <c r="CK10" s="1475"/>
      <c r="CL10" s="1475"/>
      <c r="CM10" s="1478"/>
      <c r="CN10" s="1478"/>
      <c r="CO10" s="1478"/>
      <c r="CP10" s="1477" t="str">
        <f t="shared" si="18"/>
        <v/>
      </c>
      <c r="CQ10" s="1477" t="str">
        <f t="shared" si="19"/>
        <v/>
      </c>
      <c r="CR10" s="1477" t="str">
        <f t="shared" si="20"/>
        <v/>
      </c>
      <c r="CS10" s="1477" t="str">
        <f t="shared" si="21"/>
        <v/>
      </c>
      <c r="CT10" s="1477" t="str">
        <f t="shared" si="22"/>
        <v/>
      </c>
      <c r="CU10" s="1477" t="str">
        <f t="shared" si="23"/>
        <v/>
      </c>
      <c r="CV10" s="1477" t="str">
        <f t="shared" si="24"/>
        <v/>
      </c>
      <c r="CW10" s="1477" t="str">
        <f t="shared" si="25"/>
        <v/>
      </c>
      <c r="CX10" s="1477" t="str">
        <f t="shared" si="26"/>
        <v/>
      </c>
      <c r="CY10" s="1477" t="str">
        <f t="shared" si="27"/>
        <v/>
      </c>
      <c r="CZ10" s="1477" t="str">
        <f t="shared" si="28"/>
        <v/>
      </c>
      <c r="DA10" s="1477" t="str">
        <f t="shared" si="29"/>
        <v/>
      </c>
      <c r="DB10" s="1477" t="str">
        <f t="shared" si="30"/>
        <v/>
      </c>
      <c r="DC10" s="1477" t="str">
        <f t="shared" si="31"/>
        <v/>
      </c>
      <c r="DD10" s="1477" t="str">
        <f t="shared" si="32"/>
        <v/>
      </c>
      <c r="DE10" s="1477" t="str">
        <f t="shared" si="33"/>
        <v/>
      </c>
      <c r="DF10" s="1477" t="str">
        <f t="shared" si="34"/>
        <v/>
      </c>
      <c r="DG10" s="1477" t="str">
        <f t="shared" si="35"/>
        <v/>
      </c>
      <c r="DH10" s="1478">
        <f t="shared" si="0"/>
        <v>0</v>
      </c>
      <c r="DI10" s="1478">
        <f t="shared" si="1"/>
        <v>0</v>
      </c>
      <c r="DJ10" s="1478">
        <f t="shared" si="1"/>
        <v>0</v>
      </c>
      <c r="DK10" s="1478">
        <f t="shared" si="2"/>
        <v>0</v>
      </c>
      <c r="DL10" s="1478">
        <f t="shared" si="2"/>
        <v>0</v>
      </c>
      <c r="DM10" s="1478">
        <f t="shared" si="2"/>
        <v>0</v>
      </c>
      <c r="DN10" s="1479">
        <f t="shared" si="36"/>
        <v>0</v>
      </c>
      <c r="DO10" s="1479">
        <f t="shared" si="37"/>
        <v>0</v>
      </c>
      <c r="DP10" s="1480"/>
      <c r="DQ10" s="1481">
        <f t="shared" si="3"/>
        <v>0</v>
      </c>
      <c r="DR10" s="1482"/>
      <c r="DS10" s="1480"/>
      <c r="DT10" s="1480"/>
      <c r="DU10" s="1480"/>
      <c r="DV10" s="1480"/>
      <c r="DW10" s="1480"/>
      <c r="DX10" s="1480"/>
      <c r="DY10" s="1480"/>
      <c r="DZ10" s="1480"/>
      <c r="EA10" s="1480"/>
      <c r="EB10" s="1480"/>
      <c r="EC10" s="1504"/>
      <c r="ED10" s="1485" t="str">
        <f>IF(EC10="","",(EC10-INT(封面!$F$9&amp;"/"&amp;封面!$H$9&amp;"/"&amp;封面!$J$9))/365.25)</f>
        <v/>
      </c>
      <c r="EE10" s="1504"/>
      <c r="EF10" s="1504"/>
      <c r="EG10" s="1504"/>
      <c r="EH10" s="1504"/>
      <c r="EI10" s="1504"/>
      <c r="EJ10" s="1504"/>
      <c r="EK10" s="1504"/>
      <c r="EL10" s="1504"/>
      <c r="EM10" s="1504"/>
      <c r="EN10" s="1504"/>
      <c r="EO10" s="1504"/>
      <c r="EP10" s="1504"/>
      <c r="EQ10" s="1504"/>
      <c r="ER10" s="1504"/>
      <c r="ES10" s="1504"/>
      <c r="ET10" s="1504"/>
      <c r="EU10" s="1504"/>
      <c r="EV10" s="1504"/>
      <c r="EW10" s="1504"/>
      <c r="EX10" s="1504"/>
      <c r="EY10" s="1482"/>
      <c r="EZ10" s="1482"/>
      <c r="FA10" s="1482"/>
      <c r="FB10" s="1485" t="str">
        <f>IF(A10="","",(N10-INT(封面!$F$9&amp;"/"&amp;封面!$H$9&amp;"/"&amp;封面!$J$9))/365.25)</f>
        <v/>
      </c>
      <c r="FC10" s="1485">
        <f t="shared" si="38"/>
        <v>0</v>
      </c>
      <c r="FD10" s="1487" t="str">
        <f t="shared" si="39"/>
        <v/>
      </c>
      <c r="FE10" s="1487" t="str">
        <f t="shared" si="40"/>
        <v/>
      </c>
      <c r="FF10" s="1487" t="str">
        <f>IF(A10="","",IF(AZ10-(INT(封面!$F$9&amp;"/"&amp;封面!$H$9&amp;"/"&amp;封面!$J$9)-P10)/365.25-FB10&gt;0,0,FB10-(AZ10-(INT(封面!$F$9&amp;"/"&amp;封面!$H$9&amp;"/"&amp;封面!$J$9)-P10)/365.25)))</f>
        <v/>
      </c>
      <c r="FG10" s="1488"/>
      <c r="FH10" s="1487" t="str">
        <f t="shared" si="41"/>
        <v/>
      </c>
      <c r="FI10" s="1487" t="str">
        <f t="shared" si="42"/>
        <v/>
      </c>
      <c r="FJ10" s="1487" t="str">
        <f t="shared" si="43"/>
        <v/>
      </c>
      <c r="FK10" s="1487" t="str">
        <f t="shared" si="44"/>
        <v/>
      </c>
      <c r="FL10" s="1487" t="str">
        <f t="shared" si="45"/>
        <v/>
      </c>
      <c r="FM10" s="1487" t="str">
        <f t="shared" si="46"/>
        <v/>
      </c>
      <c r="FN10" s="1487" t="str">
        <f t="shared" si="47"/>
        <v/>
      </c>
      <c r="FO10" s="1487" t="str">
        <f t="shared" si="48"/>
        <v/>
      </c>
      <c r="FP10" s="1487" t="str">
        <f t="shared" si="49"/>
        <v/>
      </c>
      <c r="FQ10" s="1487" t="str">
        <f t="shared" si="50"/>
        <v/>
      </c>
      <c r="FR10" s="1487" t="str">
        <f t="shared" si="51"/>
        <v/>
      </c>
      <c r="FS10" s="1487" t="str">
        <f t="shared" si="52"/>
        <v/>
      </c>
      <c r="FT10" s="1487" t="str">
        <f t="shared" si="53"/>
        <v/>
      </c>
      <c r="FU10" s="1487" t="str">
        <f t="shared" si="54"/>
        <v/>
      </c>
      <c r="FV10" s="1487" t="str">
        <f t="shared" si="55"/>
        <v/>
      </c>
      <c r="FW10" s="1487" t="str">
        <f t="shared" si="56"/>
        <v/>
      </c>
      <c r="FX10" s="1487" t="str">
        <f t="shared" si="57"/>
        <v/>
      </c>
      <c r="FY10" s="1487" t="str">
        <f t="shared" si="58"/>
        <v/>
      </c>
      <c r="FZ10" s="1487" t="str">
        <f t="shared" si="59"/>
        <v/>
      </c>
      <c r="GA10" s="1487" t="str">
        <f t="shared" si="60"/>
        <v/>
      </c>
      <c r="GB10" s="1489">
        <f t="shared" si="61"/>
        <v>0</v>
      </c>
      <c r="GC10" s="1490" t="str">
        <f t="shared" si="62"/>
        <v/>
      </c>
      <c r="GD10" s="1491">
        <f t="shared" si="63"/>
        <v>0</v>
      </c>
      <c r="GE10" s="1491">
        <f t="shared" si="64"/>
        <v>0</v>
      </c>
      <c r="GF10" s="1491">
        <f t="shared" si="65"/>
        <v>0</v>
      </c>
      <c r="GG10" s="1491" t="str">
        <f t="shared" si="66"/>
        <v/>
      </c>
      <c r="GH10" s="1492"/>
      <c r="GI10" s="1492"/>
      <c r="GJ10" s="1492"/>
      <c r="GK10" s="1493"/>
      <c r="GL10" s="1494"/>
      <c r="GM10" s="1494"/>
      <c r="GN10" s="1494">
        <f t="shared" si="4"/>
        <v>0</v>
      </c>
      <c r="GO10" s="1494">
        <f t="shared" si="4"/>
        <v>0</v>
      </c>
      <c r="GP10" s="1495" t="str">
        <f t="shared" si="67"/>
        <v/>
      </c>
      <c r="GQ10" s="1496" t="str">
        <f t="shared" si="5"/>
        <v/>
      </c>
      <c r="GR10" s="1494" t="str">
        <f t="shared" ref="GR10:GR25" si="69">IF(GP10="","",IF(GH10=100%,ROUND(GP10*GQ10/100,0),GP10))</f>
        <v/>
      </c>
      <c r="GS10" s="1494" t="str">
        <f t="shared" si="6"/>
        <v/>
      </c>
      <c r="GT10" s="1497" t="str">
        <f t="shared" si="7"/>
        <v/>
      </c>
      <c r="GU10" s="1498" t="str">
        <f t="shared" si="8"/>
        <v/>
      </c>
      <c r="GV10" s="1499"/>
      <c r="GW10" s="1376"/>
      <c r="GX10" s="892"/>
      <c r="GY10" s="1376"/>
      <c r="GZ10" s="1376"/>
      <c r="HA10" s="1376"/>
      <c r="HB10" s="1376"/>
    </row>
    <row r="11" spans="1:210" ht="15.75" customHeight="1">
      <c r="A11" s="1438"/>
      <c r="B11" s="1439"/>
      <c r="C11" s="1440"/>
      <c r="D11" s="1441"/>
      <c r="E11" s="1442"/>
      <c r="F11" s="1441"/>
      <c r="G11" s="1442"/>
      <c r="H11" s="1443"/>
      <c r="I11" s="1441"/>
      <c r="J11" s="1441"/>
      <c r="K11" s="1444"/>
      <c r="L11" s="1445"/>
      <c r="M11" s="1440"/>
      <c r="N11" s="1446"/>
      <c r="O11" s="1894"/>
      <c r="P11" s="1501"/>
      <c r="Q11" s="1142"/>
      <c r="R11" s="1449" t="str">
        <f t="shared" si="9"/>
        <v/>
      </c>
      <c r="S11" s="1450"/>
      <c r="T11" s="1450"/>
      <c r="U11" s="1450"/>
      <c r="V11" s="1451"/>
      <c r="W11" s="1451"/>
      <c r="X11" s="1451"/>
      <c r="Y11" s="1452"/>
      <c r="Z11" s="1451"/>
      <c r="AA11" s="1451"/>
      <c r="AB11" s="1451"/>
      <c r="AC11" s="1451"/>
      <c r="AD11" s="1453"/>
      <c r="AE11" s="1502"/>
      <c r="AF11" s="1455"/>
      <c r="AG11" s="1455"/>
      <c r="AH11" s="1455"/>
      <c r="AI11" s="1455"/>
      <c r="AJ11" s="1456"/>
      <c r="AK11" s="1455"/>
      <c r="AL11" s="1455"/>
      <c r="AM11" s="1829"/>
      <c r="AN11" s="1458"/>
      <c r="AO11" s="1458"/>
      <c r="AP11" s="1458"/>
      <c r="AQ11" s="1403"/>
      <c r="AR11" s="1459"/>
      <c r="AS11" s="1460"/>
      <c r="AT11" s="1461"/>
      <c r="AU11" s="1461"/>
      <c r="AV11" s="1461"/>
      <c r="AW11" s="1461"/>
      <c r="AX11" s="1461"/>
      <c r="AY11" s="1462"/>
      <c r="AZ11" s="1463" t="str">
        <f>IF(A11="","",INDEX(基准日费率!$B$13:$C$24,MATCH(O11,基准日费率!$A$13:$A$24,0),IF(OR(E11="生产"),1,2))+IF(AND(O11="轻钢结构",Q11&lt;1000,Q11&gt;0),-10,0))</f>
        <v/>
      </c>
      <c r="BA11" s="1463" t="str">
        <f>IF(A11="","",(INT(封面!F$9&amp;"/"&amp;封面!H$9&amp;"/"&amp;封面!J$9)-P11)/365)</f>
        <v/>
      </c>
      <c r="BB11" s="1410" t="str">
        <f t="shared" si="10"/>
        <v/>
      </c>
      <c r="BC11" s="1410" t="str">
        <f t="shared" si="11"/>
        <v/>
      </c>
      <c r="BD11" s="1464"/>
      <c r="BE11" s="1464"/>
      <c r="BF11" s="1464"/>
      <c r="BG11" s="1464"/>
      <c r="BH11" s="1464"/>
      <c r="BI11" s="1464"/>
      <c r="BJ11" s="1464"/>
      <c r="BK11" s="1464"/>
      <c r="BL11" s="1464"/>
      <c r="BM11" s="1465">
        <f t="shared" si="12"/>
        <v>0</v>
      </c>
      <c r="BN11" s="1465">
        <f t="shared" si="13"/>
        <v>0</v>
      </c>
      <c r="BO11" s="1466"/>
      <c r="BP11" s="1466"/>
      <c r="BQ11" s="1467"/>
      <c r="BR11" s="1468">
        <f t="shared" si="14"/>
        <v>0</v>
      </c>
      <c r="BS11" s="1467"/>
      <c r="BT11" s="1469"/>
      <c r="BU11" s="1470">
        <f t="shared" si="68"/>
        <v>0</v>
      </c>
      <c r="BV11" s="1471"/>
      <c r="BW11" s="1470">
        <f t="shared" si="15"/>
        <v>0</v>
      </c>
      <c r="BX11" s="1472">
        <f>ROUND(IF(A11="",0,BN11/(1+基准日费率!$C$4)*基准日费率!$C$4+BN11*(BO11-BP11)),0)</f>
        <v>0</v>
      </c>
      <c r="BY11" s="1472">
        <f t="shared" si="16"/>
        <v>0</v>
      </c>
      <c r="BZ11" s="1473">
        <f t="shared" si="17"/>
        <v>0</v>
      </c>
      <c r="CA11" s="1503"/>
      <c r="CB11" s="1475"/>
      <c r="CC11" s="1475"/>
      <c r="CD11" s="1475"/>
      <c r="CE11" s="1475"/>
      <c r="CF11" s="1475"/>
      <c r="CG11" s="1476"/>
      <c r="CH11" s="1476"/>
      <c r="CI11" s="1476"/>
      <c r="CJ11" s="1475"/>
      <c r="CK11" s="1475"/>
      <c r="CL11" s="1475"/>
      <c r="CM11" s="1478"/>
      <c r="CN11" s="1478"/>
      <c r="CO11" s="1478"/>
      <c r="CP11" s="1477" t="str">
        <f t="shared" si="18"/>
        <v/>
      </c>
      <c r="CQ11" s="1477" t="str">
        <f t="shared" si="19"/>
        <v/>
      </c>
      <c r="CR11" s="1477" t="str">
        <f t="shared" si="20"/>
        <v/>
      </c>
      <c r="CS11" s="1477" t="str">
        <f t="shared" si="21"/>
        <v/>
      </c>
      <c r="CT11" s="1477" t="str">
        <f t="shared" si="22"/>
        <v/>
      </c>
      <c r="CU11" s="1477" t="str">
        <f t="shared" si="23"/>
        <v/>
      </c>
      <c r="CV11" s="1477" t="str">
        <f t="shared" si="24"/>
        <v/>
      </c>
      <c r="CW11" s="1477" t="str">
        <f t="shared" si="25"/>
        <v/>
      </c>
      <c r="CX11" s="1477" t="str">
        <f t="shared" si="26"/>
        <v/>
      </c>
      <c r="CY11" s="1477" t="str">
        <f t="shared" si="27"/>
        <v/>
      </c>
      <c r="CZ11" s="1477" t="str">
        <f t="shared" si="28"/>
        <v/>
      </c>
      <c r="DA11" s="1477" t="str">
        <f t="shared" si="29"/>
        <v/>
      </c>
      <c r="DB11" s="1477" t="str">
        <f t="shared" si="30"/>
        <v/>
      </c>
      <c r="DC11" s="1477" t="str">
        <f t="shared" si="31"/>
        <v/>
      </c>
      <c r="DD11" s="1477" t="str">
        <f t="shared" si="32"/>
        <v/>
      </c>
      <c r="DE11" s="1477" t="str">
        <f t="shared" si="33"/>
        <v/>
      </c>
      <c r="DF11" s="1477" t="str">
        <f t="shared" si="34"/>
        <v/>
      </c>
      <c r="DG11" s="1477" t="str">
        <f t="shared" si="35"/>
        <v/>
      </c>
      <c r="DH11" s="1478">
        <f t="shared" si="0"/>
        <v>0</v>
      </c>
      <c r="DI11" s="1478">
        <f t="shared" si="1"/>
        <v>0</v>
      </c>
      <c r="DJ11" s="1478">
        <f t="shared" si="1"/>
        <v>0</v>
      </c>
      <c r="DK11" s="1478">
        <f t="shared" si="2"/>
        <v>0</v>
      </c>
      <c r="DL11" s="1478">
        <f t="shared" si="2"/>
        <v>0</v>
      </c>
      <c r="DM11" s="1478">
        <f t="shared" si="2"/>
        <v>0</v>
      </c>
      <c r="DN11" s="1479">
        <f t="shared" si="36"/>
        <v>0</v>
      </c>
      <c r="DO11" s="1479">
        <f t="shared" si="37"/>
        <v>0</v>
      </c>
      <c r="DP11" s="1480"/>
      <c r="DQ11" s="1481">
        <f t="shared" si="3"/>
        <v>0</v>
      </c>
      <c r="DR11" s="1482"/>
      <c r="DS11" s="1480"/>
      <c r="DT11" s="1480"/>
      <c r="DU11" s="1480"/>
      <c r="DV11" s="1480"/>
      <c r="DW11" s="1480"/>
      <c r="DX11" s="1480"/>
      <c r="DY11" s="1480"/>
      <c r="DZ11" s="1480"/>
      <c r="EA11" s="1480"/>
      <c r="EB11" s="1480"/>
      <c r="EC11" s="1504"/>
      <c r="ED11" s="1485" t="str">
        <f>IF(EC11="","",(EC11-INT(封面!$F$9&amp;"/"&amp;封面!$H$9&amp;"/"&amp;封面!$J$9))/365.25)</f>
        <v/>
      </c>
      <c r="EE11" s="1504"/>
      <c r="EF11" s="1504"/>
      <c r="EG11" s="1504"/>
      <c r="EH11" s="1504"/>
      <c r="EI11" s="1504"/>
      <c r="EJ11" s="1504"/>
      <c r="EK11" s="1504"/>
      <c r="EL11" s="1504"/>
      <c r="EM11" s="1504"/>
      <c r="EN11" s="1504"/>
      <c r="EO11" s="1504"/>
      <c r="EP11" s="1504"/>
      <c r="EQ11" s="1504"/>
      <c r="ER11" s="1504"/>
      <c r="ES11" s="1504"/>
      <c r="ET11" s="1504"/>
      <c r="EU11" s="1504"/>
      <c r="EV11" s="1504"/>
      <c r="EW11" s="1504"/>
      <c r="EX11" s="1504"/>
      <c r="EY11" s="1482"/>
      <c r="EZ11" s="1482"/>
      <c r="FA11" s="1482"/>
      <c r="FB11" s="1485" t="str">
        <f>IF(A11="","",(N11-INT(封面!$F$9&amp;"/"&amp;封面!$H$9&amp;"/"&amp;封面!$J$9))/365.25)</f>
        <v/>
      </c>
      <c r="FC11" s="1485">
        <f t="shared" si="38"/>
        <v>0</v>
      </c>
      <c r="FD11" s="1487" t="str">
        <f t="shared" si="39"/>
        <v/>
      </c>
      <c r="FE11" s="1487" t="str">
        <f t="shared" si="40"/>
        <v/>
      </c>
      <c r="FF11" s="1487" t="str">
        <f>IF(A11="","",IF(AZ11-(INT(封面!$F$9&amp;"/"&amp;封面!$H$9&amp;"/"&amp;封面!$J$9)-P11)/365.25-FB11&gt;0,0,FB11-(AZ11-(INT(封面!$F$9&amp;"/"&amp;封面!$H$9&amp;"/"&amp;封面!$J$9)-P11)/365.25)))</f>
        <v/>
      </c>
      <c r="FG11" s="1488"/>
      <c r="FH11" s="1487" t="str">
        <f t="shared" si="41"/>
        <v/>
      </c>
      <c r="FI11" s="1487" t="str">
        <f t="shared" si="42"/>
        <v/>
      </c>
      <c r="FJ11" s="1487" t="str">
        <f t="shared" si="43"/>
        <v/>
      </c>
      <c r="FK11" s="1487" t="str">
        <f t="shared" si="44"/>
        <v/>
      </c>
      <c r="FL11" s="1487" t="str">
        <f t="shared" si="45"/>
        <v/>
      </c>
      <c r="FM11" s="1487" t="str">
        <f t="shared" si="46"/>
        <v/>
      </c>
      <c r="FN11" s="1487" t="str">
        <f t="shared" si="47"/>
        <v/>
      </c>
      <c r="FO11" s="1487" t="str">
        <f t="shared" si="48"/>
        <v/>
      </c>
      <c r="FP11" s="1487" t="str">
        <f t="shared" si="49"/>
        <v/>
      </c>
      <c r="FQ11" s="1487" t="str">
        <f t="shared" si="50"/>
        <v/>
      </c>
      <c r="FR11" s="1487" t="str">
        <f t="shared" si="51"/>
        <v/>
      </c>
      <c r="FS11" s="1487" t="str">
        <f t="shared" si="52"/>
        <v/>
      </c>
      <c r="FT11" s="1487" t="str">
        <f t="shared" si="53"/>
        <v/>
      </c>
      <c r="FU11" s="1487" t="str">
        <f t="shared" si="54"/>
        <v/>
      </c>
      <c r="FV11" s="1487" t="str">
        <f t="shared" si="55"/>
        <v/>
      </c>
      <c r="FW11" s="1487" t="str">
        <f t="shared" si="56"/>
        <v/>
      </c>
      <c r="FX11" s="1487" t="str">
        <f t="shared" si="57"/>
        <v/>
      </c>
      <c r="FY11" s="1487" t="str">
        <f t="shared" si="58"/>
        <v/>
      </c>
      <c r="FZ11" s="1487" t="str">
        <f t="shared" si="59"/>
        <v/>
      </c>
      <c r="GA11" s="1487" t="str">
        <f t="shared" si="60"/>
        <v/>
      </c>
      <c r="GB11" s="1489">
        <f t="shared" si="61"/>
        <v>0</v>
      </c>
      <c r="GC11" s="1490" t="str">
        <f t="shared" si="62"/>
        <v/>
      </c>
      <c r="GD11" s="1491">
        <f t="shared" si="63"/>
        <v>0</v>
      </c>
      <c r="GE11" s="1491">
        <f t="shared" si="64"/>
        <v>0</v>
      </c>
      <c r="GF11" s="1491">
        <f t="shared" si="65"/>
        <v>0</v>
      </c>
      <c r="GG11" s="1491" t="str">
        <f t="shared" si="66"/>
        <v/>
      </c>
      <c r="GH11" s="1492"/>
      <c r="GI11" s="1505"/>
      <c r="GJ11" s="1505"/>
      <c r="GK11" s="1494"/>
      <c r="GL11" s="1494"/>
      <c r="GM11" s="1494"/>
      <c r="GN11" s="1494">
        <f t="shared" si="4"/>
        <v>0</v>
      </c>
      <c r="GO11" s="1494">
        <f t="shared" si="4"/>
        <v>0</v>
      </c>
      <c r="GP11" s="1495" t="str">
        <f t="shared" si="67"/>
        <v/>
      </c>
      <c r="GQ11" s="1496" t="str">
        <f t="shared" si="5"/>
        <v/>
      </c>
      <c r="GR11" s="1494" t="str">
        <f t="shared" si="69"/>
        <v/>
      </c>
      <c r="GS11" s="1494" t="str">
        <f t="shared" si="6"/>
        <v/>
      </c>
      <c r="GT11" s="1497" t="str">
        <f t="shared" si="7"/>
        <v/>
      </c>
      <c r="GU11" s="1498" t="str">
        <f t="shared" si="8"/>
        <v/>
      </c>
      <c r="GV11" s="1499"/>
      <c r="GW11" s="1376"/>
      <c r="GX11" s="892"/>
      <c r="GY11" s="1376"/>
      <c r="GZ11" s="1376"/>
      <c r="HA11" s="1376"/>
      <c r="HB11" s="1376"/>
    </row>
    <row r="12" spans="1:210" ht="15" customHeight="1">
      <c r="A12" s="1438"/>
      <c r="B12" s="1439"/>
      <c r="C12" s="1440"/>
      <c r="D12" s="1441"/>
      <c r="E12" s="1442"/>
      <c r="F12" s="1441"/>
      <c r="G12" s="1442"/>
      <c r="H12" s="1443"/>
      <c r="I12" s="1441"/>
      <c r="J12" s="1441"/>
      <c r="K12" s="1444"/>
      <c r="L12" s="1445"/>
      <c r="M12" s="1440"/>
      <c r="N12" s="1446"/>
      <c r="O12" s="1894"/>
      <c r="P12" s="1501"/>
      <c r="Q12" s="1506"/>
      <c r="R12" s="1449" t="str">
        <f t="shared" si="9"/>
        <v/>
      </c>
      <c r="S12" s="1450"/>
      <c r="T12" s="1450"/>
      <c r="U12" s="1450"/>
      <c r="V12" s="1451"/>
      <c r="W12" s="1451"/>
      <c r="X12" s="1451"/>
      <c r="Y12" s="1452"/>
      <c r="Z12" s="1451"/>
      <c r="AA12" s="1451"/>
      <c r="AB12" s="1451"/>
      <c r="AC12" s="1451"/>
      <c r="AD12" s="1453"/>
      <c r="AE12" s="1502"/>
      <c r="AF12" s="1455"/>
      <c r="AG12" s="1455"/>
      <c r="AH12" s="1455"/>
      <c r="AI12" s="1455"/>
      <c r="AJ12" s="1456"/>
      <c r="AK12" s="1455"/>
      <c r="AL12" s="1455"/>
      <c r="AM12" s="1829"/>
      <c r="AN12" s="1458"/>
      <c r="AO12" s="1458"/>
      <c r="AP12" s="1458"/>
      <c r="AQ12" s="1403"/>
      <c r="AR12" s="1459"/>
      <c r="AS12" s="1460"/>
      <c r="AT12" s="1461"/>
      <c r="AU12" s="1461"/>
      <c r="AV12" s="1461"/>
      <c r="AW12" s="1461"/>
      <c r="AX12" s="1461"/>
      <c r="AY12" s="1462"/>
      <c r="AZ12" s="1463" t="str">
        <f>IF(A12="","",INDEX(基准日费率!$B$13:$C$24,MATCH(O12,基准日费率!$A$13:$A$24,0),IF(OR(E12="生产"),1,2))+IF(AND(O12="轻钢结构",Q12&lt;1000,Q12&gt;0),-10,0))</f>
        <v/>
      </c>
      <c r="BA12" s="1463" t="str">
        <f>IF(A12="","",(INT(封面!F$9&amp;"/"&amp;封面!H$9&amp;"/"&amp;封面!J$9)-P12)/365)</f>
        <v/>
      </c>
      <c r="BB12" s="1410" t="str">
        <f t="shared" si="10"/>
        <v/>
      </c>
      <c r="BC12" s="1410" t="str">
        <f t="shared" si="11"/>
        <v/>
      </c>
      <c r="BD12" s="1464"/>
      <c r="BE12" s="1464"/>
      <c r="BF12" s="1464"/>
      <c r="BG12" s="1464"/>
      <c r="BH12" s="1464"/>
      <c r="BI12" s="1464"/>
      <c r="BJ12" s="1464"/>
      <c r="BK12" s="1464"/>
      <c r="BL12" s="1464"/>
      <c r="BM12" s="1465">
        <f t="shared" si="12"/>
        <v>0</v>
      </c>
      <c r="BN12" s="1465">
        <f t="shared" si="13"/>
        <v>0</v>
      </c>
      <c r="BO12" s="1466"/>
      <c r="BP12" s="1466"/>
      <c r="BQ12" s="1467"/>
      <c r="BR12" s="1468">
        <f t="shared" si="14"/>
        <v>0</v>
      </c>
      <c r="BS12" s="1467"/>
      <c r="BT12" s="1469"/>
      <c r="BU12" s="1470">
        <f t="shared" si="68"/>
        <v>0</v>
      </c>
      <c r="BV12" s="1471"/>
      <c r="BW12" s="1470">
        <f t="shared" si="15"/>
        <v>0</v>
      </c>
      <c r="BX12" s="1472">
        <f>ROUND(IF(A12="",0,BN12/(1+基准日费率!$C$4)*基准日费率!$C$4+BN12*(BO12-BP12)),0)</f>
        <v>0</v>
      </c>
      <c r="BY12" s="1472">
        <f t="shared" si="16"/>
        <v>0</v>
      </c>
      <c r="BZ12" s="1473">
        <f t="shared" si="17"/>
        <v>0</v>
      </c>
      <c r="CA12" s="1503"/>
      <c r="CB12" s="1475"/>
      <c r="CC12" s="1475"/>
      <c r="CD12" s="1475"/>
      <c r="CE12" s="1475"/>
      <c r="CF12" s="1475"/>
      <c r="CG12" s="1476"/>
      <c r="CH12" s="1476"/>
      <c r="CI12" s="1476"/>
      <c r="CJ12" s="1475"/>
      <c r="CK12" s="1475"/>
      <c r="CL12" s="1475"/>
      <c r="CM12" s="1478"/>
      <c r="CN12" s="1478"/>
      <c r="CO12" s="1478"/>
      <c r="CP12" s="1477" t="str">
        <f t="shared" si="18"/>
        <v/>
      </c>
      <c r="CQ12" s="1477" t="str">
        <f t="shared" si="19"/>
        <v/>
      </c>
      <c r="CR12" s="1477" t="str">
        <f t="shared" si="20"/>
        <v/>
      </c>
      <c r="CS12" s="1477" t="str">
        <f t="shared" si="21"/>
        <v/>
      </c>
      <c r="CT12" s="1477" t="str">
        <f t="shared" si="22"/>
        <v/>
      </c>
      <c r="CU12" s="1477" t="str">
        <f t="shared" si="23"/>
        <v/>
      </c>
      <c r="CV12" s="1477" t="str">
        <f t="shared" si="24"/>
        <v/>
      </c>
      <c r="CW12" s="1477" t="str">
        <f t="shared" si="25"/>
        <v/>
      </c>
      <c r="CX12" s="1477" t="str">
        <f t="shared" si="26"/>
        <v/>
      </c>
      <c r="CY12" s="1477" t="str">
        <f t="shared" si="27"/>
        <v/>
      </c>
      <c r="CZ12" s="1477" t="str">
        <f t="shared" si="28"/>
        <v/>
      </c>
      <c r="DA12" s="1477" t="str">
        <f t="shared" si="29"/>
        <v/>
      </c>
      <c r="DB12" s="1477" t="str">
        <f t="shared" si="30"/>
        <v/>
      </c>
      <c r="DC12" s="1477" t="str">
        <f t="shared" si="31"/>
        <v/>
      </c>
      <c r="DD12" s="1477" t="str">
        <f t="shared" si="32"/>
        <v/>
      </c>
      <c r="DE12" s="1477" t="str">
        <f t="shared" si="33"/>
        <v/>
      </c>
      <c r="DF12" s="1477" t="str">
        <f t="shared" si="34"/>
        <v/>
      </c>
      <c r="DG12" s="1477" t="str">
        <f t="shared" si="35"/>
        <v/>
      </c>
      <c r="DH12" s="1478">
        <f t="shared" si="0"/>
        <v>0</v>
      </c>
      <c r="DI12" s="1478">
        <f t="shared" si="1"/>
        <v>0</v>
      </c>
      <c r="DJ12" s="1478">
        <f t="shared" si="1"/>
        <v>0</v>
      </c>
      <c r="DK12" s="1478">
        <f t="shared" si="2"/>
        <v>0</v>
      </c>
      <c r="DL12" s="1478">
        <f t="shared" si="2"/>
        <v>0</v>
      </c>
      <c r="DM12" s="1478">
        <f t="shared" si="2"/>
        <v>0</v>
      </c>
      <c r="DN12" s="1479">
        <f t="shared" si="36"/>
        <v>0</v>
      </c>
      <c r="DO12" s="1479">
        <f t="shared" si="37"/>
        <v>0</v>
      </c>
      <c r="DP12" s="1480"/>
      <c r="DQ12" s="1481">
        <f t="shared" si="3"/>
        <v>0</v>
      </c>
      <c r="DR12" s="1482"/>
      <c r="DS12" s="1480"/>
      <c r="DT12" s="1480"/>
      <c r="DU12" s="1480"/>
      <c r="DV12" s="1480"/>
      <c r="DW12" s="1480"/>
      <c r="DX12" s="1480"/>
      <c r="DY12" s="1480"/>
      <c r="DZ12" s="1480"/>
      <c r="EA12" s="1480"/>
      <c r="EB12" s="1480"/>
      <c r="EC12" s="1504"/>
      <c r="ED12" s="1485" t="str">
        <f>IF(EC12="","",(EC12-INT(封面!$F$9&amp;"/"&amp;封面!$H$9&amp;"/"&amp;封面!$J$9))/365.25)</f>
        <v/>
      </c>
      <c r="EE12" s="1504"/>
      <c r="EF12" s="1504"/>
      <c r="EG12" s="1504"/>
      <c r="EH12" s="1504"/>
      <c r="EI12" s="1504"/>
      <c r="EJ12" s="1504"/>
      <c r="EK12" s="1504"/>
      <c r="EL12" s="1504"/>
      <c r="EM12" s="1504"/>
      <c r="EN12" s="1504"/>
      <c r="EO12" s="1504"/>
      <c r="EP12" s="1504"/>
      <c r="EQ12" s="1504"/>
      <c r="ER12" s="1504"/>
      <c r="ES12" s="1504"/>
      <c r="ET12" s="1504"/>
      <c r="EU12" s="1504"/>
      <c r="EV12" s="1504"/>
      <c r="EW12" s="1504"/>
      <c r="EX12" s="1504"/>
      <c r="EY12" s="1482"/>
      <c r="EZ12" s="1482"/>
      <c r="FA12" s="1482"/>
      <c r="FB12" s="1485" t="str">
        <f>IF(A12="","",(N12-INT(封面!$F$9&amp;"/"&amp;封面!$H$9&amp;"/"&amp;封面!$J$9))/365.25)</f>
        <v/>
      </c>
      <c r="FC12" s="1485">
        <f t="shared" si="38"/>
        <v>0</v>
      </c>
      <c r="FD12" s="1487" t="str">
        <f t="shared" si="39"/>
        <v/>
      </c>
      <c r="FE12" s="1487" t="str">
        <f t="shared" si="40"/>
        <v/>
      </c>
      <c r="FF12" s="1487" t="str">
        <f>IF(A12="","",IF(AZ12-(INT(封面!$F$9&amp;"/"&amp;封面!$H$9&amp;"/"&amp;封面!$J$9)-P12)/365.25-FB12&gt;0,0,FB12-(AZ12-(INT(封面!$F$9&amp;"/"&amp;封面!$H$9&amp;"/"&amp;封面!$J$9)-P12)/365.25)))</f>
        <v/>
      </c>
      <c r="FG12" s="1488"/>
      <c r="FH12" s="1487" t="str">
        <f t="shared" si="41"/>
        <v/>
      </c>
      <c r="FI12" s="1487" t="str">
        <f t="shared" si="42"/>
        <v/>
      </c>
      <c r="FJ12" s="1487" t="str">
        <f t="shared" si="43"/>
        <v/>
      </c>
      <c r="FK12" s="1487" t="str">
        <f t="shared" si="44"/>
        <v/>
      </c>
      <c r="FL12" s="1487" t="str">
        <f t="shared" si="45"/>
        <v/>
      </c>
      <c r="FM12" s="1487" t="str">
        <f t="shared" si="46"/>
        <v/>
      </c>
      <c r="FN12" s="1487" t="str">
        <f t="shared" si="47"/>
        <v/>
      </c>
      <c r="FO12" s="1487" t="str">
        <f t="shared" si="48"/>
        <v/>
      </c>
      <c r="FP12" s="1487" t="str">
        <f t="shared" si="49"/>
        <v/>
      </c>
      <c r="FQ12" s="1487" t="str">
        <f t="shared" si="50"/>
        <v/>
      </c>
      <c r="FR12" s="1487" t="str">
        <f t="shared" si="51"/>
        <v/>
      </c>
      <c r="FS12" s="1487" t="str">
        <f t="shared" si="52"/>
        <v/>
      </c>
      <c r="FT12" s="1487" t="str">
        <f t="shared" si="53"/>
        <v/>
      </c>
      <c r="FU12" s="1487" t="str">
        <f t="shared" si="54"/>
        <v/>
      </c>
      <c r="FV12" s="1487" t="str">
        <f t="shared" si="55"/>
        <v/>
      </c>
      <c r="FW12" s="1487" t="str">
        <f t="shared" si="56"/>
        <v/>
      </c>
      <c r="FX12" s="1487" t="str">
        <f t="shared" si="57"/>
        <v/>
      </c>
      <c r="FY12" s="1487" t="str">
        <f t="shared" si="58"/>
        <v/>
      </c>
      <c r="FZ12" s="1487" t="str">
        <f t="shared" si="59"/>
        <v/>
      </c>
      <c r="GA12" s="1487" t="str">
        <f t="shared" si="60"/>
        <v/>
      </c>
      <c r="GB12" s="1489">
        <f t="shared" si="61"/>
        <v>0</v>
      </c>
      <c r="GC12" s="1490" t="str">
        <f t="shared" si="62"/>
        <v/>
      </c>
      <c r="GD12" s="1491">
        <f t="shared" si="63"/>
        <v>0</v>
      </c>
      <c r="GE12" s="1491">
        <f t="shared" si="64"/>
        <v>0</v>
      </c>
      <c r="GF12" s="1491">
        <f t="shared" si="65"/>
        <v>0</v>
      </c>
      <c r="GG12" s="1491" t="str">
        <f t="shared" si="66"/>
        <v/>
      </c>
      <c r="GH12" s="1492"/>
      <c r="GI12" s="1505"/>
      <c r="GJ12" s="1505"/>
      <c r="GK12" s="1494"/>
      <c r="GL12" s="1494"/>
      <c r="GM12" s="1494"/>
      <c r="GN12" s="1494">
        <f t="shared" si="4"/>
        <v>0</v>
      </c>
      <c r="GO12" s="1494">
        <f t="shared" si="4"/>
        <v>0</v>
      </c>
      <c r="GP12" s="1495" t="str">
        <f t="shared" si="67"/>
        <v/>
      </c>
      <c r="GQ12" s="1496" t="str">
        <f t="shared" si="5"/>
        <v/>
      </c>
      <c r="GR12" s="1494" t="str">
        <f t="shared" si="69"/>
        <v/>
      </c>
      <c r="GS12" s="1494" t="str">
        <f t="shared" si="6"/>
        <v/>
      </c>
      <c r="GT12" s="1497" t="str">
        <f t="shared" si="7"/>
        <v/>
      </c>
      <c r="GU12" s="1498" t="str">
        <f t="shared" si="8"/>
        <v/>
      </c>
      <c r="GV12" s="1499"/>
      <c r="GW12" s="1376"/>
      <c r="GX12" s="892"/>
      <c r="GY12" s="1376"/>
      <c r="GZ12" s="1376"/>
      <c r="HA12" s="1376"/>
      <c r="HB12" s="1376"/>
    </row>
    <row r="13" spans="1:210" ht="15.75" customHeight="1">
      <c r="A13" s="1438"/>
      <c r="B13" s="1439"/>
      <c r="C13" s="1440"/>
      <c r="D13" s="1441"/>
      <c r="E13" s="1442"/>
      <c r="F13" s="1441"/>
      <c r="G13" s="1442"/>
      <c r="H13" s="1443"/>
      <c r="I13" s="1441"/>
      <c r="J13" s="1441"/>
      <c r="K13" s="1444"/>
      <c r="L13" s="1445"/>
      <c r="M13" s="1440"/>
      <c r="N13" s="1446"/>
      <c r="O13" s="1894"/>
      <c r="P13" s="1501"/>
      <c r="Q13" s="1142"/>
      <c r="R13" s="1449" t="str">
        <f t="shared" si="9"/>
        <v/>
      </c>
      <c r="S13" s="1450"/>
      <c r="T13" s="1450"/>
      <c r="U13" s="1450"/>
      <c r="V13" s="1451"/>
      <c r="W13" s="1451"/>
      <c r="X13" s="1451"/>
      <c r="Y13" s="1452"/>
      <c r="Z13" s="1451"/>
      <c r="AA13" s="1451"/>
      <c r="AB13" s="1451"/>
      <c r="AC13" s="1451"/>
      <c r="AD13" s="1453"/>
      <c r="AE13" s="1502"/>
      <c r="AF13" s="1455"/>
      <c r="AG13" s="1455"/>
      <c r="AH13" s="1455"/>
      <c r="AI13" s="1455"/>
      <c r="AJ13" s="1456"/>
      <c r="AK13" s="1455"/>
      <c r="AL13" s="1455"/>
      <c r="AM13" s="1829"/>
      <c r="AN13" s="1458"/>
      <c r="AO13" s="1458"/>
      <c r="AP13" s="1458"/>
      <c r="AQ13" s="1403"/>
      <c r="AR13" s="1459"/>
      <c r="AS13" s="1460"/>
      <c r="AT13" s="1461"/>
      <c r="AU13" s="1461"/>
      <c r="AV13" s="1461"/>
      <c r="AW13" s="1461"/>
      <c r="AX13" s="1461"/>
      <c r="AY13" s="1462"/>
      <c r="AZ13" s="1463" t="str">
        <f>IF(A13="","",INDEX(基准日费率!$B$13:$C$24,MATCH(O13,基准日费率!$A$13:$A$24,0),IF(OR(E13="生产"),1,2))+IF(AND(O13="轻钢结构",Q13&lt;1000,Q13&gt;0),-10,0))</f>
        <v/>
      </c>
      <c r="BA13" s="1463" t="str">
        <f>IF(A13="","",(INT(封面!F$9&amp;"/"&amp;封面!H$9&amp;"/"&amp;封面!J$9)-P13)/365)</f>
        <v/>
      </c>
      <c r="BB13" s="1410" t="str">
        <f t="shared" si="10"/>
        <v/>
      </c>
      <c r="BC13" s="1410" t="str">
        <f t="shared" si="11"/>
        <v/>
      </c>
      <c r="BD13" s="1464"/>
      <c r="BE13" s="1464"/>
      <c r="BF13" s="1464"/>
      <c r="BG13" s="1464"/>
      <c r="BH13" s="1464"/>
      <c r="BI13" s="1464"/>
      <c r="BJ13" s="1464"/>
      <c r="BK13" s="1464"/>
      <c r="BL13" s="1464"/>
      <c r="BM13" s="1465">
        <f t="shared" si="12"/>
        <v>0</v>
      </c>
      <c r="BN13" s="1465">
        <f t="shared" si="13"/>
        <v>0</v>
      </c>
      <c r="BO13" s="1466"/>
      <c r="BP13" s="1466"/>
      <c r="BQ13" s="1467"/>
      <c r="BR13" s="1468">
        <f t="shared" si="14"/>
        <v>0</v>
      </c>
      <c r="BS13" s="1467"/>
      <c r="BT13" s="1469"/>
      <c r="BU13" s="1470">
        <f t="shared" si="68"/>
        <v>0</v>
      </c>
      <c r="BV13" s="1471"/>
      <c r="BW13" s="1470">
        <f t="shared" si="15"/>
        <v>0</v>
      </c>
      <c r="BX13" s="1472">
        <f>ROUND(IF(A13="",0,BN13/(1+基准日费率!$C$4)*基准日费率!$C$4+BN13*(BO13-BP13)),0)</f>
        <v>0</v>
      </c>
      <c r="BY13" s="1472">
        <f t="shared" si="16"/>
        <v>0</v>
      </c>
      <c r="BZ13" s="1473">
        <f t="shared" si="17"/>
        <v>0</v>
      </c>
      <c r="CA13" s="1503"/>
      <c r="CB13" s="1475"/>
      <c r="CC13" s="1475"/>
      <c r="CD13" s="1475"/>
      <c r="CE13" s="1475"/>
      <c r="CF13" s="1475"/>
      <c r="CG13" s="1476"/>
      <c r="CH13" s="1476"/>
      <c r="CI13" s="1476"/>
      <c r="CJ13" s="1475"/>
      <c r="CK13" s="1475"/>
      <c r="CL13" s="1475"/>
      <c r="CM13" s="1478"/>
      <c r="CN13" s="1478"/>
      <c r="CO13" s="1478"/>
      <c r="CP13" s="1477" t="str">
        <f t="shared" si="18"/>
        <v/>
      </c>
      <c r="CQ13" s="1477" t="str">
        <f t="shared" si="19"/>
        <v/>
      </c>
      <c r="CR13" s="1477" t="str">
        <f t="shared" si="20"/>
        <v/>
      </c>
      <c r="CS13" s="1477" t="str">
        <f t="shared" si="21"/>
        <v/>
      </c>
      <c r="CT13" s="1477" t="str">
        <f t="shared" si="22"/>
        <v/>
      </c>
      <c r="CU13" s="1477" t="str">
        <f t="shared" si="23"/>
        <v/>
      </c>
      <c r="CV13" s="1477" t="str">
        <f t="shared" si="24"/>
        <v/>
      </c>
      <c r="CW13" s="1477" t="str">
        <f t="shared" si="25"/>
        <v/>
      </c>
      <c r="CX13" s="1477" t="str">
        <f t="shared" si="26"/>
        <v/>
      </c>
      <c r="CY13" s="1477" t="str">
        <f t="shared" si="27"/>
        <v/>
      </c>
      <c r="CZ13" s="1477" t="str">
        <f t="shared" si="28"/>
        <v/>
      </c>
      <c r="DA13" s="1477" t="str">
        <f t="shared" si="29"/>
        <v/>
      </c>
      <c r="DB13" s="1477" t="str">
        <f t="shared" si="30"/>
        <v/>
      </c>
      <c r="DC13" s="1477" t="str">
        <f t="shared" si="31"/>
        <v/>
      </c>
      <c r="DD13" s="1477" t="str">
        <f t="shared" si="32"/>
        <v/>
      </c>
      <c r="DE13" s="1477" t="str">
        <f t="shared" si="33"/>
        <v/>
      </c>
      <c r="DF13" s="1477" t="str">
        <f t="shared" si="34"/>
        <v/>
      </c>
      <c r="DG13" s="1477" t="str">
        <f t="shared" si="35"/>
        <v/>
      </c>
      <c r="DH13" s="1478">
        <f t="shared" si="0"/>
        <v>0</v>
      </c>
      <c r="DI13" s="1478">
        <f t="shared" si="1"/>
        <v>0</v>
      </c>
      <c r="DJ13" s="1478">
        <f t="shared" si="1"/>
        <v>0</v>
      </c>
      <c r="DK13" s="1478">
        <f t="shared" si="2"/>
        <v>0</v>
      </c>
      <c r="DL13" s="1478">
        <f t="shared" si="2"/>
        <v>0</v>
      </c>
      <c r="DM13" s="1478">
        <f t="shared" si="2"/>
        <v>0</v>
      </c>
      <c r="DN13" s="1479">
        <f t="shared" si="36"/>
        <v>0</v>
      </c>
      <c r="DO13" s="1479">
        <f t="shared" si="37"/>
        <v>0</v>
      </c>
      <c r="DP13" s="1480"/>
      <c r="DQ13" s="1481">
        <f t="shared" si="3"/>
        <v>0</v>
      </c>
      <c r="DR13" s="1482"/>
      <c r="DS13" s="1480"/>
      <c r="DT13" s="1480"/>
      <c r="DU13" s="1480"/>
      <c r="DV13" s="1480"/>
      <c r="DW13" s="1480"/>
      <c r="DX13" s="1480"/>
      <c r="DY13" s="1480"/>
      <c r="DZ13" s="1480"/>
      <c r="EA13" s="1480"/>
      <c r="EB13" s="1480"/>
      <c r="EC13" s="1504"/>
      <c r="ED13" s="1485" t="str">
        <f>IF(EC13="","",(EC13-INT(封面!$F$9&amp;"/"&amp;封面!$H$9&amp;"/"&amp;封面!$J$9))/365.25)</f>
        <v/>
      </c>
      <c r="EE13" s="1504"/>
      <c r="EF13" s="1504"/>
      <c r="EG13" s="1504"/>
      <c r="EH13" s="1504"/>
      <c r="EI13" s="1504"/>
      <c r="EJ13" s="1504"/>
      <c r="EK13" s="1504"/>
      <c r="EL13" s="1504"/>
      <c r="EM13" s="1504"/>
      <c r="EN13" s="1504"/>
      <c r="EO13" s="1504"/>
      <c r="EP13" s="1504"/>
      <c r="EQ13" s="1504"/>
      <c r="ER13" s="1504"/>
      <c r="ES13" s="1504"/>
      <c r="ET13" s="1504"/>
      <c r="EU13" s="1504"/>
      <c r="EV13" s="1504"/>
      <c r="EW13" s="1504"/>
      <c r="EX13" s="1504"/>
      <c r="EY13" s="1482"/>
      <c r="EZ13" s="1482"/>
      <c r="FA13" s="1482"/>
      <c r="FB13" s="1485" t="str">
        <f>IF(A13="","",(N13-INT(封面!$F$9&amp;"/"&amp;封面!$H$9&amp;"/"&amp;封面!$J$9))/365.25)</f>
        <v/>
      </c>
      <c r="FC13" s="1485">
        <f t="shared" si="38"/>
        <v>0</v>
      </c>
      <c r="FD13" s="1487" t="str">
        <f t="shared" si="39"/>
        <v/>
      </c>
      <c r="FE13" s="1487" t="str">
        <f t="shared" si="40"/>
        <v/>
      </c>
      <c r="FF13" s="1487" t="str">
        <f>IF(A13="","",IF(AZ13-(INT(封面!$F$9&amp;"/"&amp;封面!$H$9&amp;"/"&amp;封面!$J$9)-P13)/365.25-FB13&gt;0,0,FB13-(AZ13-(INT(封面!$F$9&amp;"/"&amp;封面!$H$9&amp;"/"&amp;封面!$J$9)-P13)/365.25)))</f>
        <v/>
      </c>
      <c r="FG13" s="1488"/>
      <c r="FH13" s="1487" t="str">
        <f t="shared" si="41"/>
        <v/>
      </c>
      <c r="FI13" s="1487" t="str">
        <f t="shared" si="42"/>
        <v/>
      </c>
      <c r="FJ13" s="1487" t="str">
        <f t="shared" si="43"/>
        <v/>
      </c>
      <c r="FK13" s="1487" t="str">
        <f t="shared" si="44"/>
        <v/>
      </c>
      <c r="FL13" s="1487" t="str">
        <f t="shared" si="45"/>
        <v/>
      </c>
      <c r="FM13" s="1487" t="str">
        <f t="shared" si="46"/>
        <v/>
      </c>
      <c r="FN13" s="1487" t="str">
        <f t="shared" si="47"/>
        <v/>
      </c>
      <c r="FO13" s="1487" t="str">
        <f t="shared" si="48"/>
        <v/>
      </c>
      <c r="FP13" s="1487" t="str">
        <f t="shared" si="49"/>
        <v/>
      </c>
      <c r="FQ13" s="1487" t="str">
        <f t="shared" si="50"/>
        <v/>
      </c>
      <c r="FR13" s="1487" t="str">
        <f t="shared" si="51"/>
        <v/>
      </c>
      <c r="FS13" s="1487" t="str">
        <f t="shared" si="52"/>
        <v/>
      </c>
      <c r="FT13" s="1487" t="str">
        <f t="shared" si="53"/>
        <v/>
      </c>
      <c r="FU13" s="1487" t="str">
        <f t="shared" si="54"/>
        <v/>
      </c>
      <c r="FV13" s="1487" t="str">
        <f t="shared" si="55"/>
        <v/>
      </c>
      <c r="FW13" s="1487" t="str">
        <f t="shared" si="56"/>
        <v/>
      </c>
      <c r="FX13" s="1487" t="str">
        <f t="shared" si="57"/>
        <v/>
      </c>
      <c r="FY13" s="1487" t="str">
        <f t="shared" si="58"/>
        <v/>
      </c>
      <c r="FZ13" s="1487" t="str">
        <f t="shared" si="59"/>
        <v/>
      </c>
      <c r="GA13" s="1487" t="str">
        <f t="shared" si="60"/>
        <v/>
      </c>
      <c r="GB13" s="1489">
        <f t="shared" si="61"/>
        <v>0</v>
      </c>
      <c r="GC13" s="1490" t="str">
        <f t="shared" si="62"/>
        <v/>
      </c>
      <c r="GD13" s="1491">
        <f t="shared" si="63"/>
        <v>0</v>
      </c>
      <c r="GE13" s="1491">
        <f t="shared" si="64"/>
        <v>0</v>
      </c>
      <c r="GF13" s="1491">
        <f t="shared" si="65"/>
        <v>0</v>
      </c>
      <c r="GG13" s="1491" t="str">
        <f t="shared" si="66"/>
        <v/>
      </c>
      <c r="GH13" s="1492"/>
      <c r="GI13" s="1505"/>
      <c r="GJ13" s="1505"/>
      <c r="GK13" s="1494"/>
      <c r="GL13" s="1494"/>
      <c r="GM13" s="1494"/>
      <c r="GN13" s="1494">
        <f t="shared" si="4"/>
        <v>0</v>
      </c>
      <c r="GO13" s="1494">
        <f t="shared" si="4"/>
        <v>0</v>
      </c>
      <c r="GP13" s="1495" t="str">
        <f t="shared" si="67"/>
        <v/>
      </c>
      <c r="GQ13" s="1496" t="str">
        <f t="shared" si="5"/>
        <v/>
      </c>
      <c r="GR13" s="1494" t="str">
        <f t="shared" si="69"/>
        <v/>
      </c>
      <c r="GS13" s="1494" t="str">
        <f t="shared" si="6"/>
        <v/>
      </c>
      <c r="GT13" s="1497" t="str">
        <f t="shared" si="7"/>
        <v/>
      </c>
      <c r="GU13" s="1498" t="str">
        <f t="shared" si="8"/>
        <v/>
      </c>
      <c r="GV13" s="1499"/>
      <c r="GW13" s="1376"/>
      <c r="GX13" s="551"/>
      <c r="GY13" s="1376"/>
      <c r="GZ13" s="1376"/>
      <c r="HA13" s="1376"/>
      <c r="HB13" s="1376"/>
    </row>
    <row r="14" spans="1:210" ht="15.75" customHeight="1">
      <c r="A14" s="1438"/>
      <c r="B14" s="1439"/>
      <c r="C14" s="1440"/>
      <c r="D14" s="1441"/>
      <c r="E14" s="1442"/>
      <c r="F14" s="1441"/>
      <c r="G14" s="1442"/>
      <c r="H14" s="1443"/>
      <c r="I14" s="1441"/>
      <c r="J14" s="1441"/>
      <c r="K14" s="1444"/>
      <c r="L14" s="1445"/>
      <c r="M14" s="1440"/>
      <c r="N14" s="1446"/>
      <c r="O14" s="1894"/>
      <c r="P14" s="1501"/>
      <c r="Q14" s="1142"/>
      <c r="R14" s="1449" t="str">
        <f t="shared" si="9"/>
        <v/>
      </c>
      <c r="S14" s="1450"/>
      <c r="T14" s="1450"/>
      <c r="U14" s="1450"/>
      <c r="V14" s="1451"/>
      <c r="W14" s="1451"/>
      <c r="X14" s="1451"/>
      <c r="Y14" s="1452"/>
      <c r="Z14" s="1451"/>
      <c r="AA14" s="1451"/>
      <c r="AB14" s="1451"/>
      <c r="AC14" s="1451"/>
      <c r="AD14" s="1453"/>
      <c r="AE14" s="1502"/>
      <c r="AF14" s="1455"/>
      <c r="AG14" s="1455"/>
      <c r="AH14" s="1455"/>
      <c r="AI14" s="1455"/>
      <c r="AJ14" s="1456"/>
      <c r="AK14" s="1455"/>
      <c r="AL14" s="1455"/>
      <c r="AM14" s="1829"/>
      <c r="AN14" s="1458"/>
      <c r="AO14" s="1458"/>
      <c r="AP14" s="1458"/>
      <c r="AQ14" s="1403"/>
      <c r="AR14" s="1459"/>
      <c r="AS14" s="1460"/>
      <c r="AT14" s="1461"/>
      <c r="AU14" s="1461"/>
      <c r="AV14" s="1461"/>
      <c r="AW14" s="1461"/>
      <c r="AX14" s="1461"/>
      <c r="AY14" s="1462"/>
      <c r="AZ14" s="1463" t="str">
        <f>IF(A14="","",INDEX(基准日费率!$B$13:$C$24,MATCH(O14,基准日费率!$A$13:$A$24,0),IF(OR(E14="生产"),1,2))+IF(AND(O14="轻钢结构",Q14&lt;1000,Q14&gt;0),-10,0))</f>
        <v/>
      </c>
      <c r="BA14" s="1463" t="str">
        <f>IF(A14="","",(INT(封面!F$9&amp;"/"&amp;封面!H$9&amp;"/"&amp;封面!J$9)-P14)/365)</f>
        <v/>
      </c>
      <c r="BB14" s="1410" t="str">
        <f t="shared" si="10"/>
        <v/>
      </c>
      <c r="BC14" s="1410" t="str">
        <f t="shared" si="11"/>
        <v/>
      </c>
      <c r="BD14" s="1464"/>
      <c r="BE14" s="1464"/>
      <c r="BF14" s="1464"/>
      <c r="BG14" s="1464"/>
      <c r="BH14" s="1464"/>
      <c r="BI14" s="1464"/>
      <c r="BJ14" s="1464"/>
      <c r="BK14" s="1464"/>
      <c r="BL14" s="1464"/>
      <c r="BM14" s="1465">
        <f t="shared" si="12"/>
        <v>0</v>
      </c>
      <c r="BN14" s="1465">
        <f t="shared" si="13"/>
        <v>0</v>
      </c>
      <c r="BO14" s="1466"/>
      <c r="BP14" s="1466"/>
      <c r="BQ14" s="1467"/>
      <c r="BR14" s="1468">
        <f t="shared" si="14"/>
        <v>0</v>
      </c>
      <c r="BS14" s="1467"/>
      <c r="BT14" s="1469"/>
      <c r="BU14" s="1470">
        <f t="shared" si="68"/>
        <v>0</v>
      </c>
      <c r="BV14" s="1471"/>
      <c r="BW14" s="1470">
        <f t="shared" si="15"/>
        <v>0</v>
      </c>
      <c r="BX14" s="1472">
        <f>ROUND(IF(A14="",0,BN14/(1+基准日费率!$C$4)*基准日费率!$C$4+BN14*(BO14-BP14)),0)</f>
        <v>0</v>
      </c>
      <c r="BY14" s="1472">
        <f t="shared" si="16"/>
        <v>0</v>
      </c>
      <c r="BZ14" s="1473">
        <f t="shared" si="17"/>
        <v>0</v>
      </c>
      <c r="CA14" s="1503"/>
      <c r="CB14" s="1475"/>
      <c r="CC14" s="1475"/>
      <c r="CD14" s="1475"/>
      <c r="CE14" s="1475"/>
      <c r="CF14" s="1475"/>
      <c r="CG14" s="1476"/>
      <c r="CH14" s="1476"/>
      <c r="CI14" s="1476"/>
      <c r="CJ14" s="1475"/>
      <c r="CK14" s="1475"/>
      <c r="CL14" s="1475"/>
      <c r="CM14" s="1478"/>
      <c r="CN14" s="1478"/>
      <c r="CO14" s="1478"/>
      <c r="CP14" s="1477" t="str">
        <f t="shared" si="18"/>
        <v/>
      </c>
      <c r="CQ14" s="1477" t="str">
        <f t="shared" si="19"/>
        <v/>
      </c>
      <c r="CR14" s="1477" t="str">
        <f t="shared" si="20"/>
        <v/>
      </c>
      <c r="CS14" s="1477" t="str">
        <f t="shared" si="21"/>
        <v/>
      </c>
      <c r="CT14" s="1477" t="str">
        <f t="shared" si="22"/>
        <v/>
      </c>
      <c r="CU14" s="1477" t="str">
        <f t="shared" si="23"/>
        <v/>
      </c>
      <c r="CV14" s="1477" t="str">
        <f t="shared" si="24"/>
        <v/>
      </c>
      <c r="CW14" s="1477" t="str">
        <f t="shared" si="25"/>
        <v/>
      </c>
      <c r="CX14" s="1477" t="str">
        <f t="shared" si="26"/>
        <v/>
      </c>
      <c r="CY14" s="1477" t="str">
        <f t="shared" si="27"/>
        <v/>
      </c>
      <c r="CZ14" s="1477" t="str">
        <f t="shared" si="28"/>
        <v/>
      </c>
      <c r="DA14" s="1477" t="str">
        <f t="shared" si="29"/>
        <v/>
      </c>
      <c r="DB14" s="1477" t="str">
        <f t="shared" si="30"/>
        <v/>
      </c>
      <c r="DC14" s="1477" t="str">
        <f t="shared" si="31"/>
        <v/>
      </c>
      <c r="DD14" s="1477" t="str">
        <f t="shared" si="32"/>
        <v/>
      </c>
      <c r="DE14" s="1477" t="str">
        <f t="shared" si="33"/>
        <v/>
      </c>
      <c r="DF14" s="1477" t="str">
        <f t="shared" si="34"/>
        <v/>
      </c>
      <c r="DG14" s="1477" t="str">
        <f t="shared" si="35"/>
        <v/>
      </c>
      <c r="DH14" s="1478">
        <f t="shared" si="0"/>
        <v>0</v>
      </c>
      <c r="DI14" s="1478">
        <f t="shared" si="1"/>
        <v>0</v>
      </c>
      <c r="DJ14" s="1478">
        <f t="shared" si="1"/>
        <v>0</v>
      </c>
      <c r="DK14" s="1478">
        <f t="shared" si="2"/>
        <v>0</v>
      </c>
      <c r="DL14" s="1478">
        <f t="shared" si="2"/>
        <v>0</v>
      </c>
      <c r="DM14" s="1478">
        <f t="shared" si="2"/>
        <v>0</v>
      </c>
      <c r="DN14" s="1479">
        <f t="shared" si="36"/>
        <v>0</v>
      </c>
      <c r="DO14" s="1479">
        <f t="shared" si="37"/>
        <v>0</v>
      </c>
      <c r="DP14" s="1480"/>
      <c r="DQ14" s="1481">
        <f t="shared" si="3"/>
        <v>0</v>
      </c>
      <c r="DR14" s="1482"/>
      <c r="DS14" s="1480"/>
      <c r="DT14" s="1480"/>
      <c r="DU14" s="1480"/>
      <c r="DV14" s="1480"/>
      <c r="DW14" s="1480"/>
      <c r="DX14" s="1480"/>
      <c r="DY14" s="1480"/>
      <c r="DZ14" s="1480"/>
      <c r="EA14" s="1480"/>
      <c r="EB14" s="1480"/>
      <c r="EC14" s="1504"/>
      <c r="ED14" s="1485" t="str">
        <f>IF(EC14="","",(EC14-INT(封面!$F$9&amp;"/"&amp;封面!$H$9&amp;"/"&amp;封面!$J$9))/365.25)</f>
        <v/>
      </c>
      <c r="EE14" s="1504"/>
      <c r="EF14" s="1504"/>
      <c r="EG14" s="1504"/>
      <c r="EH14" s="1504"/>
      <c r="EI14" s="1504"/>
      <c r="EJ14" s="1504"/>
      <c r="EK14" s="1504"/>
      <c r="EL14" s="1504"/>
      <c r="EM14" s="1504"/>
      <c r="EN14" s="1504"/>
      <c r="EO14" s="1504"/>
      <c r="EP14" s="1504"/>
      <c r="EQ14" s="1504"/>
      <c r="ER14" s="1504"/>
      <c r="ES14" s="1504"/>
      <c r="ET14" s="1504"/>
      <c r="EU14" s="1504"/>
      <c r="EV14" s="1504"/>
      <c r="EW14" s="1504"/>
      <c r="EX14" s="1504"/>
      <c r="EY14" s="1482"/>
      <c r="EZ14" s="1482"/>
      <c r="FA14" s="1482"/>
      <c r="FB14" s="1485" t="str">
        <f>IF(A14="","",(N14-INT(封面!$F$9&amp;"/"&amp;封面!$H$9&amp;"/"&amp;封面!$J$9))/365.25)</f>
        <v/>
      </c>
      <c r="FC14" s="1485">
        <f t="shared" si="38"/>
        <v>0</v>
      </c>
      <c r="FD14" s="1487" t="str">
        <f t="shared" si="39"/>
        <v/>
      </c>
      <c r="FE14" s="1487" t="str">
        <f t="shared" si="40"/>
        <v/>
      </c>
      <c r="FF14" s="1487" t="str">
        <f>IF(A14="","",IF(AZ14-(INT(封面!$F$9&amp;"/"&amp;封面!$H$9&amp;"/"&amp;封面!$J$9)-P14)/365.25-FB14&gt;0,0,FB14-(AZ14-(INT(封面!$F$9&amp;"/"&amp;封面!$H$9&amp;"/"&amp;封面!$J$9)-P14)/365.25)))</f>
        <v/>
      </c>
      <c r="FG14" s="1488"/>
      <c r="FH14" s="1487" t="str">
        <f t="shared" si="41"/>
        <v/>
      </c>
      <c r="FI14" s="1487" t="str">
        <f t="shared" si="42"/>
        <v/>
      </c>
      <c r="FJ14" s="1487" t="str">
        <f t="shared" si="43"/>
        <v/>
      </c>
      <c r="FK14" s="1487" t="str">
        <f t="shared" si="44"/>
        <v/>
      </c>
      <c r="FL14" s="1487" t="str">
        <f t="shared" si="45"/>
        <v/>
      </c>
      <c r="FM14" s="1487" t="str">
        <f t="shared" si="46"/>
        <v/>
      </c>
      <c r="FN14" s="1487" t="str">
        <f t="shared" si="47"/>
        <v/>
      </c>
      <c r="FO14" s="1487" t="str">
        <f t="shared" si="48"/>
        <v/>
      </c>
      <c r="FP14" s="1487" t="str">
        <f t="shared" si="49"/>
        <v/>
      </c>
      <c r="FQ14" s="1487" t="str">
        <f t="shared" si="50"/>
        <v/>
      </c>
      <c r="FR14" s="1487" t="str">
        <f t="shared" si="51"/>
        <v/>
      </c>
      <c r="FS14" s="1487" t="str">
        <f t="shared" si="52"/>
        <v/>
      </c>
      <c r="FT14" s="1487" t="str">
        <f t="shared" si="53"/>
        <v/>
      </c>
      <c r="FU14" s="1487" t="str">
        <f t="shared" si="54"/>
        <v/>
      </c>
      <c r="FV14" s="1487" t="str">
        <f t="shared" si="55"/>
        <v/>
      </c>
      <c r="FW14" s="1487" t="str">
        <f t="shared" si="56"/>
        <v/>
      </c>
      <c r="FX14" s="1487" t="str">
        <f t="shared" si="57"/>
        <v/>
      </c>
      <c r="FY14" s="1487" t="str">
        <f t="shared" si="58"/>
        <v/>
      </c>
      <c r="FZ14" s="1487" t="str">
        <f t="shared" si="59"/>
        <v/>
      </c>
      <c r="GA14" s="1487" t="str">
        <f t="shared" si="60"/>
        <v/>
      </c>
      <c r="GB14" s="1489">
        <f t="shared" si="61"/>
        <v>0</v>
      </c>
      <c r="GC14" s="1490" t="str">
        <f t="shared" si="62"/>
        <v/>
      </c>
      <c r="GD14" s="1491">
        <f t="shared" si="63"/>
        <v>0</v>
      </c>
      <c r="GE14" s="1491">
        <f t="shared" si="64"/>
        <v>0</v>
      </c>
      <c r="GF14" s="1491">
        <f t="shared" si="65"/>
        <v>0</v>
      </c>
      <c r="GG14" s="1491" t="str">
        <f t="shared" si="66"/>
        <v/>
      </c>
      <c r="GH14" s="1492"/>
      <c r="GI14" s="1505"/>
      <c r="GJ14" s="1505"/>
      <c r="GK14" s="1494"/>
      <c r="GL14" s="1494"/>
      <c r="GM14" s="1494"/>
      <c r="GN14" s="1494">
        <f t="shared" si="4"/>
        <v>0</v>
      </c>
      <c r="GO14" s="1494">
        <f t="shared" si="4"/>
        <v>0</v>
      </c>
      <c r="GP14" s="1495" t="str">
        <f t="shared" si="67"/>
        <v/>
      </c>
      <c r="GQ14" s="1496" t="str">
        <f t="shared" si="5"/>
        <v/>
      </c>
      <c r="GR14" s="1494" t="str">
        <f t="shared" si="69"/>
        <v/>
      </c>
      <c r="GS14" s="1494" t="str">
        <f t="shared" si="6"/>
        <v/>
      </c>
      <c r="GT14" s="1497" t="str">
        <f t="shared" si="7"/>
        <v/>
      </c>
      <c r="GU14" s="1498" t="str">
        <f t="shared" si="8"/>
        <v/>
      </c>
      <c r="GV14" s="1499"/>
      <c r="GW14" s="1376"/>
      <c r="GX14" s="551"/>
      <c r="GY14" s="1376"/>
      <c r="GZ14" s="1376"/>
      <c r="HA14" s="1376"/>
      <c r="HB14" s="1376"/>
    </row>
    <row r="15" spans="1:210" ht="15.75" customHeight="1">
      <c r="A15" s="1438"/>
      <c r="B15" s="1439"/>
      <c r="C15" s="1440"/>
      <c r="D15" s="1441"/>
      <c r="E15" s="1442"/>
      <c r="F15" s="1441"/>
      <c r="G15" s="1442"/>
      <c r="H15" s="1443"/>
      <c r="I15" s="1441"/>
      <c r="J15" s="1441"/>
      <c r="K15" s="1444"/>
      <c r="L15" s="1445"/>
      <c r="M15" s="1440"/>
      <c r="N15" s="1446"/>
      <c r="O15" s="1894"/>
      <c r="P15" s="1501"/>
      <c r="Q15" s="1142"/>
      <c r="R15" s="1449" t="str">
        <f t="shared" si="9"/>
        <v/>
      </c>
      <c r="S15" s="1450"/>
      <c r="T15" s="1450"/>
      <c r="U15" s="1450"/>
      <c r="V15" s="1451"/>
      <c r="W15" s="1451"/>
      <c r="X15" s="1451"/>
      <c r="Y15" s="1452"/>
      <c r="Z15" s="1451"/>
      <c r="AA15" s="1451"/>
      <c r="AB15" s="1451"/>
      <c r="AC15" s="1451"/>
      <c r="AD15" s="1453"/>
      <c r="AE15" s="1502"/>
      <c r="AF15" s="1455"/>
      <c r="AG15" s="1455"/>
      <c r="AH15" s="1455"/>
      <c r="AI15" s="1455"/>
      <c r="AJ15" s="1456"/>
      <c r="AK15" s="1455"/>
      <c r="AL15" s="1455"/>
      <c r="AM15" s="1829"/>
      <c r="AN15" s="1458"/>
      <c r="AO15" s="1458"/>
      <c r="AP15" s="1458"/>
      <c r="AQ15" s="1403"/>
      <c r="AR15" s="1459"/>
      <c r="AS15" s="1460"/>
      <c r="AT15" s="1461"/>
      <c r="AU15" s="1461"/>
      <c r="AV15" s="1461"/>
      <c r="AW15" s="1461"/>
      <c r="AX15" s="1461"/>
      <c r="AY15" s="1462"/>
      <c r="AZ15" s="1463" t="str">
        <f>IF(A15="","",INDEX(基准日费率!$B$13:$C$24,MATCH(O15,基准日费率!$A$13:$A$24,0),IF(OR(E15="生产"),1,2))+IF(AND(O15="轻钢结构",Q15&lt;1000,Q15&gt;0),-10,0))</f>
        <v/>
      </c>
      <c r="BA15" s="1463" t="str">
        <f>IF(A15="","",(INT(封面!F$9&amp;"/"&amp;封面!H$9&amp;"/"&amp;封面!J$9)-P15)/365)</f>
        <v/>
      </c>
      <c r="BB15" s="1410" t="str">
        <f t="shared" si="10"/>
        <v/>
      </c>
      <c r="BC15" s="1410" t="str">
        <f t="shared" si="11"/>
        <v/>
      </c>
      <c r="BD15" s="1464"/>
      <c r="BE15" s="1464"/>
      <c r="BF15" s="1464"/>
      <c r="BG15" s="1464"/>
      <c r="BH15" s="1464"/>
      <c r="BI15" s="1464"/>
      <c r="BJ15" s="1464"/>
      <c r="BK15" s="1464"/>
      <c r="BL15" s="1464"/>
      <c r="BM15" s="1465">
        <f t="shared" si="12"/>
        <v>0</v>
      </c>
      <c r="BN15" s="1465">
        <f t="shared" si="13"/>
        <v>0</v>
      </c>
      <c r="BO15" s="1466"/>
      <c r="BP15" s="1466"/>
      <c r="BQ15" s="1467"/>
      <c r="BR15" s="1468">
        <f t="shared" si="14"/>
        <v>0</v>
      </c>
      <c r="BS15" s="1467"/>
      <c r="BT15" s="1469"/>
      <c r="BU15" s="1470">
        <f t="shared" si="68"/>
        <v>0</v>
      </c>
      <c r="BV15" s="1471"/>
      <c r="BW15" s="1470">
        <f t="shared" si="15"/>
        <v>0</v>
      </c>
      <c r="BX15" s="1472">
        <f>ROUND(IF(A15="",0,BN15/(1+基准日费率!$C$4)*基准日费率!$C$4+BN15*(BO15-BP15)),0)</f>
        <v>0</v>
      </c>
      <c r="BY15" s="1472">
        <f t="shared" si="16"/>
        <v>0</v>
      </c>
      <c r="BZ15" s="1473">
        <f t="shared" si="17"/>
        <v>0</v>
      </c>
      <c r="CA15" s="1503"/>
      <c r="CB15" s="1475"/>
      <c r="CC15" s="1475"/>
      <c r="CD15" s="1475"/>
      <c r="CE15" s="1475"/>
      <c r="CF15" s="1475"/>
      <c r="CG15" s="1476"/>
      <c r="CH15" s="1476"/>
      <c r="CI15" s="1476"/>
      <c r="CJ15" s="1475"/>
      <c r="CK15" s="1475"/>
      <c r="CL15" s="1475"/>
      <c r="CM15" s="1478"/>
      <c r="CN15" s="1478"/>
      <c r="CO15" s="1478"/>
      <c r="CP15" s="1477" t="str">
        <f t="shared" si="18"/>
        <v/>
      </c>
      <c r="CQ15" s="1477" t="str">
        <f t="shared" si="19"/>
        <v/>
      </c>
      <c r="CR15" s="1477" t="str">
        <f t="shared" si="20"/>
        <v/>
      </c>
      <c r="CS15" s="1477" t="str">
        <f t="shared" si="21"/>
        <v/>
      </c>
      <c r="CT15" s="1477" t="str">
        <f t="shared" si="22"/>
        <v/>
      </c>
      <c r="CU15" s="1477" t="str">
        <f t="shared" si="23"/>
        <v/>
      </c>
      <c r="CV15" s="1477" t="str">
        <f t="shared" si="24"/>
        <v/>
      </c>
      <c r="CW15" s="1477" t="str">
        <f t="shared" si="25"/>
        <v/>
      </c>
      <c r="CX15" s="1477" t="str">
        <f t="shared" si="26"/>
        <v/>
      </c>
      <c r="CY15" s="1477" t="str">
        <f t="shared" si="27"/>
        <v/>
      </c>
      <c r="CZ15" s="1477" t="str">
        <f t="shared" si="28"/>
        <v/>
      </c>
      <c r="DA15" s="1477" t="str">
        <f t="shared" si="29"/>
        <v/>
      </c>
      <c r="DB15" s="1477" t="str">
        <f t="shared" si="30"/>
        <v/>
      </c>
      <c r="DC15" s="1477" t="str">
        <f t="shared" si="31"/>
        <v/>
      </c>
      <c r="DD15" s="1477" t="str">
        <f t="shared" si="32"/>
        <v/>
      </c>
      <c r="DE15" s="1477" t="str">
        <f t="shared" si="33"/>
        <v/>
      </c>
      <c r="DF15" s="1477" t="str">
        <f t="shared" si="34"/>
        <v/>
      </c>
      <c r="DG15" s="1477" t="str">
        <f t="shared" si="35"/>
        <v/>
      </c>
      <c r="DH15" s="1478">
        <f t="shared" si="0"/>
        <v>0</v>
      </c>
      <c r="DI15" s="1478">
        <f t="shared" si="1"/>
        <v>0</v>
      </c>
      <c r="DJ15" s="1478">
        <f t="shared" si="1"/>
        <v>0</v>
      </c>
      <c r="DK15" s="1478">
        <f t="shared" si="2"/>
        <v>0</v>
      </c>
      <c r="DL15" s="1478">
        <f t="shared" si="2"/>
        <v>0</v>
      </c>
      <c r="DM15" s="1478">
        <f t="shared" si="2"/>
        <v>0</v>
      </c>
      <c r="DN15" s="1479">
        <f t="shared" si="36"/>
        <v>0</v>
      </c>
      <c r="DO15" s="1479">
        <f t="shared" si="37"/>
        <v>0</v>
      </c>
      <c r="DP15" s="1480"/>
      <c r="DQ15" s="1481">
        <f t="shared" si="3"/>
        <v>0</v>
      </c>
      <c r="DR15" s="1482"/>
      <c r="DS15" s="1480"/>
      <c r="DT15" s="1480"/>
      <c r="DU15" s="1480"/>
      <c r="DV15" s="1480"/>
      <c r="DW15" s="1480"/>
      <c r="DX15" s="1480"/>
      <c r="DY15" s="1480"/>
      <c r="DZ15" s="1480"/>
      <c r="EA15" s="1480"/>
      <c r="EB15" s="1480"/>
      <c r="EC15" s="1504"/>
      <c r="ED15" s="1485" t="str">
        <f>IF(EC15="","",(EC15-INT(封面!$F$9&amp;"/"&amp;封面!$H$9&amp;"/"&amp;封面!$J$9))/365.25)</f>
        <v/>
      </c>
      <c r="EE15" s="1504"/>
      <c r="EF15" s="1504"/>
      <c r="EG15" s="1504"/>
      <c r="EH15" s="1504"/>
      <c r="EI15" s="1504"/>
      <c r="EJ15" s="1504"/>
      <c r="EK15" s="1504"/>
      <c r="EL15" s="1504"/>
      <c r="EM15" s="1504"/>
      <c r="EN15" s="1504"/>
      <c r="EO15" s="1504"/>
      <c r="EP15" s="1504"/>
      <c r="EQ15" s="1504"/>
      <c r="ER15" s="1504"/>
      <c r="ES15" s="1504"/>
      <c r="ET15" s="1504"/>
      <c r="EU15" s="1504"/>
      <c r="EV15" s="1504"/>
      <c r="EW15" s="1504"/>
      <c r="EX15" s="1504"/>
      <c r="EY15" s="1482"/>
      <c r="EZ15" s="1482"/>
      <c r="FA15" s="1482"/>
      <c r="FB15" s="1485" t="str">
        <f>IF(A15="","",(N15-INT(封面!$F$9&amp;"/"&amp;封面!$H$9&amp;"/"&amp;封面!$J$9))/365.25)</f>
        <v/>
      </c>
      <c r="FC15" s="1485">
        <f t="shared" si="38"/>
        <v>0</v>
      </c>
      <c r="FD15" s="1487" t="str">
        <f t="shared" si="39"/>
        <v/>
      </c>
      <c r="FE15" s="1487" t="str">
        <f t="shared" si="40"/>
        <v/>
      </c>
      <c r="FF15" s="1487" t="str">
        <f>IF(A15="","",IF(AZ15-(INT(封面!$F$9&amp;"/"&amp;封面!$H$9&amp;"/"&amp;封面!$J$9)-P15)/365.25-FB15&gt;0,0,FB15-(AZ15-(INT(封面!$F$9&amp;"/"&amp;封面!$H$9&amp;"/"&amp;封面!$J$9)-P15)/365.25)))</f>
        <v/>
      </c>
      <c r="FG15" s="1488"/>
      <c r="FH15" s="1487" t="str">
        <f t="shared" si="41"/>
        <v/>
      </c>
      <c r="FI15" s="1487" t="str">
        <f t="shared" si="42"/>
        <v/>
      </c>
      <c r="FJ15" s="1487" t="str">
        <f t="shared" si="43"/>
        <v/>
      </c>
      <c r="FK15" s="1487" t="str">
        <f t="shared" si="44"/>
        <v/>
      </c>
      <c r="FL15" s="1487" t="str">
        <f t="shared" si="45"/>
        <v/>
      </c>
      <c r="FM15" s="1487" t="str">
        <f t="shared" si="46"/>
        <v/>
      </c>
      <c r="FN15" s="1487" t="str">
        <f t="shared" si="47"/>
        <v/>
      </c>
      <c r="FO15" s="1487" t="str">
        <f t="shared" si="48"/>
        <v/>
      </c>
      <c r="FP15" s="1487" t="str">
        <f t="shared" si="49"/>
        <v/>
      </c>
      <c r="FQ15" s="1487" t="str">
        <f t="shared" si="50"/>
        <v/>
      </c>
      <c r="FR15" s="1487" t="str">
        <f t="shared" si="51"/>
        <v/>
      </c>
      <c r="FS15" s="1487" t="str">
        <f t="shared" si="52"/>
        <v/>
      </c>
      <c r="FT15" s="1487" t="str">
        <f t="shared" si="53"/>
        <v/>
      </c>
      <c r="FU15" s="1487" t="str">
        <f t="shared" si="54"/>
        <v/>
      </c>
      <c r="FV15" s="1487" t="str">
        <f t="shared" si="55"/>
        <v/>
      </c>
      <c r="FW15" s="1487" t="str">
        <f t="shared" si="56"/>
        <v/>
      </c>
      <c r="FX15" s="1487" t="str">
        <f t="shared" si="57"/>
        <v/>
      </c>
      <c r="FY15" s="1487" t="str">
        <f t="shared" si="58"/>
        <v/>
      </c>
      <c r="FZ15" s="1487" t="str">
        <f t="shared" si="59"/>
        <v/>
      </c>
      <c r="GA15" s="1487" t="str">
        <f t="shared" si="60"/>
        <v/>
      </c>
      <c r="GB15" s="1489">
        <f t="shared" si="61"/>
        <v>0</v>
      </c>
      <c r="GC15" s="1490" t="str">
        <f t="shared" si="62"/>
        <v/>
      </c>
      <c r="GD15" s="1491">
        <f t="shared" si="63"/>
        <v>0</v>
      </c>
      <c r="GE15" s="1491">
        <f t="shared" si="64"/>
        <v>0</v>
      </c>
      <c r="GF15" s="1491">
        <f t="shared" si="65"/>
        <v>0</v>
      </c>
      <c r="GG15" s="1491" t="str">
        <f t="shared" si="66"/>
        <v/>
      </c>
      <c r="GH15" s="1492"/>
      <c r="GI15" s="1505"/>
      <c r="GJ15" s="1505"/>
      <c r="GK15" s="1494"/>
      <c r="GL15" s="1494"/>
      <c r="GM15" s="1494"/>
      <c r="GN15" s="1494">
        <f t="shared" si="4"/>
        <v>0</v>
      </c>
      <c r="GO15" s="1494">
        <f t="shared" si="4"/>
        <v>0</v>
      </c>
      <c r="GP15" s="1495" t="str">
        <f t="shared" si="67"/>
        <v/>
      </c>
      <c r="GQ15" s="1496" t="str">
        <f t="shared" si="5"/>
        <v/>
      </c>
      <c r="GR15" s="1494" t="str">
        <f t="shared" si="69"/>
        <v/>
      </c>
      <c r="GS15" s="1494" t="str">
        <f t="shared" si="6"/>
        <v/>
      </c>
      <c r="GT15" s="1497" t="str">
        <f t="shared" si="7"/>
        <v/>
      </c>
      <c r="GU15" s="1498" t="str">
        <f t="shared" si="8"/>
        <v/>
      </c>
      <c r="GV15" s="1499"/>
      <c r="GW15" s="1376"/>
      <c r="GX15" s="551"/>
      <c r="GY15" s="1376"/>
      <c r="GZ15" s="1376"/>
      <c r="HA15" s="1376"/>
      <c r="HB15" s="1376"/>
    </row>
    <row r="16" spans="1:210" ht="15.75" customHeight="1">
      <c r="A16" s="1438"/>
      <c r="B16" s="1439"/>
      <c r="C16" s="1440"/>
      <c r="D16" s="1441"/>
      <c r="E16" s="1442"/>
      <c r="F16" s="1441"/>
      <c r="G16" s="1442"/>
      <c r="H16" s="1443"/>
      <c r="I16" s="1441"/>
      <c r="J16" s="1441"/>
      <c r="K16" s="1444"/>
      <c r="L16" s="1445"/>
      <c r="M16" s="1440"/>
      <c r="N16" s="1446"/>
      <c r="O16" s="1894"/>
      <c r="P16" s="1501"/>
      <c r="Q16" s="1142"/>
      <c r="R16" s="1449" t="str">
        <f t="shared" si="9"/>
        <v/>
      </c>
      <c r="S16" s="1450"/>
      <c r="T16" s="1450"/>
      <c r="U16" s="1450"/>
      <c r="V16" s="1451"/>
      <c r="W16" s="1451"/>
      <c r="X16" s="1451"/>
      <c r="Y16" s="1452"/>
      <c r="Z16" s="1451"/>
      <c r="AA16" s="1451"/>
      <c r="AB16" s="1451"/>
      <c r="AC16" s="1451"/>
      <c r="AD16" s="1453"/>
      <c r="AE16" s="1502"/>
      <c r="AF16" s="1455"/>
      <c r="AG16" s="1455"/>
      <c r="AH16" s="1455"/>
      <c r="AI16" s="1455"/>
      <c r="AJ16" s="1456"/>
      <c r="AK16" s="1455"/>
      <c r="AL16" s="1455"/>
      <c r="AM16" s="1829"/>
      <c r="AN16" s="1458"/>
      <c r="AO16" s="1458"/>
      <c r="AP16" s="1458"/>
      <c r="AQ16" s="1403"/>
      <c r="AR16" s="1459"/>
      <c r="AS16" s="1460"/>
      <c r="AT16" s="1461"/>
      <c r="AU16" s="1461"/>
      <c r="AV16" s="1461"/>
      <c r="AW16" s="1461"/>
      <c r="AX16" s="1461"/>
      <c r="AY16" s="1462"/>
      <c r="AZ16" s="1463" t="str">
        <f>IF(A16="","",INDEX(基准日费率!$B$13:$C$24,MATCH(O16,基准日费率!$A$13:$A$24,0),IF(OR(E16="生产"),1,2))+IF(AND(O16="轻钢结构",Q16&lt;1000,Q16&gt;0),-10,0))</f>
        <v/>
      </c>
      <c r="BA16" s="1463" t="str">
        <f>IF(A16="","",(INT(封面!F$9&amp;"/"&amp;封面!H$9&amp;"/"&amp;封面!J$9)-P16)/365)</f>
        <v/>
      </c>
      <c r="BB16" s="1410" t="str">
        <f t="shared" si="10"/>
        <v/>
      </c>
      <c r="BC16" s="1410" t="str">
        <f t="shared" si="11"/>
        <v/>
      </c>
      <c r="BD16" s="1464"/>
      <c r="BE16" s="1464"/>
      <c r="BF16" s="1464"/>
      <c r="BG16" s="1464"/>
      <c r="BH16" s="1464"/>
      <c r="BI16" s="1464"/>
      <c r="BJ16" s="1464"/>
      <c r="BK16" s="1464"/>
      <c r="BL16" s="1464"/>
      <c r="BM16" s="1465">
        <f t="shared" si="12"/>
        <v>0</v>
      </c>
      <c r="BN16" s="1465">
        <f t="shared" si="13"/>
        <v>0</v>
      </c>
      <c r="BO16" s="1466"/>
      <c r="BP16" s="1466"/>
      <c r="BQ16" s="1467"/>
      <c r="BR16" s="1468">
        <f t="shared" si="14"/>
        <v>0</v>
      </c>
      <c r="BS16" s="1467"/>
      <c r="BT16" s="1469"/>
      <c r="BU16" s="1470">
        <f t="shared" si="68"/>
        <v>0</v>
      </c>
      <c r="BV16" s="1471"/>
      <c r="BW16" s="1470">
        <f t="shared" si="15"/>
        <v>0</v>
      </c>
      <c r="BX16" s="1472">
        <f>ROUND(IF(A16="",0,BN16/(1+基准日费率!$C$4)*基准日费率!$C$4+BN16*(BO16-BP16)),0)</f>
        <v>0</v>
      </c>
      <c r="BY16" s="1472">
        <f t="shared" si="16"/>
        <v>0</v>
      </c>
      <c r="BZ16" s="1473">
        <f t="shared" si="17"/>
        <v>0</v>
      </c>
      <c r="CA16" s="1503"/>
      <c r="CB16" s="1475"/>
      <c r="CC16" s="1475"/>
      <c r="CD16" s="1475"/>
      <c r="CE16" s="1475"/>
      <c r="CF16" s="1475"/>
      <c r="CG16" s="1476"/>
      <c r="CH16" s="1476"/>
      <c r="CI16" s="1476"/>
      <c r="CJ16" s="1475"/>
      <c r="CK16" s="1475"/>
      <c r="CL16" s="1475"/>
      <c r="CM16" s="1478"/>
      <c r="CN16" s="1478"/>
      <c r="CO16" s="1478"/>
      <c r="CP16" s="1477" t="str">
        <f t="shared" si="18"/>
        <v/>
      </c>
      <c r="CQ16" s="1477" t="str">
        <f t="shared" si="19"/>
        <v/>
      </c>
      <c r="CR16" s="1477" t="str">
        <f t="shared" si="20"/>
        <v/>
      </c>
      <c r="CS16" s="1477" t="str">
        <f t="shared" si="21"/>
        <v/>
      </c>
      <c r="CT16" s="1477" t="str">
        <f t="shared" si="22"/>
        <v/>
      </c>
      <c r="CU16" s="1477" t="str">
        <f t="shared" si="23"/>
        <v/>
      </c>
      <c r="CV16" s="1477" t="str">
        <f t="shared" si="24"/>
        <v/>
      </c>
      <c r="CW16" s="1477" t="str">
        <f t="shared" si="25"/>
        <v/>
      </c>
      <c r="CX16" s="1477" t="str">
        <f t="shared" si="26"/>
        <v/>
      </c>
      <c r="CY16" s="1477" t="str">
        <f t="shared" si="27"/>
        <v/>
      </c>
      <c r="CZ16" s="1477" t="str">
        <f t="shared" si="28"/>
        <v/>
      </c>
      <c r="DA16" s="1477" t="str">
        <f t="shared" si="29"/>
        <v/>
      </c>
      <c r="DB16" s="1477" t="str">
        <f t="shared" si="30"/>
        <v/>
      </c>
      <c r="DC16" s="1477" t="str">
        <f t="shared" si="31"/>
        <v/>
      </c>
      <c r="DD16" s="1477" t="str">
        <f t="shared" si="32"/>
        <v/>
      </c>
      <c r="DE16" s="1477" t="str">
        <f t="shared" si="33"/>
        <v/>
      </c>
      <c r="DF16" s="1477" t="str">
        <f t="shared" si="34"/>
        <v/>
      </c>
      <c r="DG16" s="1477" t="str">
        <f t="shared" si="35"/>
        <v/>
      </c>
      <c r="DH16" s="1478">
        <f t="shared" si="0"/>
        <v>0</v>
      </c>
      <c r="DI16" s="1478">
        <f t="shared" si="1"/>
        <v>0</v>
      </c>
      <c r="DJ16" s="1478">
        <f t="shared" si="1"/>
        <v>0</v>
      </c>
      <c r="DK16" s="1478">
        <f t="shared" si="2"/>
        <v>0</v>
      </c>
      <c r="DL16" s="1478">
        <f t="shared" si="2"/>
        <v>0</v>
      </c>
      <c r="DM16" s="1478">
        <f t="shared" si="2"/>
        <v>0</v>
      </c>
      <c r="DN16" s="1479">
        <f t="shared" si="36"/>
        <v>0</v>
      </c>
      <c r="DO16" s="1479">
        <f t="shared" si="37"/>
        <v>0</v>
      </c>
      <c r="DP16" s="1480"/>
      <c r="DQ16" s="1481">
        <f t="shared" si="3"/>
        <v>0</v>
      </c>
      <c r="DR16" s="1482"/>
      <c r="DS16" s="1480"/>
      <c r="DT16" s="1480"/>
      <c r="DU16" s="1480"/>
      <c r="DV16" s="1480"/>
      <c r="DW16" s="1480"/>
      <c r="DX16" s="1480"/>
      <c r="DY16" s="1480"/>
      <c r="DZ16" s="1480"/>
      <c r="EA16" s="1480"/>
      <c r="EB16" s="1480"/>
      <c r="EC16" s="1504"/>
      <c r="ED16" s="1485" t="str">
        <f>IF(EC16="","",(EC16-INT(封面!$F$9&amp;"/"&amp;封面!$H$9&amp;"/"&amp;封面!$J$9))/365.25)</f>
        <v/>
      </c>
      <c r="EE16" s="1504"/>
      <c r="EF16" s="1504"/>
      <c r="EG16" s="1504"/>
      <c r="EH16" s="1504"/>
      <c r="EI16" s="1504"/>
      <c r="EJ16" s="1504"/>
      <c r="EK16" s="1504"/>
      <c r="EL16" s="1504"/>
      <c r="EM16" s="1504"/>
      <c r="EN16" s="1504"/>
      <c r="EO16" s="1504"/>
      <c r="EP16" s="1504"/>
      <c r="EQ16" s="1504"/>
      <c r="ER16" s="1504"/>
      <c r="ES16" s="1504"/>
      <c r="ET16" s="1504"/>
      <c r="EU16" s="1504"/>
      <c r="EV16" s="1504"/>
      <c r="EW16" s="1504"/>
      <c r="EX16" s="1504"/>
      <c r="EY16" s="1482"/>
      <c r="EZ16" s="1482"/>
      <c r="FA16" s="1482"/>
      <c r="FB16" s="1485" t="str">
        <f>IF(A16="","",(N16-INT(封面!$F$9&amp;"/"&amp;封面!$H$9&amp;"/"&amp;封面!$J$9))/365.25)</f>
        <v/>
      </c>
      <c r="FC16" s="1485">
        <f t="shared" si="38"/>
        <v>0</v>
      </c>
      <c r="FD16" s="1487" t="str">
        <f t="shared" si="39"/>
        <v/>
      </c>
      <c r="FE16" s="1487" t="str">
        <f t="shared" si="40"/>
        <v/>
      </c>
      <c r="FF16" s="1487" t="str">
        <f>IF(A16="","",IF(AZ16-(INT(封面!$F$9&amp;"/"&amp;封面!$H$9&amp;"/"&amp;封面!$J$9)-P16)/365.25-FB16&gt;0,0,FB16-(AZ16-(INT(封面!$F$9&amp;"/"&amp;封面!$H$9&amp;"/"&amp;封面!$J$9)-P16)/365.25)))</f>
        <v/>
      </c>
      <c r="FG16" s="1488"/>
      <c r="FH16" s="1487" t="str">
        <f t="shared" si="41"/>
        <v/>
      </c>
      <c r="FI16" s="1487" t="str">
        <f t="shared" si="42"/>
        <v/>
      </c>
      <c r="FJ16" s="1487" t="str">
        <f t="shared" si="43"/>
        <v/>
      </c>
      <c r="FK16" s="1487" t="str">
        <f t="shared" si="44"/>
        <v/>
      </c>
      <c r="FL16" s="1487" t="str">
        <f t="shared" si="45"/>
        <v/>
      </c>
      <c r="FM16" s="1487" t="str">
        <f t="shared" si="46"/>
        <v/>
      </c>
      <c r="FN16" s="1487" t="str">
        <f t="shared" si="47"/>
        <v/>
      </c>
      <c r="FO16" s="1487" t="str">
        <f t="shared" si="48"/>
        <v/>
      </c>
      <c r="FP16" s="1487" t="str">
        <f t="shared" si="49"/>
        <v/>
      </c>
      <c r="FQ16" s="1487" t="str">
        <f t="shared" si="50"/>
        <v/>
      </c>
      <c r="FR16" s="1487" t="str">
        <f t="shared" si="51"/>
        <v/>
      </c>
      <c r="FS16" s="1487" t="str">
        <f t="shared" si="52"/>
        <v/>
      </c>
      <c r="FT16" s="1487" t="str">
        <f t="shared" si="53"/>
        <v/>
      </c>
      <c r="FU16" s="1487" t="str">
        <f t="shared" si="54"/>
        <v/>
      </c>
      <c r="FV16" s="1487" t="str">
        <f t="shared" si="55"/>
        <v/>
      </c>
      <c r="FW16" s="1487" t="str">
        <f t="shared" si="56"/>
        <v/>
      </c>
      <c r="FX16" s="1487" t="str">
        <f t="shared" si="57"/>
        <v/>
      </c>
      <c r="FY16" s="1487" t="str">
        <f t="shared" si="58"/>
        <v/>
      </c>
      <c r="FZ16" s="1487" t="str">
        <f t="shared" si="59"/>
        <v/>
      </c>
      <c r="GA16" s="1487" t="str">
        <f t="shared" si="60"/>
        <v/>
      </c>
      <c r="GB16" s="1489">
        <f t="shared" si="61"/>
        <v>0</v>
      </c>
      <c r="GC16" s="1490" t="str">
        <f t="shared" si="62"/>
        <v/>
      </c>
      <c r="GD16" s="1491">
        <f t="shared" si="63"/>
        <v>0</v>
      </c>
      <c r="GE16" s="1491">
        <f t="shared" si="64"/>
        <v>0</v>
      </c>
      <c r="GF16" s="1491">
        <f t="shared" si="65"/>
        <v>0</v>
      </c>
      <c r="GG16" s="1491" t="str">
        <f t="shared" si="66"/>
        <v/>
      </c>
      <c r="GH16" s="1492"/>
      <c r="GI16" s="1505"/>
      <c r="GJ16" s="1505"/>
      <c r="GK16" s="1494"/>
      <c r="GL16" s="1494"/>
      <c r="GM16" s="1494"/>
      <c r="GN16" s="1494">
        <f t="shared" si="4"/>
        <v>0</v>
      </c>
      <c r="GO16" s="1494">
        <f t="shared" si="4"/>
        <v>0</v>
      </c>
      <c r="GP16" s="1495" t="str">
        <f t="shared" si="67"/>
        <v/>
      </c>
      <c r="GQ16" s="1496" t="str">
        <f t="shared" si="5"/>
        <v/>
      </c>
      <c r="GR16" s="1494" t="str">
        <f t="shared" si="69"/>
        <v/>
      </c>
      <c r="GS16" s="1494" t="str">
        <f t="shared" si="6"/>
        <v/>
      </c>
      <c r="GT16" s="1497" t="str">
        <f t="shared" si="7"/>
        <v/>
      </c>
      <c r="GU16" s="1498" t="str">
        <f t="shared" si="8"/>
        <v/>
      </c>
      <c r="GV16" s="1499"/>
      <c r="GW16" s="1376"/>
      <c r="GX16" s="551"/>
      <c r="GY16" s="1376"/>
      <c r="GZ16" s="1376"/>
      <c r="HA16" s="1376"/>
      <c r="HB16" s="1376"/>
    </row>
    <row r="17" spans="1:210" ht="15.75" customHeight="1">
      <c r="A17" s="1332"/>
      <c r="B17" s="1439"/>
      <c r="C17" s="1440"/>
      <c r="D17" s="1441"/>
      <c r="E17" s="1442"/>
      <c r="F17" s="1441"/>
      <c r="G17" s="1442"/>
      <c r="H17" s="1443"/>
      <c r="I17" s="1441"/>
      <c r="J17" s="1441"/>
      <c r="K17" s="1444"/>
      <c r="L17" s="1445"/>
      <c r="M17" s="1440"/>
      <c r="N17" s="1446"/>
      <c r="O17" s="1894"/>
      <c r="P17" s="1448"/>
      <c r="Q17" s="1447"/>
      <c r="R17" s="1449" t="str">
        <f t="shared" si="9"/>
        <v/>
      </c>
      <c r="S17" s="1450"/>
      <c r="T17" s="1450"/>
      <c r="U17" s="1507"/>
      <c r="V17" s="1451"/>
      <c r="W17" s="1451"/>
      <c r="X17" s="1451"/>
      <c r="Y17" s="1451"/>
      <c r="Z17" s="1451"/>
      <c r="AA17" s="1451"/>
      <c r="AB17" s="1451"/>
      <c r="AC17" s="1451"/>
      <c r="AD17" s="1453"/>
      <c r="AE17" s="1502"/>
      <c r="AF17" s="1455"/>
      <c r="AG17" s="1455"/>
      <c r="AH17" s="1455"/>
      <c r="AI17" s="1455"/>
      <c r="AJ17" s="1456"/>
      <c r="AK17" s="1455"/>
      <c r="AL17" s="1455"/>
      <c r="AM17" s="1829"/>
      <c r="AN17" s="1458"/>
      <c r="AO17" s="1458"/>
      <c r="AP17" s="1458"/>
      <c r="AQ17" s="1403"/>
      <c r="AR17" s="1459"/>
      <c r="AS17" s="1460"/>
      <c r="AT17" s="1461"/>
      <c r="AU17" s="1461"/>
      <c r="AV17" s="1461"/>
      <c r="AW17" s="1461"/>
      <c r="AX17" s="1461"/>
      <c r="AY17" s="1462"/>
      <c r="AZ17" s="1463" t="str">
        <f>IF(A17="","",INDEX(基准日费率!$B$13:$C$24,MATCH(O17,基准日费率!$A$13:$A$24,0),IF(OR(E17="生产"),1,2))+IF(AND(O17="轻钢结构",Q17&lt;1000,Q17&gt;0),-10,0))</f>
        <v/>
      </c>
      <c r="BA17" s="1463" t="str">
        <f>IF(A17="","",(INT(封面!F$9&amp;"/"&amp;封面!H$9&amp;"/"&amp;封面!J$9)-P17)/365)</f>
        <v/>
      </c>
      <c r="BB17" s="1410" t="str">
        <f t="shared" si="10"/>
        <v/>
      </c>
      <c r="BC17" s="1410" t="str">
        <f t="shared" si="11"/>
        <v/>
      </c>
      <c r="BD17" s="1464"/>
      <c r="BE17" s="1464"/>
      <c r="BF17" s="1464"/>
      <c r="BG17" s="1464"/>
      <c r="BH17" s="1464"/>
      <c r="BI17" s="1464"/>
      <c r="BJ17" s="1464"/>
      <c r="BK17" s="1464"/>
      <c r="BL17" s="1464"/>
      <c r="BM17" s="1465">
        <f t="shared" si="12"/>
        <v>0</v>
      </c>
      <c r="BN17" s="1465">
        <f t="shared" si="13"/>
        <v>0</v>
      </c>
      <c r="BO17" s="1466"/>
      <c r="BP17" s="1466"/>
      <c r="BQ17" s="1467"/>
      <c r="BR17" s="1468">
        <f t="shared" si="14"/>
        <v>0</v>
      </c>
      <c r="BS17" s="1467"/>
      <c r="BT17" s="1469"/>
      <c r="BU17" s="1470">
        <f t="shared" si="68"/>
        <v>0</v>
      </c>
      <c r="BV17" s="1471"/>
      <c r="BW17" s="1470">
        <f t="shared" si="15"/>
        <v>0</v>
      </c>
      <c r="BX17" s="1472">
        <f>ROUND(IF(A17="",0,BN17/(1+基准日费率!$C$4)*基准日费率!$C$4+BN17*(BO17-BP17)),0)</f>
        <v>0</v>
      </c>
      <c r="BY17" s="1472">
        <f t="shared" si="16"/>
        <v>0</v>
      </c>
      <c r="BZ17" s="1473">
        <f t="shared" si="17"/>
        <v>0</v>
      </c>
      <c r="CA17" s="1503"/>
      <c r="CB17" s="1475"/>
      <c r="CC17" s="1475"/>
      <c r="CD17" s="1475"/>
      <c r="CE17" s="1475"/>
      <c r="CF17" s="1475"/>
      <c r="CG17" s="1476"/>
      <c r="CH17" s="1476"/>
      <c r="CI17" s="1476"/>
      <c r="CJ17" s="1475"/>
      <c r="CK17" s="1475"/>
      <c r="CL17" s="1475"/>
      <c r="CM17" s="1478"/>
      <c r="CN17" s="1478"/>
      <c r="CO17" s="1478"/>
      <c r="CP17" s="1477" t="str">
        <f t="shared" si="18"/>
        <v/>
      </c>
      <c r="CQ17" s="1477" t="str">
        <f t="shared" si="19"/>
        <v/>
      </c>
      <c r="CR17" s="1477" t="str">
        <f t="shared" si="20"/>
        <v/>
      </c>
      <c r="CS17" s="1477" t="str">
        <f t="shared" si="21"/>
        <v/>
      </c>
      <c r="CT17" s="1477" t="str">
        <f t="shared" si="22"/>
        <v/>
      </c>
      <c r="CU17" s="1477" t="str">
        <f t="shared" si="23"/>
        <v/>
      </c>
      <c r="CV17" s="1477" t="str">
        <f t="shared" si="24"/>
        <v/>
      </c>
      <c r="CW17" s="1477" t="str">
        <f t="shared" si="25"/>
        <v/>
      </c>
      <c r="CX17" s="1477" t="str">
        <f t="shared" si="26"/>
        <v/>
      </c>
      <c r="CY17" s="1477" t="str">
        <f t="shared" si="27"/>
        <v/>
      </c>
      <c r="CZ17" s="1477" t="str">
        <f t="shared" si="28"/>
        <v/>
      </c>
      <c r="DA17" s="1477" t="str">
        <f t="shared" si="29"/>
        <v/>
      </c>
      <c r="DB17" s="1477" t="str">
        <f t="shared" si="30"/>
        <v/>
      </c>
      <c r="DC17" s="1477" t="str">
        <f t="shared" si="31"/>
        <v/>
      </c>
      <c r="DD17" s="1477" t="str">
        <f t="shared" si="32"/>
        <v/>
      </c>
      <c r="DE17" s="1477" t="str">
        <f t="shared" si="33"/>
        <v/>
      </c>
      <c r="DF17" s="1477" t="str">
        <f t="shared" si="34"/>
        <v/>
      </c>
      <c r="DG17" s="1477" t="str">
        <f t="shared" si="35"/>
        <v/>
      </c>
      <c r="DH17" s="1478">
        <f t="shared" si="0"/>
        <v>0</v>
      </c>
      <c r="DI17" s="1478">
        <f t="shared" si="1"/>
        <v>0</v>
      </c>
      <c r="DJ17" s="1478">
        <f t="shared" si="1"/>
        <v>0</v>
      </c>
      <c r="DK17" s="1478">
        <f t="shared" si="2"/>
        <v>0</v>
      </c>
      <c r="DL17" s="1478">
        <f t="shared" si="2"/>
        <v>0</v>
      </c>
      <c r="DM17" s="1478">
        <f t="shared" si="2"/>
        <v>0</v>
      </c>
      <c r="DN17" s="1479">
        <f t="shared" si="36"/>
        <v>0</v>
      </c>
      <c r="DO17" s="1479">
        <f t="shared" si="37"/>
        <v>0</v>
      </c>
      <c r="DP17" s="1480"/>
      <c r="DQ17" s="1481">
        <f t="shared" si="3"/>
        <v>0</v>
      </c>
      <c r="DR17" s="1482"/>
      <c r="DS17" s="1480"/>
      <c r="DT17" s="1480"/>
      <c r="DU17" s="1480"/>
      <c r="DV17" s="1480"/>
      <c r="DW17" s="1480"/>
      <c r="DX17" s="1480"/>
      <c r="DY17" s="1480"/>
      <c r="DZ17" s="1480"/>
      <c r="EA17" s="1480"/>
      <c r="EB17" s="1483"/>
      <c r="EC17" s="1484"/>
      <c r="ED17" s="1485" t="str">
        <f>IF(EC17="","",(EC17-INT(封面!$F$9&amp;"/"&amp;封面!$H$9&amp;"/"&amp;封面!$J$9))/365.25)</f>
        <v/>
      </c>
      <c r="EE17" s="1486"/>
      <c r="EF17" s="1486"/>
      <c r="EG17" s="1486"/>
      <c r="EH17" s="1486"/>
      <c r="EI17" s="1486"/>
      <c r="EJ17" s="1486"/>
      <c r="EK17" s="1486"/>
      <c r="EL17" s="1486"/>
      <c r="EM17" s="1486"/>
      <c r="EN17" s="1486"/>
      <c r="EO17" s="1486"/>
      <c r="EP17" s="1486"/>
      <c r="EQ17" s="1486"/>
      <c r="ER17" s="1486"/>
      <c r="ES17" s="1486"/>
      <c r="ET17" s="1486"/>
      <c r="EU17" s="1486"/>
      <c r="EV17" s="1486"/>
      <c r="EW17" s="1486"/>
      <c r="EX17" s="1486"/>
      <c r="EY17" s="1482"/>
      <c r="EZ17" s="1482"/>
      <c r="FA17" s="1482"/>
      <c r="FB17" s="1485" t="str">
        <f>IF(A17="","",(N17-INT(封面!$F$9&amp;"/"&amp;封面!$H$9&amp;"/"&amp;封面!$J$9))/365.25)</f>
        <v/>
      </c>
      <c r="FC17" s="1485">
        <f t="shared" si="38"/>
        <v>0</v>
      </c>
      <c r="FD17" s="1487" t="str">
        <f t="shared" si="39"/>
        <v/>
      </c>
      <c r="FE17" s="1487" t="str">
        <f t="shared" si="40"/>
        <v/>
      </c>
      <c r="FF17" s="1487" t="str">
        <f>IF(A17="","",IF(AZ17-(INT(封面!$F$9&amp;"/"&amp;封面!$H$9&amp;"/"&amp;封面!$J$9)-P17)/365.25-FB17&gt;0,0,FB17-(AZ17-(INT(封面!$F$9&amp;"/"&amp;封面!$H$9&amp;"/"&amp;封面!$J$9)-P17)/365.25)))</f>
        <v/>
      </c>
      <c r="FG17" s="1488"/>
      <c r="FH17" s="1487" t="str">
        <f t="shared" si="41"/>
        <v/>
      </c>
      <c r="FI17" s="1487" t="str">
        <f t="shared" si="42"/>
        <v/>
      </c>
      <c r="FJ17" s="1487" t="str">
        <f t="shared" si="43"/>
        <v/>
      </c>
      <c r="FK17" s="1487" t="str">
        <f t="shared" si="44"/>
        <v/>
      </c>
      <c r="FL17" s="1487" t="str">
        <f t="shared" si="45"/>
        <v/>
      </c>
      <c r="FM17" s="1487" t="str">
        <f t="shared" si="46"/>
        <v/>
      </c>
      <c r="FN17" s="1487" t="str">
        <f t="shared" si="47"/>
        <v/>
      </c>
      <c r="FO17" s="1487" t="str">
        <f t="shared" si="48"/>
        <v/>
      </c>
      <c r="FP17" s="1487" t="str">
        <f t="shared" si="49"/>
        <v/>
      </c>
      <c r="FQ17" s="1487" t="str">
        <f t="shared" si="50"/>
        <v/>
      </c>
      <c r="FR17" s="1487" t="str">
        <f t="shared" si="51"/>
        <v/>
      </c>
      <c r="FS17" s="1487" t="str">
        <f t="shared" si="52"/>
        <v/>
      </c>
      <c r="FT17" s="1487" t="str">
        <f t="shared" si="53"/>
        <v/>
      </c>
      <c r="FU17" s="1487" t="str">
        <f t="shared" si="54"/>
        <v/>
      </c>
      <c r="FV17" s="1487" t="str">
        <f t="shared" si="55"/>
        <v/>
      </c>
      <c r="FW17" s="1487" t="str">
        <f t="shared" si="56"/>
        <v/>
      </c>
      <c r="FX17" s="1487" t="str">
        <f t="shared" si="57"/>
        <v/>
      </c>
      <c r="FY17" s="1487" t="str">
        <f t="shared" si="58"/>
        <v/>
      </c>
      <c r="FZ17" s="1487" t="str">
        <f t="shared" si="59"/>
        <v/>
      </c>
      <c r="GA17" s="1487" t="str">
        <f t="shared" si="60"/>
        <v/>
      </c>
      <c r="GB17" s="1489">
        <f t="shared" si="61"/>
        <v>0</v>
      </c>
      <c r="GC17" s="1490" t="str">
        <f t="shared" si="62"/>
        <v/>
      </c>
      <c r="GD17" s="1491">
        <f t="shared" si="63"/>
        <v>0</v>
      </c>
      <c r="GE17" s="1491">
        <f t="shared" si="64"/>
        <v>0</v>
      </c>
      <c r="GF17" s="1491">
        <f t="shared" si="65"/>
        <v>0</v>
      </c>
      <c r="GG17" s="1491" t="str">
        <f t="shared" si="66"/>
        <v/>
      </c>
      <c r="GH17" s="1492"/>
      <c r="GI17" s="1505"/>
      <c r="GJ17" s="1505"/>
      <c r="GK17" s="1494"/>
      <c r="GL17" s="1494"/>
      <c r="GM17" s="1494"/>
      <c r="GN17" s="1494">
        <f t="shared" si="4"/>
        <v>0</v>
      </c>
      <c r="GO17" s="1494">
        <f t="shared" si="4"/>
        <v>0</v>
      </c>
      <c r="GP17" s="1495" t="str">
        <f t="shared" si="67"/>
        <v/>
      </c>
      <c r="GQ17" s="1496" t="str">
        <f t="shared" si="5"/>
        <v/>
      </c>
      <c r="GR17" s="1494" t="str">
        <f t="shared" si="69"/>
        <v/>
      </c>
      <c r="GS17" s="1494" t="str">
        <f t="shared" si="6"/>
        <v/>
      </c>
      <c r="GT17" s="1497" t="str">
        <f t="shared" si="7"/>
        <v/>
      </c>
      <c r="GU17" s="1498" t="str">
        <f t="shared" si="8"/>
        <v/>
      </c>
      <c r="GV17" s="1499"/>
      <c r="GW17" s="1376"/>
      <c r="GX17" s="551"/>
      <c r="GY17" s="1376"/>
      <c r="GZ17" s="1376"/>
      <c r="HA17" s="1376"/>
      <c r="HB17" s="1376"/>
    </row>
    <row r="18" spans="1:210" ht="15.75" customHeight="1">
      <c r="A18" s="1332"/>
      <c r="B18" s="1439"/>
      <c r="C18" s="1440"/>
      <c r="D18" s="1441"/>
      <c r="E18" s="1442"/>
      <c r="F18" s="1441"/>
      <c r="G18" s="1442"/>
      <c r="H18" s="1443"/>
      <c r="I18" s="1508"/>
      <c r="J18" s="1508"/>
      <c r="K18" s="1444"/>
      <c r="L18" s="1445"/>
      <c r="M18" s="1440"/>
      <c r="N18" s="1446"/>
      <c r="O18" s="1894"/>
      <c r="P18" s="1448"/>
      <c r="Q18" s="1507"/>
      <c r="R18" s="1449" t="str">
        <f t="shared" si="9"/>
        <v/>
      </c>
      <c r="S18" s="1507"/>
      <c r="T18" s="1507"/>
      <c r="U18" s="1507"/>
      <c r="V18" s="1451"/>
      <c r="W18" s="1451"/>
      <c r="X18" s="1451"/>
      <c r="Y18" s="1451"/>
      <c r="Z18" s="1451"/>
      <c r="AA18" s="1451"/>
      <c r="AB18" s="1451"/>
      <c r="AC18" s="1451"/>
      <c r="AD18" s="1453"/>
      <c r="AE18" s="1502"/>
      <c r="AF18" s="1455"/>
      <c r="AG18" s="1455"/>
      <c r="AH18" s="1455"/>
      <c r="AI18" s="1455"/>
      <c r="AJ18" s="1456"/>
      <c r="AK18" s="1455"/>
      <c r="AL18" s="1455"/>
      <c r="AM18" s="1829"/>
      <c r="AN18" s="1458"/>
      <c r="AO18" s="1458"/>
      <c r="AP18" s="1458"/>
      <c r="AQ18" s="1403"/>
      <c r="AR18" s="1459"/>
      <c r="AS18" s="1460"/>
      <c r="AT18" s="1461"/>
      <c r="AU18" s="1461"/>
      <c r="AV18" s="1461"/>
      <c r="AW18" s="1461"/>
      <c r="AX18" s="1461"/>
      <c r="AY18" s="1462"/>
      <c r="AZ18" s="1463" t="str">
        <f>IF(A18="","",INDEX(基准日费率!$B$13:$C$24,MATCH(O18,基准日费率!$A$13:$A$24,0),IF(OR(E18="生产"),1,2))+IF(AND(O18="轻钢结构",Q18&lt;1000,Q18&gt;0),-10,0))</f>
        <v/>
      </c>
      <c r="BA18" s="1463" t="str">
        <f>IF(A18="","",(INT(封面!F$9&amp;"/"&amp;封面!H$9&amp;"/"&amp;封面!J$9)-P18)/365)</f>
        <v/>
      </c>
      <c r="BB18" s="1410" t="str">
        <f t="shared" si="10"/>
        <v/>
      </c>
      <c r="BC18" s="1410" t="str">
        <f t="shared" si="11"/>
        <v/>
      </c>
      <c r="BD18" s="1464"/>
      <c r="BE18" s="1464"/>
      <c r="BF18" s="1464"/>
      <c r="BG18" s="1464"/>
      <c r="BH18" s="1464"/>
      <c r="BI18" s="1464"/>
      <c r="BJ18" s="1464"/>
      <c r="BK18" s="1464"/>
      <c r="BL18" s="1464"/>
      <c r="BM18" s="1465">
        <f t="shared" si="12"/>
        <v>0</v>
      </c>
      <c r="BN18" s="1465">
        <f t="shared" si="13"/>
        <v>0</v>
      </c>
      <c r="BO18" s="1466"/>
      <c r="BP18" s="1466"/>
      <c r="BQ18" s="1467"/>
      <c r="BR18" s="1468">
        <f t="shared" si="14"/>
        <v>0</v>
      </c>
      <c r="BS18" s="1467"/>
      <c r="BT18" s="1469"/>
      <c r="BU18" s="1470">
        <f t="shared" si="68"/>
        <v>0</v>
      </c>
      <c r="BV18" s="1471"/>
      <c r="BW18" s="1470">
        <f t="shared" si="15"/>
        <v>0</v>
      </c>
      <c r="BX18" s="1472">
        <f>ROUND(IF(A18="",0,BN18/(1+基准日费率!$C$4)*基准日费率!$C$4+BN18*(BO18-BP18)),0)</f>
        <v>0</v>
      </c>
      <c r="BY18" s="1472">
        <f t="shared" si="16"/>
        <v>0</v>
      </c>
      <c r="BZ18" s="1473">
        <f t="shared" si="17"/>
        <v>0</v>
      </c>
      <c r="CA18" s="1503"/>
      <c r="CB18" s="1475"/>
      <c r="CC18" s="1475"/>
      <c r="CD18" s="1475"/>
      <c r="CE18" s="1475"/>
      <c r="CF18" s="1475"/>
      <c r="CG18" s="1476"/>
      <c r="CH18" s="1476"/>
      <c r="CI18" s="1476"/>
      <c r="CJ18" s="1475"/>
      <c r="CK18" s="1475"/>
      <c r="CL18" s="1475"/>
      <c r="CM18" s="1478"/>
      <c r="CN18" s="1478"/>
      <c r="CO18" s="1478"/>
      <c r="CP18" s="1477" t="str">
        <f t="shared" si="18"/>
        <v/>
      </c>
      <c r="CQ18" s="1477" t="str">
        <f t="shared" si="19"/>
        <v/>
      </c>
      <c r="CR18" s="1477" t="str">
        <f t="shared" si="20"/>
        <v/>
      </c>
      <c r="CS18" s="1477" t="str">
        <f t="shared" si="21"/>
        <v/>
      </c>
      <c r="CT18" s="1477" t="str">
        <f t="shared" si="22"/>
        <v/>
      </c>
      <c r="CU18" s="1477" t="str">
        <f t="shared" si="23"/>
        <v/>
      </c>
      <c r="CV18" s="1477" t="str">
        <f t="shared" si="24"/>
        <v/>
      </c>
      <c r="CW18" s="1477" t="str">
        <f t="shared" si="25"/>
        <v/>
      </c>
      <c r="CX18" s="1477" t="str">
        <f t="shared" si="26"/>
        <v/>
      </c>
      <c r="CY18" s="1477" t="str">
        <f t="shared" si="27"/>
        <v/>
      </c>
      <c r="CZ18" s="1477" t="str">
        <f t="shared" si="28"/>
        <v/>
      </c>
      <c r="DA18" s="1477" t="str">
        <f t="shared" si="29"/>
        <v/>
      </c>
      <c r="DB18" s="1477" t="str">
        <f t="shared" si="30"/>
        <v/>
      </c>
      <c r="DC18" s="1477" t="str">
        <f t="shared" si="31"/>
        <v/>
      </c>
      <c r="DD18" s="1477" t="str">
        <f t="shared" si="32"/>
        <v/>
      </c>
      <c r="DE18" s="1477" t="str">
        <f t="shared" si="33"/>
        <v/>
      </c>
      <c r="DF18" s="1477" t="str">
        <f t="shared" si="34"/>
        <v/>
      </c>
      <c r="DG18" s="1477" t="str">
        <f t="shared" si="35"/>
        <v/>
      </c>
      <c r="DH18" s="1478">
        <f t="shared" si="0"/>
        <v>0</v>
      </c>
      <c r="DI18" s="1478">
        <f t="shared" si="1"/>
        <v>0</v>
      </c>
      <c r="DJ18" s="1478">
        <f t="shared" si="1"/>
        <v>0</v>
      </c>
      <c r="DK18" s="1478">
        <f t="shared" si="2"/>
        <v>0</v>
      </c>
      <c r="DL18" s="1478">
        <f t="shared" si="2"/>
        <v>0</v>
      </c>
      <c r="DM18" s="1478">
        <f t="shared" si="2"/>
        <v>0</v>
      </c>
      <c r="DN18" s="1479">
        <f t="shared" si="36"/>
        <v>0</v>
      </c>
      <c r="DO18" s="1479">
        <f t="shared" si="37"/>
        <v>0</v>
      </c>
      <c r="DP18" s="1480"/>
      <c r="DQ18" s="1481">
        <f t="shared" si="3"/>
        <v>0</v>
      </c>
      <c r="DR18" s="1482"/>
      <c r="DS18" s="1480"/>
      <c r="DT18" s="1480"/>
      <c r="DU18" s="1480"/>
      <c r="DV18" s="1480"/>
      <c r="DW18" s="1480"/>
      <c r="DX18" s="1480"/>
      <c r="DY18" s="1480"/>
      <c r="DZ18" s="1480"/>
      <c r="EA18" s="1480"/>
      <c r="EB18" s="1480"/>
      <c r="EC18" s="1504"/>
      <c r="ED18" s="1485" t="str">
        <f>IF(EC18="","",(EC18-INT(封面!$F$9&amp;"/"&amp;封面!$H$9&amp;"/"&amp;封面!$J$9))/365.25)</f>
        <v/>
      </c>
      <c r="EE18" s="1504"/>
      <c r="EF18" s="1504"/>
      <c r="EG18" s="1504"/>
      <c r="EH18" s="1504"/>
      <c r="EI18" s="1504"/>
      <c r="EJ18" s="1504"/>
      <c r="EK18" s="1504"/>
      <c r="EL18" s="1504"/>
      <c r="EM18" s="1504"/>
      <c r="EN18" s="1504"/>
      <c r="EO18" s="1504"/>
      <c r="EP18" s="1504"/>
      <c r="EQ18" s="1504"/>
      <c r="ER18" s="1504"/>
      <c r="ES18" s="1504"/>
      <c r="ET18" s="1504"/>
      <c r="EU18" s="1504"/>
      <c r="EV18" s="1504"/>
      <c r="EW18" s="1504"/>
      <c r="EX18" s="1504"/>
      <c r="EY18" s="1482"/>
      <c r="EZ18" s="1482"/>
      <c r="FA18" s="1482"/>
      <c r="FB18" s="1485" t="str">
        <f>IF(A18="","",(N18-INT(封面!$F$9&amp;"/"&amp;封面!$H$9&amp;"/"&amp;封面!$J$9))/365.25)</f>
        <v/>
      </c>
      <c r="FC18" s="1485">
        <f t="shared" si="38"/>
        <v>0</v>
      </c>
      <c r="FD18" s="1487" t="str">
        <f t="shared" si="39"/>
        <v/>
      </c>
      <c r="FE18" s="1487" t="str">
        <f t="shared" si="40"/>
        <v/>
      </c>
      <c r="FF18" s="1487" t="str">
        <f>IF(A18="","",IF(AZ18-(INT(封面!$F$9&amp;"/"&amp;封面!$H$9&amp;"/"&amp;封面!$J$9)-P18)/365.25-FB18&gt;0,0,FB18-(AZ18-(INT(封面!$F$9&amp;"/"&amp;封面!$H$9&amp;"/"&amp;封面!$J$9)-P18)/365.25)))</f>
        <v/>
      </c>
      <c r="FG18" s="1488"/>
      <c r="FH18" s="1487" t="str">
        <f t="shared" si="41"/>
        <v/>
      </c>
      <c r="FI18" s="1487" t="str">
        <f t="shared" si="42"/>
        <v/>
      </c>
      <c r="FJ18" s="1487" t="str">
        <f t="shared" si="43"/>
        <v/>
      </c>
      <c r="FK18" s="1487" t="str">
        <f t="shared" si="44"/>
        <v/>
      </c>
      <c r="FL18" s="1487" t="str">
        <f t="shared" si="45"/>
        <v/>
      </c>
      <c r="FM18" s="1487" t="str">
        <f t="shared" si="46"/>
        <v/>
      </c>
      <c r="FN18" s="1487" t="str">
        <f t="shared" si="47"/>
        <v/>
      </c>
      <c r="FO18" s="1487" t="str">
        <f t="shared" si="48"/>
        <v/>
      </c>
      <c r="FP18" s="1487" t="str">
        <f t="shared" si="49"/>
        <v/>
      </c>
      <c r="FQ18" s="1487" t="str">
        <f t="shared" si="50"/>
        <v/>
      </c>
      <c r="FR18" s="1487" t="str">
        <f t="shared" si="51"/>
        <v/>
      </c>
      <c r="FS18" s="1487" t="str">
        <f t="shared" si="52"/>
        <v/>
      </c>
      <c r="FT18" s="1487" t="str">
        <f t="shared" si="53"/>
        <v/>
      </c>
      <c r="FU18" s="1487" t="str">
        <f t="shared" si="54"/>
        <v/>
      </c>
      <c r="FV18" s="1487" t="str">
        <f t="shared" si="55"/>
        <v/>
      </c>
      <c r="FW18" s="1487" t="str">
        <f t="shared" si="56"/>
        <v/>
      </c>
      <c r="FX18" s="1487" t="str">
        <f t="shared" si="57"/>
        <v/>
      </c>
      <c r="FY18" s="1487" t="str">
        <f t="shared" si="58"/>
        <v/>
      </c>
      <c r="FZ18" s="1487" t="str">
        <f t="shared" si="59"/>
        <v/>
      </c>
      <c r="GA18" s="1487" t="str">
        <f t="shared" si="60"/>
        <v/>
      </c>
      <c r="GB18" s="1489">
        <f t="shared" si="61"/>
        <v>0</v>
      </c>
      <c r="GC18" s="1490" t="str">
        <f t="shared" si="62"/>
        <v/>
      </c>
      <c r="GD18" s="1491">
        <f t="shared" si="63"/>
        <v>0</v>
      </c>
      <c r="GE18" s="1491">
        <f t="shared" si="64"/>
        <v>0</v>
      </c>
      <c r="GF18" s="1491">
        <f t="shared" si="65"/>
        <v>0</v>
      </c>
      <c r="GG18" s="1491" t="str">
        <f t="shared" si="66"/>
        <v/>
      </c>
      <c r="GH18" s="1492"/>
      <c r="GI18" s="1505"/>
      <c r="GJ18" s="1505"/>
      <c r="GK18" s="1510"/>
      <c r="GL18" s="1511"/>
      <c r="GM18" s="1511"/>
      <c r="GN18" s="1494">
        <f t="shared" si="4"/>
        <v>0</v>
      </c>
      <c r="GO18" s="1494">
        <f t="shared" si="4"/>
        <v>0</v>
      </c>
      <c r="GP18" s="1495" t="str">
        <f t="shared" si="67"/>
        <v/>
      </c>
      <c r="GQ18" s="1496" t="str">
        <f t="shared" si="5"/>
        <v/>
      </c>
      <c r="GR18" s="1494" t="str">
        <f t="shared" si="69"/>
        <v/>
      </c>
      <c r="GS18" s="1494" t="str">
        <f t="shared" si="6"/>
        <v/>
      </c>
      <c r="GT18" s="1497" t="str">
        <f t="shared" si="7"/>
        <v/>
      </c>
      <c r="GU18" s="1498" t="str">
        <f t="shared" si="8"/>
        <v/>
      </c>
      <c r="GV18" s="1499"/>
      <c r="GW18" s="1376"/>
      <c r="GX18" s="551"/>
      <c r="GY18" s="1376"/>
      <c r="GZ18" s="1376"/>
      <c r="HA18" s="1376"/>
      <c r="HB18" s="1376"/>
    </row>
    <row r="19" spans="1:210" ht="15.75" customHeight="1">
      <c r="A19" s="1332"/>
      <c r="B19" s="1439"/>
      <c r="C19" s="1440"/>
      <c r="D19" s="1441"/>
      <c r="E19" s="1442"/>
      <c r="F19" s="1441"/>
      <c r="G19" s="1442"/>
      <c r="H19" s="1443"/>
      <c r="I19" s="1508"/>
      <c r="J19" s="1508"/>
      <c r="K19" s="1444"/>
      <c r="L19" s="1445"/>
      <c r="M19" s="1440"/>
      <c r="N19" s="1446"/>
      <c r="O19" s="1894"/>
      <c r="P19" s="1448"/>
      <c r="Q19" s="1507"/>
      <c r="R19" s="1449" t="str">
        <f t="shared" si="9"/>
        <v/>
      </c>
      <c r="S19" s="1507"/>
      <c r="T19" s="1507"/>
      <c r="U19" s="1507"/>
      <c r="V19" s="1451"/>
      <c r="W19" s="1451"/>
      <c r="X19" s="1451"/>
      <c r="Y19" s="1451"/>
      <c r="Z19" s="1451"/>
      <c r="AA19" s="1451"/>
      <c r="AB19" s="1451"/>
      <c r="AC19" s="1451"/>
      <c r="AD19" s="1453"/>
      <c r="AE19" s="1502"/>
      <c r="AF19" s="1455"/>
      <c r="AG19" s="1455"/>
      <c r="AH19" s="1455"/>
      <c r="AI19" s="1455"/>
      <c r="AJ19" s="1456"/>
      <c r="AK19" s="1455"/>
      <c r="AL19" s="1455"/>
      <c r="AM19" s="1829"/>
      <c r="AN19" s="1458"/>
      <c r="AO19" s="1458"/>
      <c r="AP19" s="1458"/>
      <c r="AQ19" s="1403"/>
      <c r="AR19" s="1459"/>
      <c r="AS19" s="1460"/>
      <c r="AT19" s="1461"/>
      <c r="AU19" s="1461"/>
      <c r="AV19" s="1461"/>
      <c r="AW19" s="1461"/>
      <c r="AX19" s="1461"/>
      <c r="AY19" s="1462"/>
      <c r="AZ19" s="1463" t="str">
        <f>IF(A19="","",INDEX(基准日费率!$B$13:$C$24,MATCH(O19,基准日费率!$A$13:$A$24,0),IF(OR(E19="生产"),1,2))+IF(AND(O19="轻钢结构",Q19&lt;1000,Q19&gt;0),-10,0))</f>
        <v/>
      </c>
      <c r="BA19" s="1463" t="str">
        <f>IF(A19="","",(INT(封面!F$9&amp;"/"&amp;封面!H$9&amp;"/"&amp;封面!J$9)-P19)/365)</f>
        <v/>
      </c>
      <c r="BB19" s="1410" t="str">
        <f t="shared" si="10"/>
        <v/>
      </c>
      <c r="BC19" s="1410" t="str">
        <f t="shared" si="11"/>
        <v/>
      </c>
      <c r="BD19" s="1464"/>
      <c r="BE19" s="1464"/>
      <c r="BF19" s="1464"/>
      <c r="BG19" s="1464"/>
      <c r="BH19" s="1464"/>
      <c r="BI19" s="1464"/>
      <c r="BJ19" s="1464"/>
      <c r="BK19" s="1464"/>
      <c r="BL19" s="1464"/>
      <c r="BM19" s="1465">
        <f t="shared" si="12"/>
        <v>0</v>
      </c>
      <c r="BN19" s="1465">
        <f t="shared" si="13"/>
        <v>0</v>
      </c>
      <c r="BO19" s="1466"/>
      <c r="BP19" s="1466"/>
      <c r="BQ19" s="1467"/>
      <c r="BR19" s="1468">
        <f t="shared" si="14"/>
        <v>0</v>
      </c>
      <c r="BS19" s="1467"/>
      <c r="BT19" s="1469"/>
      <c r="BU19" s="1470">
        <f t="shared" si="68"/>
        <v>0</v>
      </c>
      <c r="BV19" s="1471"/>
      <c r="BW19" s="1470">
        <f t="shared" si="15"/>
        <v>0</v>
      </c>
      <c r="BX19" s="1472">
        <f>ROUND(IF(A19="",0,BN19/(1+基准日费率!$C$4)*基准日费率!$C$4+BN19*(BO19-BP19)),0)</f>
        <v>0</v>
      </c>
      <c r="BY19" s="1472">
        <f t="shared" si="16"/>
        <v>0</v>
      </c>
      <c r="BZ19" s="1473">
        <f t="shared" si="17"/>
        <v>0</v>
      </c>
      <c r="CA19" s="1503"/>
      <c r="CB19" s="1475"/>
      <c r="CC19" s="1475"/>
      <c r="CD19" s="1475"/>
      <c r="CE19" s="1475"/>
      <c r="CF19" s="1475"/>
      <c r="CG19" s="1476"/>
      <c r="CH19" s="1476"/>
      <c r="CI19" s="1476"/>
      <c r="CJ19" s="1475"/>
      <c r="CK19" s="1475"/>
      <c r="CL19" s="1475"/>
      <c r="CM19" s="1478"/>
      <c r="CN19" s="1478"/>
      <c r="CO19" s="1478"/>
      <c r="CP19" s="1477" t="str">
        <f t="shared" si="18"/>
        <v/>
      </c>
      <c r="CQ19" s="1477" t="str">
        <f t="shared" si="19"/>
        <v/>
      </c>
      <c r="CR19" s="1477" t="str">
        <f t="shared" si="20"/>
        <v/>
      </c>
      <c r="CS19" s="1477" t="str">
        <f t="shared" si="21"/>
        <v/>
      </c>
      <c r="CT19" s="1477" t="str">
        <f t="shared" si="22"/>
        <v/>
      </c>
      <c r="CU19" s="1477" t="str">
        <f t="shared" si="23"/>
        <v/>
      </c>
      <c r="CV19" s="1477" t="str">
        <f t="shared" si="24"/>
        <v/>
      </c>
      <c r="CW19" s="1477" t="str">
        <f t="shared" si="25"/>
        <v/>
      </c>
      <c r="CX19" s="1477" t="str">
        <f t="shared" si="26"/>
        <v/>
      </c>
      <c r="CY19" s="1477" t="str">
        <f t="shared" si="27"/>
        <v/>
      </c>
      <c r="CZ19" s="1477" t="str">
        <f t="shared" si="28"/>
        <v/>
      </c>
      <c r="DA19" s="1477" t="str">
        <f t="shared" si="29"/>
        <v/>
      </c>
      <c r="DB19" s="1477" t="str">
        <f t="shared" si="30"/>
        <v/>
      </c>
      <c r="DC19" s="1477" t="str">
        <f t="shared" si="31"/>
        <v/>
      </c>
      <c r="DD19" s="1477" t="str">
        <f t="shared" si="32"/>
        <v/>
      </c>
      <c r="DE19" s="1477" t="str">
        <f t="shared" si="33"/>
        <v/>
      </c>
      <c r="DF19" s="1477" t="str">
        <f t="shared" si="34"/>
        <v/>
      </c>
      <c r="DG19" s="1477" t="str">
        <f t="shared" si="35"/>
        <v/>
      </c>
      <c r="DH19" s="1478">
        <f t="shared" si="0"/>
        <v>0</v>
      </c>
      <c r="DI19" s="1478">
        <f t="shared" si="1"/>
        <v>0</v>
      </c>
      <c r="DJ19" s="1478">
        <f t="shared" si="1"/>
        <v>0</v>
      </c>
      <c r="DK19" s="1478">
        <f t="shared" si="2"/>
        <v>0</v>
      </c>
      <c r="DL19" s="1478">
        <f t="shared" si="2"/>
        <v>0</v>
      </c>
      <c r="DM19" s="1478">
        <f t="shared" si="2"/>
        <v>0</v>
      </c>
      <c r="DN19" s="1479">
        <f t="shared" si="36"/>
        <v>0</v>
      </c>
      <c r="DO19" s="1479">
        <f t="shared" si="37"/>
        <v>0</v>
      </c>
      <c r="DP19" s="1480"/>
      <c r="DQ19" s="1481">
        <f t="shared" si="3"/>
        <v>0</v>
      </c>
      <c r="DR19" s="1482"/>
      <c r="DS19" s="1480"/>
      <c r="DT19" s="1480"/>
      <c r="DU19" s="1480"/>
      <c r="DV19" s="1480"/>
      <c r="DW19" s="1480"/>
      <c r="DX19" s="1480"/>
      <c r="DY19" s="1480"/>
      <c r="DZ19" s="1480"/>
      <c r="EA19" s="1480"/>
      <c r="EB19" s="1480"/>
      <c r="EC19" s="1504"/>
      <c r="ED19" s="1485" t="str">
        <f>IF(EC19="","",(EC19-INT(封面!$F$9&amp;"/"&amp;封面!$H$9&amp;"/"&amp;封面!$J$9))/365.25)</f>
        <v/>
      </c>
      <c r="EE19" s="1504"/>
      <c r="EF19" s="1504"/>
      <c r="EG19" s="1504"/>
      <c r="EH19" s="1504"/>
      <c r="EI19" s="1504"/>
      <c r="EJ19" s="1504"/>
      <c r="EK19" s="1504"/>
      <c r="EL19" s="1504"/>
      <c r="EM19" s="1504"/>
      <c r="EN19" s="1504"/>
      <c r="EO19" s="1504"/>
      <c r="EP19" s="1504"/>
      <c r="EQ19" s="1504"/>
      <c r="ER19" s="1504"/>
      <c r="ES19" s="1504"/>
      <c r="ET19" s="1504"/>
      <c r="EU19" s="1504"/>
      <c r="EV19" s="1504"/>
      <c r="EW19" s="1504"/>
      <c r="EX19" s="1504"/>
      <c r="EY19" s="1482"/>
      <c r="EZ19" s="1482"/>
      <c r="FA19" s="1482"/>
      <c r="FB19" s="1485" t="str">
        <f>IF(A19="","",(N19-INT(封面!$F$9&amp;"/"&amp;封面!$H$9&amp;"/"&amp;封面!$J$9))/365.25)</f>
        <v/>
      </c>
      <c r="FC19" s="1485">
        <f t="shared" si="38"/>
        <v>0</v>
      </c>
      <c r="FD19" s="1487" t="str">
        <f t="shared" si="39"/>
        <v/>
      </c>
      <c r="FE19" s="1487" t="str">
        <f t="shared" si="40"/>
        <v/>
      </c>
      <c r="FF19" s="1487" t="str">
        <f>IF(A19="","",IF(AZ19-(INT(封面!$F$9&amp;"/"&amp;封面!$H$9&amp;"/"&amp;封面!$J$9)-P19)/365.25-FB19&gt;0,0,FB19-(AZ19-(INT(封面!$F$9&amp;"/"&amp;封面!$H$9&amp;"/"&amp;封面!$J$9)-P19)/365.25)))</f>
        <v/>
      </c>
      <c r="FG19" s="1488"/>
      <c r="FH19" s="1487" t="str">
        <f t="shared" si="41"/>
        <v/>
      </c>
      <c r="FI19" s="1487" t="str">
        <f t="shared" si="42"/>
        <v/>
      </c>
      <c r="FJ19" s="1487" t="str">
        <f t="shared" si="43"/>
        <v/>
      </c>
      <c r="FK19" s="1487" t="str">
        <f t="shared" si="44"/>
        <v/>
      </c>
      <c r="FL19" s="1487" t="str">
        <f t="shared" si="45"/>
        <v/>
      </c>
      <c r="FM19" s="1487" t="str">
        <f t="shared" si="46"/>
        <v/>
      </c>
      <c r="FN19" s="1487" t="str">
        <f t="shared" si="47"/>
        <v/>
      </c>
      <c r="FO19" s="1487" t="str">
        <f t="shared" si="48"/>
        <v/>
      </c>
      <c r="FP19" s="1487" t="str">
        <f t="shared" si="49"/>
        <v/>
      </c>
      <c r="FQ19" s="1487" t="str">
        <f t="shared" si="50"/>
        <v/>
      </c>
      <c r="FR19" s="1487" t="str">
        <f t="shared" si="51"/>
        <v/>
      </c>
      <c r="FS19" s="1487" t="str">
        <f t="shared" si="52"/>
        <v/>
      </c>
      <c r="FT19" s="1487" t="str">
        <f t="shared" si="53"/>
        <v/>
      </c>
      <c r="FU19" s="1487" t="str">
        <f t="shared" si="54"/>
        <v/>
      </c>
      <c r="FV19" s="1487" t="str">
        <f t="shared" si="55"/>
        <v/>
      </c>
      <c r="FW19" s="1487" t="str">
        <f t="shared" si="56"/>
        <v/>
      </c>
      <c r="FX19" s="1487" t="str">
        <f t="shared" si="57"/>
        <v/>
      </c>
      <c r="FY19" s="1487" t="str">
        <f t="shared" si="58"/>
        <v/>
      </c>
      <c r="FZ19" s="1487" t="str">
        <f t="shared" si="59"/>
        <v/>
      </c>
      <c r="GA19" s="1487" t="str">
        <f t="shared" si="60"/>
        <v/>
      </c>
      <c r="GB19" s="1489">
        <f t="shared" si="61"/>
        <v>0</v>
      </c>
      <c r="GC19" s="1490" t="str">
        <f t="shared" si="62"/>
        <v/>
      </c>
      <c r="GD19" s="1491">
        <f t="shared" si="63"/>
        <v>0</v>
      </c>
      <c r="GE19" s="1491">
        <f t="shared" si="64"/>
        <v>0</v>
      </c>
      <c r="GF19" s="1491">
        <f t="shared" si="65"/>
        <v>0</v>
      </c>
      <c r="GG19" s="1491" t="str">
        <f t="shared" si="66"/>
        <v/>
      </c>
      <c r="GH19" s="1492"/>
      <c r="GI19" s="1505"/>
      <c r="GJ19" s="1505"/>
      <c r="GK19" s="1510"/>
      <c r="GL19" s="1511"/>
      <c r="GM19" s="1511"/>
      <c r="GN19" s="1494">
        <f t="shared" si="4"/>
        <v>0</v>
      </c>
      <c r="GO19" s="1494">
        <f t="shared" si="4"/>
        <v>0</v>
      </c>
      <c r="GP19" s="1495" t="str">
        <f t="shared" si="67"/>
        <v/>
      </c>
      <c r="GQ19" s="1496" t="str">
        <f t="shared" si="5"/>
        <v/>
      </c>
      <c r="GR19" s="1494" t="str">
        <f t="shared" si="69"/>
        <v/>
      </c>
      <c r="GS19" s="1494" t="str">
        <f t="shared" si="6"/>
        <v/>
      </c>
      <c r="GT19" s="1497" t="str">
        <f t="shared" si="7"/>
        <v/>
      </c>
      <c r="GU19" s="1498" t="str">
        <f t="shared" si="8"/>
        <v/>
      </c>
      <c r="GV19" s="1499"/>
      <c r="GW19" s="1376"/>
      <c r="GX19" s="551"/>
      <c r="GY19" s="1376"/>
      <c r="GZ19" s="1376"/>
      <c r="HA19" s="1376"/>
      <c r="HB19" s="1376"/>
    </row>
    <row r="20" spans="1:210" ht="15.75" customHeight="1">
      <c r="A20" s="1332"/>
      <c r="B20" s="1439"/>
      <c r="C20" s="1440"/>
      <c r="D20" s="1441"/>
      <c r="E20" s="1442"/>
      <c r="F20" s="1441"/>
      <c r="G20" s="1442"/>
      <c r="H20" s="1443"/>
      <c r="I20" s="1508"/>
      <c r="J20" s="1508"/>
      <c r="K20" s="1444"/>
      <c r="L20" s="1445"/>
      <c r="M20" s="1440"/>
      <c r="N20" s="1446"/>
      <c r="O20" s="1894"/>
      <c r="P20" s="1448"/>
      <c r="Q20" s="1507"/>
      <c r="R20" s="1449" t="str">
        <f t="shared" si="9"/>
        <v/>
      </c>
      <c r="S20" s="1507"/>
      <c r="T20" s="1507"/>
      <c r="U20" s="1507"/>
      <c r="V20" s="1451"/>
      <c r="W20" s="1451"/>
      <c r="X20" s="1451"/>
      <c r="Y20" s="1451"/>
      <c r="Z20" s="1451"/>
      <c r="AA20" s="1451"/>
      <c r="AB20" s="1451"/>
      <c r="AC20" s="1451"/>
      <c r="AD20" s="1453"/>
      <c r="AE20" s="1502"/>
      <c r="AF20" s="1455"/>
      <c r="AG20" s="1455"/>
      <c r="AH20" s="1455"/>
      <c r="AI20" s="1455"/>
      <c r="AJ20" s="1456"/>
      <c r="AK20" s="1455"/>
      <c r="AL20" s="1455"/>
      <c r="AM20" s="1829"/>
      <c r="AN20" s="1458"/>
      <c r="AO20" s="1458"/>
      <c r="AP20" s="1458"/>
      <c r="AQ20" s="1403"/>
      <c r="AR20" s="1459"/>
      <c r="AS20" s="1460"/>
      <c r="AT20" s="1461"/>
      <c r="AU20" s="1461"/>
      <c r="AV20" s="1461"/>
      <c r="AW20" s="1461"/>
      <c r="AX20" s="1461"/>
      <c r="AY20" s="1462"/>
      <c r="AZ20" s="1463" t="str">
        <f>IF(A20="","",INDEX(基准日费率!$B$13:$C$24,MATCH(O20,基准日费率!$A$13:$A$24,0),IF(OR(E20="生产"),1,2))+IF(AND(O20="轻钢结构",Q20&lt;1000,Q20&gt;0),-10,0))</f>
        <v/>
      </c>
      <c r="BA20" s="1463" t="str">
        <f>IF(A20="","",(INT(封面!F$9&amp;"/"&amp;封面!H$9&amp;"/"&amp;封面!J$9)-P20)/365)</f>
        <v/>
      </c>
      <c r="BB20" s="1410" t="str">
        <f t="shared" si="10"/>
        <v/>
      </c>
      <c r="BC20" s="1410" t="str">
        <f t="shared" si="11"/>
        <v/>
      </c>
      <c r="BD20" s="1464"/>
      <c r="BE20" s="1464"/>
      <c r="BF20" s="1464"/>
      <c r="BG20" s="1464"/>
      <c r="BH20" s="1464"/>
      <c r="BI20" s="1464"/>
      <c r="BJ20" s="1464"/>
      <c r="BK20" s="1464"/>
      <c r="BL20" s="1464"/>
      <c r="BM20" s="1465">
        <f t="shared" si="12"/>
        <v>0</v>
      </c>
      <c r="BN20" s="1465">
        <f t="shared" si="13"/>
        <v>0</v>
      </c>
      <c r="BO20" s="1466"/>
      <c r="BP20" s="1466"/>
      <c r="BQ20" s="1467"/>
      <c r="BR20" s="1468">
        <f t="shared" si="14"/>
        <v>0</v>
      </c>
      <c r="BS20" s="1467"/>
      <c r="BT20" s="1469"/>
      <c r="BU20" s="1470">
        <f t="shared" si="68"/>
        <v>0</v>
      </c>
      <c r="BV20" s="1471"/>
      <c r="BW20" s="1470">
        <f t="shared" si="15"/>
        <v>0</v>
      </c>
      <c r="BX20" s="1472">
        <f>ROUND(IF(A20="",0,BN20/(1+基准日费率!$C$4)*基准日费率!$C$4+BN20*(BO20-BP20)),0)</f>
        <v>0</v>
      </c>
      <c r="BY20" s="1472">
        <f t="shared" si="16"/>
        <v>0</v>
      </c>
      <c r="BZ20" s="1473">
        <f t="shared" si="17"/>
        <v>0</v>
      </c>
      <c r="CA20" s="1503"/>
      <c r="CB20" s="1475"/>
      <c r="CC20" s="1475"/>
      <c r="CD20" s="1475"/>
      <c r="CE20" s="1475"/>
      <c r="CF20" s="1475"/>
      <c r="CG20" s="1476"/>
      <c r="CH20" s="1476"/>
      <c r="CI20" s="1476"/>
      <c r="CJ20" s="1475"/>
      <c r="CK20" s="1475"/>
      <c r="CL20" s="1475"/>
      <c r="CM20" s="1478"/>
      <c r="CN20" s="1478"/>
      <c r="CO20" s="1478"/>
      <c r="CP20" s="1477" t="str">
        <f t="shared" si="18"/>
        <v/>
      </c>
      <c r="CQ20" s="1477" t="str">
        <f t="shared" si="19"/>
        <v/>
      </c>
      <c r="CR20" s="1477" t="str">
        <f t="shared" si="20"/>
        <v/>
      </c>
      <c r="CS20" s="1477" t="str">
        <f t="shared" si="21"/>
        <v/>
      </c>
      <c r="CT20" s="1477" t="str">
        <f t="shared" si="22"/>
        <v/>
      </c>
      <c r="CU20" s="1477" t="str">
        <f t="shared" si="23"/>
        <v/>
      </c>
      <c r="CV20" s="1477" t="str">
        <f t="shared" si="24"/>
        <v/>
      </c>
      <c r="CW20" s="1477" t="str">
        <f t="shared" si="25"/>
        <v/>
      </c>
      <c r="CX20" s="1477" t="str">
        <f t="shared" si="26"/>
        <v/>
      </c>
      <c r="CY20" s="1477" t="str">
        <f t="shared" si="27"/>
        <v/>
      </c>
      <c r="CZ20" s="1477" t="str">
        <f t="shared" si="28"/>
        <v/>
      </c>
      <c r="DA20" s="1477" t="str">
        <f t="shared" si="29"/>
        <v/>
      </c>
      <c r="DB20" s="1477" t="str">
        <f t="shared" si="30"/>
        <v/>
      </c>
      <c r="DC20" s="1477" t="str">
        <f t="shared" si="31"/>
        <v/>
      </c>
      <c r="DD20" s="1477" t="str">
        <f t="shared" si="32"/>
        <v/>
      </c>
      <c r="DE20" s="1477" t="str">
        <f t="shared" si="33"/>
        <v/>
      </c>
      <c r="DF20" s="1477" t="str">
        <f t="shared" si="34"/>
        <v/>
      </c>
      <c r="DG20" s="1477" t="str">
        <f t="shared" si="35"/>
        <v/>
      </c>
      <c r="DH20" s="1478">
        <f t="shared" si="0"/>
        <v>0</v>
      </c>
      <c r="DI20" s="1478">
        <f t="shared" si="1"/>
        <v>0</v>
      </c>
      <c r="DJ20" s="1478">
        <f t="shared" si="1"/>
        <v>0</v>
      </c>
      <c r="DK20" s="1478">
        <f t="shared" si="2"/>
        <v>0</v>
      </c>
      <c r="DL20" s="1478">
        <f t="shared" si="2"/>
        <v>0</v>
      </c>
      <c r="DM20" s="1478">
        <f t="shared" si="2"/>
        <v>0</v>
      </c>
      <c r="DN20" s="1479">
        <f t="shared" si="36"/>
        <v>0</v>
      </c>
      <c r="DO20" s="1479">
        <f t="shared" si="37"/>
        <v>0</v>
      </c>
      <c r="DP20" s="1480"/>
      <c r="DQ20" s="1481">
        <f t="shared" si="3"/>
        <v>0</v>
      </c>
      <c r="DR20" s="1482"/>
      <c r="DS20" s="1480"/>
      <c r="DT20" s="1480"/>
      <c r="DU20" s="1480"/>
      <c r="DV20" s="1480"/>
      <c r="DW20" s="1480"/>
      <c r="DX20" s="1480"/>
      <c r="DY20" s="1480"/>
      <c r="DZ20" s="1480"/>
      <c r="EA20" s="1480"/>
      <c r="EB20" s="1480"/>
      <c r="EC20" s="1504"/>
      <c r="ED20" s="1485" t="str">
        <f>IF(EC20="","",(EC20-INT(封面!$F$9&amp;"/"&amp;封面!$H$9&amp;"/"&amp;封面!$J$9))/365.25)</f>
        <v/>
      </c>
      <c r="EE20" s="1504"/>
      <c r="EF20" s="1504"/>
      <c r="EG20" s="1504"/>
      <c r="EH20" s="1504"/>
      <c r="EI20" s="1504"/>
      <c r="EJ20" s="1504"/>
      <c r="EK20" s="1504"/>
      <c r="EL20" s="1504"/>
      <c r="EM20" s="1504"/>
      <c r="EN20" s="1504"/>
      <c r="EO20" s="1504"/>
      <c r="EP20" s="1504"/>
      <c r="EQ20" s="1504"/>
      <c r="ER20" s="1504"/>
      <c r="ES20" s="1504"/>
      <c r="ET20" s="1504"/>
      <c r="EU20" s="1504"/>
      <c r="EV20" s="1504"/>
      <c r="EW20" s="1504"/>
      <c r="EX20" s="1504"/>
      <c r="EY20" s="1482"/>
      <c r="EZ20" s="1482"/>
      <c r="FA20" s="1482"/>
      <c r="FB20" s="1485" t="str">
        <f>IF(A20="","",(N20-INT(封面!$F$9&amp;"/"&amp;封面!$H$9&amp;"/"&amp;封面!$J$9))/365.25)</f>
        <v/>
      </c>
      <c r="FC20" s="1485">
        <f t="shared" si="38"/>
        <v>0</v>
      </c>
      <c r="FD20" s="1487" t="str">
        <f t="shared" si="39"/>
        <v/>
      </c>
      <c r="FE20" s="1487" t="str">
        <f t="shared" si="40"/>
        <v/>
      </c>
      <c r="FF20" s="1487" t="str">
        <f>IF(A20="","",IF(AZ20-(INT(封面!$F$9&amp;"/"&amp;封面!$H$9&amp;"/"&amp;封面!$J$9)-P20)/365.25-FB20&gt;0,0,FB20-(AZ20-(INT(封面!$F$9&amp;"/"&amp;封面!$H$9&amp;"/"&amp;封面!$J$9)-P20)/365.25)))</f>
        <v/>
      </c>
      <c r="FG20" s="1488"/>
      <c r="FH20" s="1487" t="str">
        <f t="shared" si="41"/>
        <v/>
      </c>
      <c r="FI20" s="1487" t="str">
        <f t="shared" si="42"/>
        <v/>
      </c>
      <c r="FJ20" s="1487" t="str">
        <f t="shared" si="43"/>
        <v/>
      </c>
      <c r="FK20" s="1487" t="str">
        <f t="shared" si="44"/>
        <v/>
      </c>
      <c r="FL20" s="1487" t="str">
        <f t="shared" si="45"/>
        <v/>
      </c>
      <c r="FM20" s="1487" t="str">
        <f t="shared" si="46"/>
        <v/>
      </c>
      <c r="FN20" s="1487" t="str">
        <f t="shared" si="47"/>
        <v/>
      </c>
      <c r="FO20" s="1487" t="str">
        <f t="shared" si="48"/>
        <v/>
      </c>
      <c r="FP20" s="1487" t="str">
        <f t="shared" si="49"/>
        <v/>
      </c>
      <c r="FQ20" s="1487" t="str">
        <f t="shared" si="50"/>
        <v/>
      </c>
      <c r="FR20" s="1487" t="str">
        <f t="shared" si="51"/>
        <v/>
      </c>
      <c r="FS20" s="1487" t="str">
        <f t="shared" si="52"/>
        <v/>
      </c>
      <c r="FT20" s="1487" t="str">
        <f t="shared" si="53"/>
        <v/>
      </c>
      <c r="FU20" s="1487" t="str">
        <f t="shared" si="54"/>
        <v/>
      </c>
      <c r="FV20" s="1487" t="str">
        <f t="shared" si="55"/>
        <v/>
      </c>
      <c r="FW20" s="1487" t="str">
        <f t="shared" si="56"/>
        <v/>
      </c>
      <c r="FX20" s="1487" t="str">
        <f>IF($EC20="","",IF($FX$7&gt;($ED20+1),0,IF(INT($ED20)-$FW$7=0,(EU20-EU20*($DT20+$DU20*(1+$DW20)+$DV20)-($DR20*$DQ20*$DS20+$DR20*$DQ20*$DX20)*($ED20-INT($ED20)))/(1+$DY20)^$ED20,(IF((EU20*(1-$DT20-$DU20*(1+$DW20)-$DV20)-$DR20*$DQ20*$DS20-$DR20*$DQ20*$DX20)/(1+$DY20)^$FX$7&lt;0,0,EU20*(1-$DT20-$DU20*(1+$DW20)-$DV20)-$DR20*$DQ20*$DS20-$DR20*$DQ20*$DX20)/(1+$DY20)^$FX$7))))</f>
        <v/>
      </c>
      <c r="FY20" s="1487" t="str">
        <f t="shared" si="58"/>
        <v/>
      </c>
      <c r="FZ20" s="1487" t="str">
        <f t="shared" si="59"/>
        <v/>
      </c>
      <c r="GA20" s="1487" t="str">
        <f t="shared" si="60"/>
        <v/>
      </c>
      <c r="GB20" s="1489">
        <f t="shared" si="61"/>
        <v>0</v>
      </c>
      <c r="GC20" s="1490" t="str">
        <f t="shared" si="62"/>
        <v/>
      </c>
      <c r="GD20" s="1491">
        <f t="shared" si="63"/>
        <v>0</v>
      </c>
      <c r="GE20" s="1491">
        <f t="shared" si="64"/>
        <v>0</v>
      </c>
      <c r="GF20" s="1491">
        <f t="shared" si="65"/>
        <v>0</v>
      </c>
      <c r="GG20" s="1491" t="str">
        <f t="shared" si="66"/>
        <v/>
      </c>
      <c r="GH20" s="1492"/>
      <c r="GI20" s="1505"/>
      <c r="GJ20" s="1505"/>
      <c r="GK20" s="1510"/>
      <c r="GL20" s="1511"/>
      <c r="GM20" s="1511"/>
      <c r="GN20" s="1494">
        <f t="shared" si="4"/>
        <v>0</v>
      </c>
      <c r="GO20" s="1494">
        <f t="shared" si="4"/>
        <v>0</v>
      </c>
      <c r="GP20" s="1495" t="str">
        <f t="shared" si="67"/>
        <v/>
      </c>
      <c r="GQ20" s="1496" t="str">
        <f t="shared" si="5"/>
        <v/>
      </c>
      <c r="GR20" s="1494" t="str">
        <f t="shared" si="69"/>
        <v/>
      </c>
      <c r="GS20" s="1494" t="str">
        <f t="shared" si="6"/>
        <v/>
      </c>
      <c r="GT20" s="1497" t="str">
        <f t="shared" si="7"/>
        <v/>
      </c>
      <c r="GU20" s="1498" t="str">
        <f t="shared" si="8"/>
        <v/>
      </c>
      <c r="GV20" s="1499"/>
      <c r="GW20" s="1376"/>
      <c r="GX20" s="551"/>
      <c r="GY20" s="1376"/>
      <c r="GZ20" s="1376"/>
      <c r="HA20" s="1376"/>
      <c r="HB20" s="1376"/>
    </row>
    <row r="21" spans="1:210" ht="15.75" customHeight="1">
      <c r="A21" s="1332"/>
      <c r="B21" s="1439"/>
      <c r="C21" s="1440"/>
      <c r="D21" s="1441"/>
      <c r="E21" s="1442"/>
      <c r="F21" s="1441"/>
      <c r="G21" s="1442"/>
      <c r="H21" s="1443"/>
      <c r="I21" s="1508"/>
      <c r="J21" s="1508"/>
      <c r="K21" s="1444"/>
      <c r="L21" s="1445"/>
      <c r="M21" s="1440"/>
      <c r="N21" s="1446"/>
      <c r="O21" s="1894"/>
      <c r="P21" s="1448"/>
      <c r="Q21" s="1507"/>
      <c r="R21" s="1449" t="str">
        <f t="shared" si="9"/>
        <v/>
      </c>
      <c r="S21" s="1507"/>
      <c r="T21" s="1507"/>
      <c r="U21" s="1507"/>
      <c r="V21" s="1451"/>
      <c r="W21" s="1451"/>
      <c r="X21" s="1451"/>
      <c r="Y21" s="1451"/>
      <c r="Z21" s="1451"/>
      <c r="AA21" s="1451"/>
      <c r="AB21" s="1451"/>
      <c r="AC21" s="1451"/>
      <c r="AD21" s="1453"/>
      <c r="AE21" s="1502"/>
      <c r="AF21" s="1455"/>
      <c r="AG21" s="1455"/>
      <c r="AH21" s="1455"/>
      <c r="AI21" s="1455"/>
      <c r="AJ21" s="1456"/>
      <c r="AK21" s="1455"/>
      <c r="AL21" s="1455"/>
      <c r="AM21" s="1829"/>
      <c r="AN21" s="1458"/>
      <c r="AO21" s="1458"/>
      <c r="AP21" s="1458"/>
      <c r="AQ21" s="1403"/>
      <c r="AR21" s="1459"/>
      <c r="AS21" s="1460"/>
      <c r="AT21" s="1461"/>
      <c r="AU21" s="1461"/>
      <c r="AV21" s="1461"/>
      <c r="AW21" s="1461"/>
      <c r="AX21" s="1461"/>
      <c r="AY21" s="1462"/>
      <c r="AZ21" s="1463" t="str">
        <f>IF(A21="","",INDEX(基准日费率!$B$13:$C$24,MATCH(O21,基准日费率!$A$13:$A$24,0),IF(OR(E21="生产"),1,2))+IF(AND(O21="轻钢结构",Q21&lt;1000,Q21&gt;0),-10,0))</f>
        <v/>
      </c>
      <c r="BA21" s="1463" t="str">
        <f>IF(A21="","",(INT(封面!F$9&amp;"/"&amp;封面!H$9&amp;"/"&amp;封面!J$9)-P21)/365)</f>
        <v/>
      </c>
      <c r="BB21" s="1410" t="str">
        <f t="shared" si="10"/>
        <v/>
      </c>
      <c r="BC21" s="1410" t="str">
        <f t="shared" si="11"/>
        <v/>
      </c>
      <c r="BD21" s="1464"/>
      <c r="BE21" s="1464"/>
      <c r="BF21" s="1464"/>
      <c r="BG21" s="1464"/>
      <c r="BH21" s="1464"/>
      <c r="BI21" s="1464"/>
      <c r="BJ21" s="1464"/>
      <c r="BK21" s="1464"/>
      <c r="BL21" s="1464"/>
      <c r="BM21" s="1465">
        <f t="shared" si="12"/>
        <v>0</v>
      </c>
      <c r="BN21" s="1465">
        <f t="shared" si="13"/>
        <v>0</v>
      </c>
      <c r="BO21" s="1466"/>
      <c r="BP21" s="1466"/>
      <c r="BQ21" s="1467"/>
      <c r="BR21" s="1468">
        <f t="shared" si="14"/>
        <v>0</v>
      </c>
      <c r="BS21" s="1467"/>
      <c r="BT21" s="1469"/>
      <c r="BU21" s="1470">
        <f t="shared" si="68"/>
        <v>0</v>
      </c>
      <c r="BV21" s="1471"/>
      <c r="BW21" s="1470">
        <f t="shared" si="15"/>
        <v>0</v>
      </c>
      <c r="BX21" s="1472">
        <f>ROUND(IF(A21="",0,BN21/(1+基准日费率!$C$4)*基准日费率!$C$4+BN21*(BO21-BP21)),0)</f>
        <v>0</v>
      </c>
      <c r="BY21" s="1472">
        <f t="shared" si="16"/>
        <v>0</v>
      </c>
      <c r="BZ21" s="1473">
        <f t="shared" si="17"/>
        <v>0</v>
      </c>
      <c r="CA21" s="1503"/>
      <c r="CB21" s="1475"/>
      <c r="CC21" s="1475"/>
      <c r="CD21" s="1475"/>
      <c r="CE21" s="1475"/>
      <c r="CF21" s="1475"/>
      <c r="CG21" s="1476"/>
      <c r="CH21" s="1476"/>
      <c r="CI21" s="1476"/>
      <c r="CJ21" s="1475"/>
      <c r="CK21" s="1475"/>
      <c r="CL21" s="1475"/>
      <c r="CM21" s="1478"/>
      <c r="CN21" s="1478"/>
      <c r="CO21" s="1478"/>
      <c r="CP21" s="1477" t="str">
        <f t="shared" si="18"/>
        <v/>
      </c>
      <c r="CQ21" s="1477" t="str">
        <f t="shared" si="19"/>
        <v/>
      </c>
      <c r="CR21" s="1477" t="str">
        <f t="shared" si="20"/>
        <v/>
      </c>
      <c r="CS21" s="1477" t="str">
        <f t="shared" si="21"/>
        <v/>
      </c>
      <c r="CT21" s="1477" t="str">
        <f t="shared" si="22"/>
        <v/>
      </c>
      <c r="CU21" s="1477" t="str">
        <f t="shared" si="23"/>
        <v/>
      </c>
      <c r="CV21" s="1477" t="str">
        <f t="shared" si="24"/>
        <v/>
      </c>
      <c r="CW21" s="1477" t="str">
        <f t="shared" si="25"/>
        <v/>
      </c>
      <c r="CX21" s="1477" t="str">
        <f t="shared" si="26"/>
        <v/>
      </c>
      <c r="CY21" s="1477" t="str">
        <f t="shared" si="27"/>
        <v/>
      </c>
      <c r="CZ21" s="1477" t="str">
        <f t="shared" si="28"/>
        <v/>
      </c>
      <c r="DA21" s="1477" t="str">
        <f t="shared" si="29"/>
        <v/>
      </c>
      <c r="DB21" s="1477" t="str">
        <f t="shared" si="30"/>
        <v/>
      </c>
      <c r="DC21" s="1477" t="str">
        <f t="shared" si="31"/>
        <v/>
      </c>
      <c r="DD21" s="1477" t="str">
        <f t="shared" si="32"/>
        <v/>
      </c>
      <c r="DE21" s="1477" t="str">
        <f t="shared" si="33"/>
        <v/>
      </c>
      <c r="DF21" s="1477" t="str">
        <f t="shared" si="34"/>
        <v/>
      </c>
      <c r="DG21" s="1477" t="str">
        <f t="shared" si="35"/>
        <v/>
      </c>
      <c r="DH21" s="1478">
        <f t="shared" si="0"/>
        <v>0</v>
      </c>
      <c r="DI21" s="1478">
        <f t="shared" si="1"/>
        <v>0</v>
      </c>
      <c r="DJ21" s="1478">
        <f t="shared" si="1"/>
        <v>0</v>
      </c>
      <c r="DK21" s="1478">
        <f t="shared" si="2"/>
        <v>0</v>
      </c>
      <c r="DL21" s="1478">
        <f t="shared" si="2"/>
        <v>0</v>
      </c>
      <c r="DM21" s="1478">
        <f t="shared" si="2"/>
        <v>0</v>
      </c>
      <c r="DN21" s="1479">
        <f t="shared" si="36"/>
        <v>0</v>
      </c>
      <c r="DO21" s="1479">
        <f t="shared" si="37"/>
        <v>0</v>
      </c>
      <c r="DP21" s="1480"/>
      <c r="DQ21" s="1481">
        <f t="shared" si="3"/>
        <v>0</v>
      </c>
      <c r="DR21" s="1482"/>
      <c r="DS21" s="1480"/>
      <c r="DT21" s="1480"/>
      <c r="DU21" s="1480"/>
      <c r="DV21" s="1480"/>
      <c r="DW21" s="1480"/>
      <c r="DX21" s="1480"/>
      <c r="DY21" s="1480"/>
      <c r="DZ21" s="1480"/>
      <c r="EA21" s="1480"/>
      <c r="EB21" s="1480"/>
      <c r="EC21" s="1504"/>
      <c r="ED21" s="1485" t="str">
        <f>IF(EC21="","",(EC21-INT(封面!$F$9&amp;"/"&amp;封面!$H$9&amp;"/"&amp;封面!$J$9))/365.25)</f>
        <v/>
      </c>
      <c r="EE21" s="1504"/>
      <c r="EF21" s="1504"/>
      <c r="EG21" s="1504"/>
      <c r="EH21" s="1504"/>
      <c r="EI21" s="1504"/>
      <c r="EJ21" s="1504"/>
      <c r="EK21" s="1504"/>
      <c r="EL21" s="1504"/>
      <c r="EM21" s="1504"/>
      <c r="EN21" s="1504"/>
      <c r="EO21" s="1504"/>
      <c r="EP21" s="1504"/>
      <c r="EQ21" s="1504"/>
      <c r="ER21" s="1504"/>
      <c r="ES21" s="1504"/>
      <c r="ET21" s="1504"/>
      <c r="EU21" s="1504"/>
      <c r="EV21" s="1504"/>
      <c r="EW21" s="1504"/>
      <c r="EX21" s="1504"/>
      <c r="EY21" s="1482"/>
      <c r="EZ21" s="1482"/>
      <c r="FA21" s="1482"/>
      <c r="FB21" s="1485" t="str">
        <f>IF(A21="","",(N21-INT(封面!$F$9&amp;"/"&amp;封面!$H$9&amp;"/"&amp;封面!$J$9))/365.25)</f>
        <v/>
      </c>
      <c r="FC21" s="1485">
        <f t="shared" si="38"/>
        <v>0</v>
      </c>
      <c r="FD21" s="1487" t="str">
        <f t="shared" si="39"/>
        <v/>
      </c>
      <c r="FE21" s="1487" t="str">
        <f t="shared" si="40"/>
        <v/>
      </c>
      <c r="FF21" s="1487" t="str">
        <f>IF(A21="","",IF(AZ21-(INT(封面!$F$9&amp;"/"&amp;封面!$H$9&amp;"/"&amp;封面!$J$9)-P21)/365.25-FB21&gt;0,0,FB21-(AZ21-(INT(封面!$F$9&amp;"/"&amp;封面!$H$9&amp;"/"&amp;封面!$J$9)-P21)/365.25)))</f>
        <v/>
      </c>
      <c r="FG21" s="1488"/>
      <c r="FH21" s="1487" t="str">
        <f t="shared" si="41"/>
        <v/>
      </c>
      <c r="FI21" s="1487" t="str">
        <f t="shared" si="42"/>
        <v/>
      </c>
      <c r="FJ21" s="1487" t="str">
        <f t="shared" si="43"/>
        <v/>
      </c>
      <c r="FK21" s="1487" t="str">
        <f t="shared" si="44"/>
        <v/>
      </c>
      <c r="FL21" s="1487" t="str">
        <f t="shared" si="45"/>
        <v/>
      </c>
      <c r="FM21" s="1487" t="str">
        <f t="shared" si="46"/>
        <v/>
      </c>
      <c r="FN21" s="1487" t="str">
        <f t="shared" si="47"/>
        <v/>
      </c>
      <c r="FO21" s="1487" t="str">
        <f t="shared" si="48"/>
        <v/>
      </c>
      <c r="FP21" s="1487" t="str">
        <f t="shared" si="49"/>
        <v/>
      </c>
      <c r="FQ21" s="1487" t="str">
        <f t="shared" si="50"/>
        <v/>
      </c>
      <c r="FR21" s="1487" t="str">
        <f t="shared" si="51"/>
        <v/>
      </c>
      <c r="FS21" s="1487" t="str">
        <f t="shared" si="52"/>
        <v/>
      </c>
      <c r="FT21" s="1487" t="str">
        <f t="shared" si="53"/>
        <v/>
      </c>
      <c r="FU21" s="1487" t="str">
        <f t="shared" si="54"/>
        <v/>
      </c>
      <c r="FV21" s="1487" t="str">
        <f t="shared" si="55"/>
        <v/>
      </c>
      <c r="FW21" s="1487" t="str">
        <f t="shared" si="56"/>
        <v/>
      </c>
      <c r="FX21" s="1487" t="str">
        <f t="shared" si="57"/>
        <v/>
      </c>
      <c r="FY21" s="1487" t="str">
        <f t="shared" si="58"/>
        <v/>
      </c>
      <c r="FZ21" s="1487" t="str">
        <f t="shared" si="59"/>
        <v/>
      </c>
      <c r="GA21" s="1487" t="str">
        <f t="shared" si="60"/>
        <v/>
      </c>
      <c r="GB21" s="1489">
        <f t="shared" si="61"/>
        <v>0</v>
      </c>
      <c r="GC21" s="1490" t="str">
        <f t="shared" si="62"/>
        <v/>
      </c>
      <c r="GD21" s="1491">
        <f t="shared" si="63"/>
        <v>0</v>
      </c>
      <c r="GE21" s="1491">
        <f t="shared" si="64"/>
        <v>0</v>
      </c>
      <c r="GF21" s="1491">
        <f t="shared" si="65"/>
        <v>0</v>
      </c>
      <c r="GG21" s="1491" t="str">
        <f t="shared" si="66"/>
        <v/>
      </c>
      <c r="GH21" s="1492"/>
      <c r="GI21" s="1505"/>
      <c r="GJ21" s="1505"/>
      <c r="GK21" s="1493"/>
      <c r="GL21" s="1494"/>
      <c r="GM21" s="1494"/>
      <c r="GN21" s="1494">
        <f t="shared" si="4"/>
        <v>0</v>
      </c>
      <c r="GO21" s="1494">
        <f t="shared" si="4"/>
        <v>0</v>
      </c>
      <c r="GP21" s="1495" t="str">
        <f t="shared" si="67"/>
        <v/>
      </c>
      <c r="GQ21" s="1496" t="str">
        <f t="shared" si="5"/>
        <v/>
      </c>
      <c r="GR21" s="1494" t="str">
        <f t="shared" si="69"/>
        <v/>
      </c>
      <c r="GS21" s="1494" t="str">
        <f t="shared" si="6"/>
        <v/>
      </c>
      <c r="GT21" s="1497" t="str">
        <f t="shared" si="7"/>
        <v/>
      </c>
      <c r="GU21" s="1498" t="str">
        <f t="shared" si="8"/>
        <v/>
      </c>
      <c r="GV21" s="1499"/>
      <c r="GW21" s="1376"/>
      <c r="GX21" s="551"/>
      <c r="GY21" s="1376"/>
      <c r="GZ21" s="1376"/>
      <c r="HA21" s="1376"/>
      <c r="HB21" s="1376"/>
    </row>
    <row r="22" spans="1:210" ht="15.75" customHeight="1">
      <c r="A22" s="1332"/>
      <c r="B22" s="1439"/>
      <c r="C22" s="1440"/>
      <c r="D22" s="1441"/>
      <c r="E22" s="1442"/>
      <c r="F22" s="1441"/>
      <c r="G22" s="1442"/>
      <c r="H22" s="1443"/>
      <c r="I22" s="1508"/>
      <c r="J22" s="1508"/>
      <c r="K22" s="1444"/>
      <c r="L22" s="1445"/>
      <c r="M22" s="1440"/>
      <c r="N22" s="1446"/>
      <c r="O22" s="1894"/>
      <c r="P22" s="1448"/>
      <c r="Q22" s="1507"/>
      <c r="R22" s="1449" t="str">
        <f t="shared" si="9"/>
        <v/>
      </c>
      <c r="S22" s="1507"/>
      <c r="T22" s="1507"/>
      <c r="U22" s="1507"/>
      <c r="V22" s="1451"/>
      <c r="W22" s="1451"/>
      <c r="X22" s="1451"/>
      <c r="Y22" s="1451"/>
      <c r="Z22" s="1451"/>
      <c r="AA22" s="1451"/>
      <c r="AB22" s="1451"/>
      <c r="AC22" s="1451"/>
      <c r="AD22" s="1453"/>
      <c r="AE22" s="1502"/>
      <c r="AF22" s="1455"/>
      <c r="AG22" s="1455"/>
      <c r="AH22" s="1455"/>
      <c r="AI22" s="1455"/>
      <c r="AJ22" s="1456"/>
      <c r="AK22" s="1455"/>
      <c r="AL22" s="1455"/>
      <c r="AM22" s="1829"/>
      <c r="AN22" s="1458"/>
      <c r="AO22" s="1458"/>
      <c r="AP22" s="1458"/>
      <c r="AQ22" s="1403"/>
      <c r="AR22" s="1459"/>
      <c r="AS22" s="1460"/>
      <c r="AT22" s="1461"/>
      <c r="AU22" s="1461"/>
      <c r="AV22" s="1461"/>
      <c r="AW22" s="1461"/>
      <c r="AX22" s="1461"/>
      <c r="AY22" s="1462"/>
      <c r="AZ22" s="1463" t="str">
        <f>IF(A22="","",INDEX(基准日费率!$B$13:$C$24,MATCH(O22,基准日费率!$A$13:$A$24,0),IF(OR(E22="生产"),1,2))+IF(AND(O22="轻钢结构",Q22&lt;1000,Q22&gt;0),-10,0))</f>
        <v/>
      </c>
      <c r="BA22" s="1463" t="str">
        <f>IF(A22="","",(INT(封面!F$9&amp;"/"&amp;封面!H$9&amp;"/"&amp;封面!J$9)-P22)/365)</f>
        <v/>
      </c>
      <c r="BB22" s="1410" t="str">
        <f t="shared" si="10"/>
        <v/>
      </c>
      <c r="BC22" s="1410" t="str">
        <f t="shared" si="11"/>
        <v/>
      </c>
      <c r="BD22" s="1464"/>
      <c r="BE22" s="1464"/>
      <c r="BF22" s="1464"/>
      <c r="BG22" s="1464"/>
      <c r="BH22" s="1464"/>
      <c r="BI22" s="1464"/>
      <c r="BJ22" s="1464"/>
      <c r="BK22" s="1464"/>
      <c r="BL22" s="1464"/>
      <c r="BM22" s="1465">
        <f t="shared" si="12"/>
        <v>0</v>
      </c>
      <c r="BN22" s="1465">
        <f t="shared" si="13"/>
        <v>0</v>
      </c>
      <c r="BO22" s="1466"/>
      <c r="BP22" s="1466"/>
      <c r="BQ22" s="1467"/>
      <c r="BR22" s="1468">
        <f t="shared" si="14"/>
        <v>0</v>
      </c>
      <c r="BS22" s="1467"/>
      <c r="BT22" s="1469"/>
      <c r="BU22" s="1470">
        <f t="shared" si="68"/>
        <v>0</v>
      </c>
      <c r="BV22" s="1471"/>
      <c r="BW22" s="1470">
        <f t="shared" si="15"/>
        <v>0</v>
      </c>
      <c r="BX22" s="1472">
        <f>ROUND(IF(A22="",0,BN22/(1+基准日费率!$C$4)*基准日费率!$C$4+BN22*(BO22-BP22)),0)</f>
        <v>0</v>
      </c>
      <c r="BY22" s="1472">
        <f t="shared" si="16"/>
        <v>0</v>
      </c>
      <c r="BZ22" s="1473">
        <f t="shared" si="17"/>
        <v>0</v>
      </c>
      <c r="CA22" s="1503"/>
      <c r="CB22" s="1475"/>
      <c r="CC22" s="1475"/>
      <c r="CD22" s="1475"/>
      <c r="CE22" s="1475"/>
      <c r="CF22" s="1475"/>
      <c r="CG22" s="1476"/>
      <c r="CH22" s="1476"/>
      <c r="CI22" s="1476"/>
      <c r="CJ22" s="1475"/>
      <c r="CK22" s="1475"/>
      <c r="CL22" s="1475"/>
      <c r="CM22" s="1478"/>
      <c r="CN22" s="1478"/>
      <c r="CO22" s="1478"/>
      <c r="CP22" s="1477" t="str">
        <f t="shared" si="18"/>
        <v/>
      </c>
      <c r="CQ22" s="1477" t="str">
        <f t="shared" si="19"/>
        <v/>
      </c>
      <c r="CR22" s="1477" t="str">
        <f t="shared" si="20"/>
        <v/>
      </c>
      <c r="CS22" s="1477" t="str">
        <f t="shared" si="21"/>
        <v/>
      </c>
      <c r="CT22" s="1477" t="str">
        <f t="shared" si="22"/>
        <v/>
      </c>
      <c r="CU22" s="1477" t="str">
        <f t="shared" si="23"/>
        <v/>
      </c>
      <c r="CV22" s="1477" t="str">
        <f t="shared" si="24"/>
        <v/>
      </c>
      <c r="CW22" s="1477" t="str">
        <f t="shared" si="25"/>
        <v/>
      </c>
      <c r="CX22" s="1477" t="str">
        <f t="shared" si="26"/>
        <v/>
      </c>
      <c r="CY22" s="1477" t="str">
        <f t="shared" si="27"/>
        <v/>
      </c>
      <c r="CZ22" s="1477" t="str">
        <f t="shared" si="28"/>
        <v/>
      </c>
      <c r="DA22" s="1477" t="str">
        <f t="shared" si="29"/>
        <v/>
      </c>
      <c r="DB22" s="1477" t="str">
        <f t="shared" si="30"/>
        <v/>
      </c>
      <c r="DC22" s="1477" t="str">
        <f t="shared" si="31"/>
        <v/>
      </c>
      <c r="DD22" s="1477" t="str">
        <f t="shared" si="32"/>
        <v/>
      </c>
      <c r="DE22" s="1477" t="str">
        <f t="shared" si="33"/>
        <v/>
      </c>
      <c r="DF22" s="1477" t="str">
        <f t="shared" si="34"/>
        <v/>
      </c>
      <c r="DG22" s="1477" t="str">
        <f t="shared" si="35"/>
        <v/>
      </c>
      <c r="DH22" s="1478">
        <f t="shared" si="0"/>
        <v>0</v>
      </c>
      <c r="DI22" s="1478">
        <f t="shared" si="1"/>
        <v>0</v>
      </c>
      <c r="DJ22" s="1478">
        <f t="shared" si="1"/>
        <v>0</v>
      </c>
      <c r="DK22" s="1478">
        <f t="shared" si="2"/>
        <v>0</v>
      </c>
      <c r="DL22" s="1478">
        <f t="shared" si="2"/>
        <v>0</v>
      </c>
      <c r="DM22" s="1478">
        <f t="shared" si="2"/>
        <v>0</v>
      </c>
      <c r="DN22" s="1479">
        <f t="shared" si="36"/>
        <v>0</v>
      </c>
      <c r="DO22" s="1479">
        <f t="shared" si="37"/>
        <v>0</v>
      </c>
      <c r="DP22" s="1480"/>
      <c r="DQ22" s="1481">
        <f t="shared" si="3"/>
        <v>0</v>
      </c>
      <c r="DR22" s="1482"/>
      <c r="DS22" s="1480"/>
      <c r="DT22" s="1480"/>
      <c r="DU22" s="1480"/>
      <c r="DV22" s="1480"/>
      <c r="DW22" s="1480"/>
      <c r="DX22" s="1480"/>
      <c r="DY22" s="1480"/>
      <c r="DZ22" s="1480"/>
      <c r="EA22" s="1480"/>
      <c r="EB22" s="1480"/>
      <c r="EC22" s="1504"/>
      <c r="ED22" s="1485" t="str">
        <f>IF(EC22="","",(EC22-INT(封面!$F$9&amp;"/"&amp;封面!$H$9&amp;"/"&amp;封面!$J$9))/365.25)</f>
        <v/>
      </c>
      <c r="EE22" s="1504"/>
      <c r="EF22" s="1504"/>
      <c r="EG22" s="1504"/>
      <c r="EH22" s="1504"/>
      <c r="EI22" s="1504"/>
      <c r="EJ22" s="1504"/>
      <c r="EK22" s="1504"/>
      <c r="EL22" s="1504"/>
      <c r="EM22" s="1504"/>
      <c r="EN22" s="1504"/>
      <c r="EO22" s="1504"/>
      <c r="EP22" s="1504"/>
      <c r="EQ22" s="1504"/>
      <c r="ER22" s="1504"/>
      <c r="ES22" s="1504"/>
      <c r="ET22" s="1504"/>
      <c r="EU22" s="1504"/>
      <c r="EV22" s="1504"/>
      <c r="EW22" s="1504"/>
      <c r="EX22" s="1482"/>
      <c r="EY22" s="1482"/>
      <c r="EZ22" s="1482"/>
      <c r="FA22" s="1482"/>
      <c r="FB22" s="1485" t="str">
        <f>IF(A22="","",(N22-INT(封面!$F$9&amp;"/"&amp;封面!$H$9&amp;"/"&amp;封面!$J$9))/365.25)</f>
        <v/>
      </c>
      <c r="FC22" s="1485">
        <f t="shared" si="38"/>
        <v>0</v>
      </c>
      <c r="FD22" s="1487" t="str">
        <f t="shared" si="39"/>
        <v/>
      </c>
      <c r="FE22" s="1487" t="str">
        <f t="shared" si="40"/>
        <v/>
      </c>
      <c r="FF22" s="1487" t="str">
        <f>IF(A22="","",IF(AZ22-(INT(封面!$F$9&amp;"/"&amp;封面!$H$9&amp;"/"&amp;封面!$J$9)-P22)/365.25-FB22&gt;0,0,FB22-(AZ22-(INT(封面!$F$9&amp;"/"&amp;封面!$H$9&amp;"/"&amp;封面!$J$9)-P22)/365.25)))</f>
        <v/>
      </c>
      <c r="FG22" s="1488"/>
      <c r="FH22" s="1487" t="str">
        <f t="shared" si="41"/>
        <v/>
      </c>
      <c r="FI22" s="1487" t="str">
        <f t="shared" si="42"/>
        <v/>
      </c>
      <c r="FJ22" s="1487" t="str">
        <f t="shared" si="43"/>
        <v/>
      </c>
      <c r="FK22" s="1487" t="str">
        <f t="shared" si="44"/>
        <v/>
      </c>
      <c r="FL22" s="1487" t="str">
        <f t="shared" si="45"/>
        <v/>
      </c>
      <c r="FM22" s="1487" t="str">
        <f t="shared" si="46"/>
        <v/>
      </c>
      <c r="FN22" s="1487" t="str">
        <f t="shared" si="47"/>
        <v/>
      </c>
      <c r="FO22" s="1487" t="str">
        <f t="shared" si="48"/>
        <v/>
      </c>
      <c r="FP22" s="1487" t="str">
        <f t="shared" si="49"/>
        <v/>
      </c>
      <c r="FQ22" s="1487" t="str">
        <f t="shared" si="50"/>
        <v/>
      </c>
      <c r="FR22" s="1487" t="str">
        <f t="shared" si="51"/>
        <v/>
      </c>
      <c r="FS22" s="1487" t="str">
        <f t="shared" si="52"/>
        <v/>
      </c>
      <c r="FT22" s="1487" t="str">
        <f t="shared" si="53"/>
        <v/>
      </c>
      <c r="FU22" s="1487" t="str">
        <f t="shared" si="54"/>
        <v/>
      </c>
      <c r="FV22" s="1487" t="str">
        <f t="shared" si="55"/>
        <v/>
      </c>
      <c r="FW22" s="1487" t="str">
        <f t="shared" si="56"/>
        <v/>
      </c>
      <c r="FX22" s="1487" t="str">
        <f t="shared" si="57"/>
        <v/>
      </c>
      <c r="FY22" s="1487" t="str">
        <f t="shared" si="58"/>
        <v/>
      </c>
      <c r="FZ22" s="1487" t="str">
        <f t="shared" si="59"/>
        <v/>
      </c>
      <c r="GA22" s="1487" t="str">
        <f t="shared" si="60"/>
        <v/>
      </c>
      <c r="GB22" s="1489">
        <f t="shared" si="61"/>
        <v>0</v>
      </c>
      <c r="GC22" s="1490" t="str">
        <f t="shared" si="62"/>
        <v/>
      </c>
      <c r="GD22" s="1491">
        <f t="shared" si="63"/>
        <v>0</v>
      </c>
      <c r="GE22" s="1491">
        <f t="shared" si="64"/>
        <v>0</v>
      </c>
      <c r="GF22" s="1491">
        <f t="shared" si="65"/>
        <v>0</v>
      </c>
      <c r="GG22" s="1491" t="str">
        <f t="shared" si="66"/>
        <v/>
      </c>
      <c r="GH22" s="1492"/>
      <c r="GI22" s="1505"/>
      <c r="GJ22" s="1505"/>
      <c r="GK22" s="1493"/>
      <c r="GL22" s="1494"/>
      <c r="GM22" s="1494"/>
      <c r="GN22" s="1494">
        <f t="shared" si="4"/>
        <v>0</v>
      </c>
      <c r="GO22" s="1494">
        <f t="shared" si="4"/>
        <v>0</v>
      </c>
      <c r="GP22" s="1495" t="str">
        <f t="shared" si="67"/>
        <v/>
      </c>
      <c r="GQ22" s="1496" t="str">
        <f t="shared" si="5"/>
        <v/>
      </c>
      <c r="GR22" s="1494" t="str">
        <f t="shared" si="69"/>
        <v/>
      </c>
      <c r="GS22" s="1494" t="str">
        <f t="shared" si="6"/>
        <v/>
      </c>
      <c r="GT22" s="1497" t="str">
        <f t="shared" si="7"/>
        <v/>
      </c>
      <c r="GU22" s="1498" t="str">
        <f t="shared" si="8"/>
        <v/>
      </c>
      <c r="GV22" s="1499"/>
      <c r="GW22" s="1376"/>
      <c r="GX22" s="551"/>
      <c r="GY22" s="1376"/>
      <c r="GZ22" s="1376"/>
      <c r="HA22" s="1376"/>
      <c r="HB22" s="1376"/>
    </row>
    <row r="23" spans="1:210" ht="15.75" customHeight="1">
      <c r="A23" s="1332"/>
      <c r="B23" s="1439"/>
      <c r="C23" s="1440"/>
      <c r="D23" s="1441"/>
      <c r="E23" s="1442"/>
      <c r="F23" s="1441"/>
      <c r="G23" s="1442"/>
      <c r="H23" s="1443"/>
      <c r="I23" s="1508"/>
      <c r="J23" s="1508"/>
      <c r="K23" s="1444"/>
      <c r="L23" s="1445"/>
      <c r="M23" s="1440"/>
      <c r="N23" s="1446"/>
      <c r="O23" s="1894"/>
      <c r="P23" s="1448"/>
      <c r="Q23" s="1507"/>
      <c r="R23" s="1449" t="str">
        <f t="shared" si="9"/>
        <v/>
      </c>
      <c r="S23" s="1507"/>
      <c r="T23" s="1507"/>
      <c r="U23" s="1507"/>
      <c r="V23" s="1451"/>
      <c r="W23" s="1451"/>
      <c r="X23" s="1451"/>
      <c r="Y23" s="1451"/>
      <c r="Z23" s="1451"/>
      <c r="AA23" s="1451"/>
      <c r="AB23" s="1451"/>
      <c r="AC23" s="1451"/>
      <c r="AD23" s="1453"/>
      <c r="AE23" s="1502"/>
      <c r="AF23" s="1455"/>
      <c r="AG23" s="1455"/>
      <c r="AH23" s="1455"/>
      <c r="AI23" s="1455"/>
      <c r="AJ23" s="1456"/>
      <c r="AK23" s="1455"/>
      <c r="AL23" s="1455"/>
      <c r="AM23" s="1829"/>
      <c r="AN23" s="1458"/>
      <c r="AO23" s="1458"/>
      <c r="AP23" s="1458"/>
      <c r="AQ23" s="1403"/>
      <c r="AR23" s="1459"/>
      <c r="AS23" s="1460"/>
      <c r="AT23" s="1461"/>
      <c r="AU23" s="1461"/>
      <c r="AV23" s="1461"/>
      <c r="AW23" s="1461"/>
      <c r="AX23" s="1461"/>
      <c r="AY23" s="1462"/>
      <c r="AZ23" s="1463" t="str">
        <f>IF(A23="","",INDEX(基准日费率!$B$13:$C$24,MATCH(O23,基准日费率!$A$13:$A$24,0),IF(OR(E23="生产"),1,2))+IF(AND(O23="轻钢结构",Q23&lt;1000,Q23&gt;0),-10,0))</f>
        <v/>
      </c>
      <c r="BA23" s="1463" t="str">
        <f>IF(A23="","",(INT(封面!F$9&amp;"/"&amp;封面!H$9&amp;"/"&amp;封面!J$9)-P23)/365)</f>
        <v/>
      </c>
      <c r="BB23" s="1410" t="str">
        <f t="shared" si="10"/>
        <v/>
      </c>
      <c r="BC23" s="1410" t="str">
        <f t="shared" si="11"/>
        <v/>
      </c>
      <c r="BD23" s="1464"/>
      <c r="BE23" s="1464"/>
      <c r="BF23" s="1464"/>
      <c r="BG23" s="1464"/>
      <c r="BH23" s="1464"/>
      <c r="BI23" s="1464"/>
      <c r="BJ23" s="1464"/>
      <c r="BK23" s="1464"/>
      <c r="BL23" s="1464"/>
      <c r="BM23" s="1465">
        <f t="shared" si="12"/>
        <v>0</v>
      </c>
      <c r="BN23" s="1465">
        <f t="shared" si="13"/>
        <v>0</v>
      </c>
      <c r="BO23" s="1466"/>
      <c r="BP23" s="1466"/>
      <c r="BQ23" s="1467"/>
      <c r="BR23" s="1468">
        <f t="shared" si="14"/>
        <v>0</v>
      </c>
      <c r="BS23" s="1467"/>
      <c r="BT23" s="1469"/>
      <c r="BU23" s="1470">
        <f t="shared" si="68"/>
        <v>0</v>
      </c>
      <c r="BV23" s="1471"/>
      <c r="BW23" s="1470">
        <f t="shared" si="15"/>
        <v>0</v>
      </c>
      <c r="BX23" s="1472">
        <f>ROUND(IF(A23="",0,BN23/(1+基准日费率!$C$4)*基准日费率!$C$4+BN23*(BO23-BP23)),0)</f>
        <v>0</v>
      </c>
      <c r="BY23" s="1472">
        <f t="shared" si="16"/>
        <v>0</v>
      </c>
      <c r="BZ23" s="1473">
        <f t="shared" si="17"/>
        <v>0</v>
      </c>
      <c r="CA23" s="1503"/>
      <c r="CB23" s="1475"/>
      <c r="CC23" s="1475"/>
      <c r="CD23" s="1475"/>
      <c r="CE23" s="1475"/>
      <c r="CF23" s="1475"/>
      <c r="CG23" s="1476"/>
      <c r="CH23" s="1476"/>
      <c r="CI23" s="1476"/>
      <c r="CJ23" s="1475"/>
      <c r="CK23" s="1475"/>
      <c r="CL23" s="1475"/>
      <c r="CM23" s="1478"/>
      <c r="CN23" s="1478"/>
      <c r="CO23" s="1478"/>
      <c r="CP23" s="1477" t="str">
        <f t="shared" si="18"/>
        <v/>
      </c>
      <c r="CQ23" s="1477" t="str">
        <f t="shared" si="19"/>
        <v/>
      </c>
      <c r="CR23" s="1477" t="str">
        <f t="shared" si="20"/>
        <v/>
      </c>
      <c r="CS23" s="1477" t="str">
        <f t="shared" si="21"/>
        <v/>
      </c>
      <c r="CT23" s="1477" t="str">
        <f t="shared" si="22"/>
        <v/>
      </c>
      <c r="CU23" s="1477" t="str">
        <f t="shared" si="23"/>
        <v/>
      </c>
      <c r="CV23" s="1477" t="str">
        <f t="shared" si="24"/>
        <v/>
      </c>
      <c r="CW23" s="1477" t="str">
        <f t="shared" si="25"/>
        <v/>
      </c>
      <c r="CX23" s="1477" t="str">
        <f t="shared" si="26"/>
        <v/>
      </c>
      <c r="CY23" s="1477" t="str">
        <f t="shared" si="27"/>
        <v/>
      </c>
      <c r="CZ23" s="1477" t="str">
        <f t="shared" si="28"/>
        <v/>
      </c>
      <c r="DA23" s="1477" t="str">
        <f t="shared" si="29"/>
        <v/>
      </c>
      <c r="DB23" s="1477" t="str">
        <f t="shared" si="30"/>
        <v/>
      </c>
      <c r="DC23" s="1477" t="str">
        <f t="shared" si="31"/>
        <v/>
      </c>
      <c r="DD23" s="1477" t="str">
        <f t="shared" si="32"/>
        <v/>
      </c>
      <c r="DE23" s="1477" t="str">
        <f t="shared" si="33"/>
        <v/>
      </c>
      <c r="DF23" s="1477" t="str">
        <f t="shared" si="34"/>
        <v/>
      </c>
      <c r="DG23" s="1477" t="str">
        <f t="shared" si="35"/>
        <v/>
      </c>
      <c r="DH23" s="1478">
        <f t="shared" si="0"/>
        <v>0</v>
      </c>
      <c r="DI23" s="1478">
        <f t="shared" si="1"/>
        <v>0</v>
      </c>
      <c r="DJ23" s="1478">
        <f t="shared" si="1"/>
        <v>0</v>
      </c>
      <c r="DK23" s="1478">
        <f t="shared" si="2"/>
        <v>0</v>
      </c>
      <c r="DL23" s="1478">
        <f t="shared" si="2"/>
        <v>0</v>
      </c>
      <c r="DM23" s="1478">
        <f t="shared" si="2"/>
        <v>0</v>
      </c>
      <c r="DN23" s="1479">
        <f t="shared" si="36"/>
        <v>0</v>
      </c>
      <c r="DO23" s="1479">
        <f t="shared" si="37"/>
        <v>0</v>
      </c>
      <c r="DP23" s="1480"/>
      <c r="DQ23" s="1481">
        <f t="shared" si="3"/>
        <v>0</v>
      </c>
      <c r="DR23" s="1482"/>
      <c r="DS23" s="1480"/>
      <c r="DT23" s="1480"/>
      <c r="DU23" s="1480"/>
      <c r="DV23" s="1480"/>
      <c r="DW23" s="1480"/>
      <c r="DX23" s="1480"/>
      <c r="DY23" s="1480"/>
      <c r="DZ23" s="1480"/>
      <c r="EA23" s="1480"/>
      <c r="EB23" s="1480"/>
      <c r="EC23" s="1504"/>
      <c r="ED23" s="1485" t="str">
        <f>IF(EC23="","",(EC23-INT(封面!$F$9&amp;"/"&amp;封面!$H$9&amp;"/"&amp;封面!$J$9))/365.25)</f>
        <v/>
      </c>
      <c r="EE23" s="1504"/>
      <c r="EF23" s="1504"/>
      <c r="EG23" s="1504"/>
      <c r="EH23" s="1504"/>
      <c r="EI23" s="1504"/>
      <c r="EJ23" s="1504"/>
      <c r="EK23" s="1504"/>
      <c r="EL23" s="1504"/>
      <c r="EM23" s="1504"/>
      <c r="EN23" s="1504"/>
      <c r="EO23" s="1504"/>
      <c r="EP23" s="1504"/>
      <c r="EQ23" s="1504"/>
      <c r="ER23" s="1504"/>
      <c r="ES23" s="1504"/>
      <c r="ET23" s="1504"/>
      <c r="EU23" s="1504"/>
      <c r="EV23" s="1504"/>
      <c r="EW23" s="1504"/>
      <c r="EX23" s="1482"/>
      <c r="EY23" s="1482"/>
      <c r="EZ23" s="1482"/>
      <c r="FA23" s="1482"/>
      <c r="FB23" s="1485" t="str">
        <f>IF(A23="","",(N23-INT(封面!$F$9&amp;"/"&amp;封面!$H$9&amp;"/"&amp;封面!$J$9))/365.25)</f>
        <v/>
      </c>
      <c r="FC23" s="1485">
        <f t="shared" si="38"/>
        <v>0</v>
      </c>
      <c r="FD23" s="1487" t="str">
        <f t="shared" si="39"/>
        <v/>
      </c>
      <c r="FE23" s="1487" t="str">
        <f t="shared" si="40"/>
        <v/>
      </c>
      <c r="FF23" s="1487" t="str">
        <f>IF(A23="","",IF(AZ23-(INT(封面!$F$9&amp;"/"&amp;封面!$H$9&amp;"/"&amp;封面!$J$9)-P23)/365.25-FB23&gt;0,0,FB23-(AZ23-(INT(封面!$F$9&amp;"/"&amp;封面!$H$9&amp;"/"&amp;封面!$J$9)-P23)/365.25)))</f>
        <v/>
      </c>
      <c r="FG23" s="1488"/>
      <c r="FH23" s="1487" t="str">
        <f t="shared" si="41"/>
        <v/>
      </c>
      <c r="FI23" s="1487" t="str">
        <f t="shared" si="42"/>
        <v/>
      </c>
      <c r="FJ23" s="1487" t="str">
        <f t="shared" si="43"/>
        <v/>
      </c>
      <c r="FK23" s="1487" t="str">
        <f t="shared" si="44"/>
        <v/>
      </c>
      <c r="FL23" s="1487" t="str">
        <f t="shared" si="45"/>
        <v/>
      </c>
      <c r="FM23" s="1487" t="str">
        <f t="shared" si="46"/>
        <v/>
      </c>
      <c r="FN23" s="1487" t="str">
        <f t="shared" si="47"/>
        <v/>
      </c>
      <c r="FO23" s="1487" t="str">
        <f t="shared" si="48"/>
        <v/>
      </c>
      <c r="FP23" s="1487" t="str">
        <f t="shared" si="49"/>
        <v/>
      </c>
      <c r="FQ23" s="1487" t="str">
        <f t="shared" si="50"/>
        <v/>
      </c>
      <c r="FR23" s="1487" t="str">
        <f t="shared" si="51"/>
        <v/>
      </c>
      <c r="FS23" s="1487" t="str">
        <f t="shared" si="52"/>
        <v/>
      </c>
      <c r="FT23" s="1487" t="str">
        <f t="shared" si="53"/>
        <v/>
      </c>
      <c r="FU23" s="1487" t="str">
        <f t="shared" si="54"/>
        <v/>
      </c>
      <c r="FV23" s="1487" t="str">
        <f t="shared" si="55"/>
        <v/>
      </c>
      <c r="FW23" s="1487" t="str">
        <f t="shared" si="56"/>
        <v/>
      </c>
      <c r="FX23" s="1487" t="str">
        <f t="shared" si="57"/>
        <v/>
      </c>
      <c r="FY23" s="1487" t="str">
        <f t="shared" si="58"/>
        <v/>
      </c>
      <c r="FZ23" s="1487" t="str">
        <f t="shared" si="59"/>
        <v/>
      </c>
      <c r="GA23" s="1487" t="str">
        <f t="shared" si="60"/>
        <v/>
      </c>
      <c r="GB23" s="1489">
        <f t="shared" si="61"/>
        <v>0</v>
      </c>
      <c r="GC23" s="1490" t="str">
        <f t="shared" si="62"/>
        <v/>
      </c>
      <c r="GD23" s="1491">
        <f t="shared" si="63"/>
        <v>0</v>
      </c>
      <c r="GE23" s="1491">
        <f t="shared" si="64"/>
        <v>0</v>
      </c>
      <c r="GF23" s="1491">
        <f t="shared" si="65"/>
        <v>0</v>
      </c>
      <c r="GG23" s="1491" t="str">
        <f t="shared" si="66"/>
        <v/>
      </c>
      <c r="GH23" s="1492"/>
      <c r="GI23" s="1505"/>
      <c r="GJ23" s="1505"/>
      <c r="GK23" s="1512"/>
      <c r="GL23" s="1513"/>
      <c r="GM23" s="1513"/>
      <c r="GN23" s="1494">
        <f t="shared" si="4"/>
        <v>0</v>
      </c>
      <c r="GO23" s="1494">
        <f t="shared" si="4"/>
        <v>0</v>
      </c>
      <c r="GP23" s="1495" t="str">
        <f t="shared" si="67"/>
        <v/>
      </c>
      <c r="GQ23" s="1496" t="str">
        <f t="shared" si="5"/>
        <v/>
      </c>
      <c r="GR23" s="1494" t="str">
        <f t="shared" si="69"/>
        <v/>
      </c>
      <c r="GS23" s="1513" t="str">
        <f t="shared" si="6"/>
        <v/>
      </c>
      <c r="GT23" s="1497" t="str">
        <f t="shared" si="7"/>
        <v/>
      </c>
      <c r="GU23" s="1498" t="str">
        <f t="shared" si="8"/>
        <v/>
      </c>
      <c r="GV23" s="1514"/>
      <c r="GW23" s="1376"/>
      <c r="GX23" s="551"/>
      <c r="GY23" s="1376"/>
      <c r="GZ23" s="1376"/>
      <c r="HA23" s="1376"/>
      <c r="HB23" s="1376"/>
    </row>
    <row r="24" spans="1:210" ht="15.75" customHeight="1">
      <c r="A24" s="1332"/>
      <c r="B24" s="1439"/>
      <c r="C24" s="1440"/>
      <c r="D24" s="1441"/>
      <c r="E24" s="1442"/>
      <c r="F24" s="1441"/>
      <c r="G24" s="1442"/>
      <c r="H24" s="1443"/>
      <c r="I24" s="1508"/>
      <c r="J24" s="1508"/>
      <c r="K24" s="1444"/>
      <c r="L24" s="1445"/>
      <c r="M24" s="1440"/>
      <c r="N24" s="1446"/>
      <c r="O24" s="1894"/>
      <c r="P24" s="1448"/>
      <c r="Q24" s="1507"/>
      <c r="R24" s="1449" t="str">
        <f t="shared" si="9"/>
        <v/>
      </c>
      <c r="S24" s="1507"/>
      <c r="T24" s="1507"/>
      <c r="U24" s="1507"/>
      <c r="V24" s="1451"/>
      <c r="W24" s="1451"/>
      <c r="X24" s="1451"/>
      <c r="Y24" s="1451"/>
      <c r="Z24" s="1451"/>
      <c r="AA24" s="1451"/>
      <c r="AB24" s="1451"/>
      <c r="AC24" s="1451"/>
      <c r="AD24" s="1453"/>
      <c r="AE24" s="1502"/>
      <c r="AF24" s="1455"/>
      <c r="AG24" s="1455"/>
      <c r="AH24" s="1455"/>
      <c r="AI24" s="1455"/>
      <c r="AJ24" s="1456"/>
      <c r="AK24" s="1455"/>
      <c r="AL24" s="1455"/>
      <c r="AM24" s="1829"/>
      <c r="AN24" s="1458"/>
      <c r="AO24" s="1458"/>
      <c r="AP24" s="1458"/>
      <c r="AQ24" s="1403"/>
      <c r="AR24" s="1459"/>
      <c r="AS24" s="1460"/>
      <c r="AT24" s="1461"/>
      <c r="AU24" s="1461"/>
      <c r="AV24" s="1461"/>
      <c r="AW24" s="1461"/>
      <c r="AX24" s="1461"/>
      <c r="AY24" s="1462"/>
      <c r="AZ24" s="1463" t="str">
        <f>IF(A24="","",INDEX(基准日费率!$B$13:$C$24,MATCH(O24,基准日费率!$A$13:$A$24,0),IF(OR(E24="生产"),1,2))+IF(AND(O24="轻钢结构",Q24&lt;1000,Q24&gt;0),-10,0))</f>
        <v/>
      </c>
      <c r="BA24" s="1463" t="str">
        <f>IF(A24="","",(INT(封面!F$9&amp;"/"&amp;封面!H$9&amp;"/"&amp;封面!J$9)-P24)/365)</f>
        <v/>
      </c>
      <c r="BB24" s="1410" t="str">
        <f t="shared" si="10"/>
        <v/>
      </c>
      <c r="BC24" s="1410" t="str">
        <f t="shared" si="11"/>
        <v/>
      </c>
      <c r="BD24" s="1464"/>
      <c r="BE24" s="1464"/>
      <c r="BF24" s="1464"/>
      <c r="BG24" s="1464"/>
      <c r="BH24" s="1464"/>
      <c r="BI24" s="1464"/>
      <c r="BJ24" s="1464"/>
      <c r="BK24" s="1464"/>
      <c r="BL24" s="1464"/>
      <c r="BM24" s="1465">
        <f t="shared" si="12"/>
        <v>0</v>
      </c>
      <c r="BN24" s="1465">
        <f t="shared" si="13"/>
        <v>0</v>
      </c>
      <c r="BO24" s="1466"/>
      <c r="BP24" s="1466"/>
      <c r="BQ24" s="1467"/>
      <c r="BR24" s="1468">
        <f t="shared" si="14"/>
        <v>0</v>
      </c>
      <c r="BS24" s="1467"/>
      <c r="BT24" s="1469"/>
      <c r="BU24" s="1470">
        <f t="shared" si="68"/>
        <v>0</v>
      </c>
      <c r="BV24" s="1471"/>
      <c r="BW24" s="1470">
        <f t="shared" si="15"/>
        <v>0</v>
      </c>
      <c r="BX24" s="1472">
        <f>ROUND(IF(A24="",0,BN24/(1+基准日费率!$C$4)*基准日费率!$C$4+BN24*(BO24-BP24)),0)</f>
        <v>0</v>
      </c>
      <c r="BY24" s="1472">
        <f t="shared" si="16"/>
        <v>0</v>
      </c>
      <c r="BZ24" s="1473">
        <f t="shared" si="17"/>
        <v>0</v>
      </c>
      <c r="CA24" s="1503"/>
      <c r="CB24" s="1475"/>
      <c r="CC24" s="1475"/>
      <c r="CD24" s="1475"/>
      <c r="CE24" s="1475"/>
      <c r="CF24" s="1475"/>
      <c r="CG24" s="1476"/>
      <c r="CH24" s="1476"/>
      <c r="CI24" s="1476"/>
      <c r="CJ24" s="1475"/>
      <c r="CK24" s="1475"/>
      <c r="CL24" s="1475"/>
      <c r="CM24" s="1478"/>
      <c r="CN24" s="1478"/>
      <c r="CO24" s="1478"/>
      <c r="CP24" s="1477" t="str">
        <f t="shared" si="18"/>
        <v/>
      </c>
      <c r="CQ24" s="1477" t="str">
        <f t="shared" si="19"/>
        <v/>
      </c>
      <c r="CR24" s="1477" t="str">
        <f t="shared" si="20"/>
        <v/>
      </c>
      <c r="CS24" s="1477" t="str">
        <f t="shared" si="21"/>
        <v/>
      </c>
      <c r="CT24" s="1477" t="str">
        <f t="shared" si="22"/>
        <v/>
      </c>
      <c r="CU24" s="1477" t="str">
        <f t="shared" si="23"/>
        <v/>
      </c>
      <c r="CV24" s="1477" t="str">
        <f t="shared" si="24"/>
        <v/>
      </c>
      <c r="CW24" s="1477" t="str">
        <f t="shared" si="25"/>
        <v/>
      </c>
      <c r="CX24" s="1477" t="str">
        <f t="shared" si="26"/>
        <v/>
      </c>
      <c r="CY24" s="1477" t="str">
        <f t="shared" si="27"/>
        <v/>
      </c>
      <c r="CZ24" s="1477" t="str">
        <f t="shared" si="28"/>
        <v/>
      </c>
      <c r="DA24" s="1477" t="str">
        <f t="shared" si="29"/>
        <v/>
      </c>
      <c r="DB24" s="1477" t="str">
        <f t="shared" si="30"/>
        <v/>
      </c>
      <c r="DC24" s="1477" t="str">
        <f t="shared" si="31"/>
        <v/>
      </c>
      <c r="DD24" s="1477" t="str">
        <f t="shared" si="32"/>
        <v/>
      </c>
      <c r="DE24" s="1477" t="str">
        <f t="shared" si="33"/>
        <v/>
      </c>
      <c r="DF24" s="1477" t="str">
        <f t="shared" si="34"/>
        <v/>
      </c>
      <c r="DG24" s="1477" t="str">
        <f t="shared" si="35"/>
        <v/>
      </c>
      <c r="DH24" s="1478">
        <f t="shared" si="0"/>
        <v>0</v>
      </c>
      <c r="DI24" s="1478">
        <f>IF(CN24="",0,CN24*CQ24*CT24*CW24*CZ24*DC24*DF24)</f>
        <v>0</v>
      </c>
      <c r="DJ24" s="1478">
        <f>IF(CO24="",0,CO24*CR24*CU24*CX24*DA24*DD24*DG24)</f>
        <v>0</v>
      </c>
      <c r="DK24" s="1478">
        <f t="shared" ref="DK24:DM25" si="70">IF($A24="",0,1/3)</f>
        <v>0</v>
      </c>
      <c r="DL24" s="1478">
        <f t="shared" si="70"/>
        <v>0</v>
      </c>
      <c r="DM24" s="1478">
        <f t="shared" si="70"/>
        <v>0</v>
      </c>
      <c r="DN24" s="1479">
        <f t="shared" si="36"/>
        <v>0</v>
      </c>
      <c r="DO24" s="1479">
        <f t="shared" si="37"/>
        <v>0</v>
      </c>
      <c r="DP24" s="1480"/>
      <c r="DQ24" s="1481">
        <f t="shared" si="3"/>
        <v>0</v>
      </c>
      <c r="DR24" s="1482"/>
      <c r="DS24" s="1480"/>
      <c r="DT24" s="1480"/>
      <c r="DU24" s="1480"/>
      <c r="DV24" s="1480"/>
      <c r="DW24" s="1480"/>
      <c r="DX24" s="1480"/>
      <c r="DY24" s="1480"/>
      <c r="DZ24" s="1480"/>
      <c r="EA24" s="1480"/>
      <c r="EB24" s="1480"/>
      <c r="EC24" s="1504"/>
      <c r="ED24" s="1485" t="str">
        <f>IF(EC24="","",(EC24-INT(封面!$F$9&amp;"/"&amp;封面!$H$9&amp;"/"&amp;封面!$J$9))/365.25)</f>
        <v/>
      </c>
      <c r="EE24" s="1504"/>
      <c r="EF24" s="1504"/>
      <c r="EG24" s="1504"/>
      <c r="EH24" s="1504"/>
      <c r="EI24" s="1504"/>
      <c r="EJ24" s="1504"/>
      <c r="EK24" s="1504"/>
      <c r="EL24" s="1504"/>
      <c r="EM24" s="1504"/>
      <c r="EN24" s="1504"/>
      <c r="EO24" s="1504"/>
      <c r="EP24" s="1504"/>
      <c r="EQ24" s="1504"/>
      <c r="ER24" s="1504"/>
      <c r="ES24" s="1504"/>
      <c r="ET24" s="1504"/>
      <c r="EU24" s="1504"/>
      <c r="EV24" s="1504"/>
      <c r="EW24" s="1504"/>
      <c r="EX24" s="1482"/>
      <c r="EY24" s="1482"/>
      <c r="EZ24" s="1482"/>
      <c r="FA24" s="1482"/>
      <c r="FB24" s="1485" t="str">
        <f>IF(A24="","",(N24-INT(封面!$F$9&amp;"/"&amp;封面!$H$9&amp;"/"&amp;封面!$J$9))/365.25)</f>
        <v/>
      </c>
      <c r="FC24" s="1485">
        <f t="shared" si="38"/>
        <v>0</v>
      </c>
      <c r="FD24" s="1487" t="str">
        <f t="shared" si="39"/>
        <v/>
      </c>
      <c r="FE24" s="1487" t="str">
        <f t="shared" si="40"/>
        <v/>
      </c>
      <c r="FF24" s="1487" t="str">
        <f>IF(A24="","",IF(AZ24-(INT(封面!$F$9&amp;"/"&amp;封面!$H$9&amp;"/"&amp;封面!$J$9)-P24)/365.25-FB24&gt;0,0,FB24-(AZ24-(INT(封面!$F$9&amp;"/"&amp;封面!$H$9&amp;"/"&amp;封面!$J$9)-P24)/365.25)))</f>
        <v/>
      </c>
      <c r="FG24" s="1488"/>
      <c r="FH24" s="1487" t="str">
        <f t="shared" si="41"/>
        <v/>
      </c>
      <c r="FI24" s="1487" t="str">
        <f t="shared" si="42"/>
        <v/>
      </c>
      <c r="FJ24" s="1487" t="str">
        <f t="shared" si="43"/>
        <v/>
      </c>
      <c r="FK24" s="1487" t="str">
        <f t="shared" si="44"/>
        <v/>
      </c>
      <c r="FL24" s="1487" t="str">
        <f t="shared" si="45"/>
        <v/>
      </c>
      <c r="FM24" s="1487" t="str">
        <f t="shared" si="46"/>
        <v/>
      </c>
      <c r="FN24" s="1487" t="str">
        <f t="shared" si="47"/>
        <v/>
      </c>
      <c r="FO24" s="1487" t="str">
        <f t="shared" si="48"/>
        <v/>
      </c>
      <c r="FP24" s="1487" t="str">
        <f t="shared" si="49"/>
        <v/>
      </c>
      <c r="FQ24" s="1487" t="str">
        <f t="shared" si="50"/>
        <v/>
      </c>
      <c r="FR24" s="1487" t="str">
        <f t="shared" si="51"/>
        <v/>
      </c>
      <c r="FS24" s="1487" t="str">
        <f t="shared" si="52"/>
        <v/>
      </c>
      <c r="FT24" s="1487" t="str">
        <f t="shared" si="53"/>
        <v/>
      </c>
      <c r="FU24" s="1487" t="str">
        <f t="shared" si="54"/>
        <v/>
      </c>
      <c r="FV24" s="1487" t="str">
        <f t="shared" si="55"/>
        <v/>
      </c>
      <c r="FW24" s="1487" t="str">
        <f t="shared" si="56"/>
        <v/>
      </c>
      <c r="FX24" s="1487" t="str">
        <f t="shared" si="57"/>
        <v/>
      </c>
      <c r="FY24" s="1487" t="str">
        <f t="shared" si="58"/>
        <v/>
      </c>
      <c r="FZ24" s="1487" t="str">
        <f t="shared" si="59"/>
        <v/>
      </c>
      <c r="GA24" s="1487" t="str">
        <f t="shared" si="60"/>
        <v/>
      </c>
      <c r="GB24" s="1489">
        <f t="shared" si="61"/>
        <v>0</v>
      </c>
      <c r="GC24" s="1490" t="str">
        <f t="shared" si="62"/>
        <v/>
      </c>
      <c r="GD24" s="1491">
        <f t="shared" si="63"/>
        <v>0</v>
      </c>
      <c r="GE24" s="1491">
        <f t="shared" si="64"/>
        <v>0</v>
      </c>
      <c r="GF24" s="1491">
        <f t="shared" si="65"/>
        <v>0</v>
      </c>
      <c r="GG24" s="1491" t="str">
        <f t="shared" si="66"/>
        <v/>
      </c>
      <c r="GH24" s="1492"/>
      <c r="GI24" s="1505"/>
      <c r="GJ24" s="1505"/>
      <c r="GK24" s="1515"/>
      <c r="GL24" s="1507"/>
      <c r="GM24" s="1507"/>
      <c r="GN24" s="1494">
        <f t="shared" si="4"/>
        <v>0</v>
      </c>
      <c r="GO24" s="1494">
        <f t="shared" si="4"/>
        <v>0</v>
      </c>
      <c r="GP24" s="1495" t="str">
        <f t="shared" si="67"/>
        <v/>
      </c>
      <c r="GQ24" s="1496" t="str">
        <f t="shared" si="5"/>
        <v/>
      </c>
      <c r="GR24" s="1494" t="str">
        <f t="shared" si="69"/>
        <v/>
      </c>
      <c r="GS24" s="1507" t="str">
        <f t="shared" si="6"/>
        <v/>
      </c>
      <c r="GT24" s="1497" t="str">
        <f t="shared" si="7"/>
        <v/>
      </c>
      <c r="GU24" s="1498" t="str">
        <f t="shared" si="8"/>
        <v/>
      </c>
      <c r="GV24" s="1447"/>
      <c r="GW24" s="1376"/>
      <c r="GX24" s="551"/>
      <c r="GY24" s="1376"/>
      <c r="GZ24" s="1376"/>
      <c r="HA24" s="1376"/>
      <c r="HB24" s="1376"/>
    </row>
    <row r="25" spans="1:210" ht="15.75" customHeight="1">
      <c r="A25" s="1332"/>
      <c r="B25" s="1439"/>
      <c r="C25" s="1440"/>
      <c r="D25" s="1441"/>
      <c r="E25" s="1442"/>
      <c r="F25" s="1441"/>
      <c r="G25" s="1442"/>
      <c r="H25" s="1443"/>
      <c r="I25" s="1508"/>
      <c r="J25" s="1508"/>
      <c r="K25" s="1444"/>
      <c r="L25" s="1445"/>
      <c r="M25" s="1440"/>
      <c r="N25" s="1446"/>
      <c r="O25" s="1894"/>
      <c r="P25" s="1448"/>
      <c r="Q25" s="1507"/>
      <c r="R25" s="1449" t="str">
        <f t="shared" si="9"/>
        <v/>
      </c>
      <c r="S25" s="1507"/>
      <c r="T25" s="1507"/>
      <c r="U25" s="1507"/>
      <c r="V25" s="1451"/>
      <c r="W25" s="1451"/>
      <c r="X25" s="1451"/>
      <c r="Y25" s="1451"/>
      <c r="Z25" s="1451"/>
      <c r="AA25" s="1451"/>
      <c r="AB25" s="1451"/>
      <c r="AC25" s="1451"/>
      <c r="AD25" s="1453"/>
      <c r="AE25" s="1502"/>
      <c r="AF25" s="1455"/>
      <c r="AG25" s="1455"/>
      <c r="AH25" s="1455"/>
      <c r="AI25" s="1455"/>
      <c r="AJ25" s="1456"/>
      <c r="AK25" s="1455"/>
      <c r="AL25" s="1455"/>
      <c r="AM25" s="1829"/>
      <c r="AN25" s="1458"/>
      <c r="AO25" s="1458"/>
      <c r="AP25" s="1458"/>
      <c r="AQ25" s="1403"/>
      <c r="AR25" s="1459"/>
      <c r="AS25" s="1460"/>
      <c r="AT25" s="1461"/>
      <c r="AU25" s="1461"/>
      <c r="AV25" s="1461"/>
      <c r="AW25" s="1461"/>
      <c r="AX25" s="1461"/>
      <c r="AY25" s="1462"/>
      <c r="AZ25" s="1463" t="str">
        <f>IF(A25="","",INDEX(基准日费率!$B$13:$C$24,MATCH(O25,基准日费率!$A$13:$A$24,0),IF(OR(E25="生产"),1,2))+IF(AND(O25="轻钢结构",Q25&lt;1000,Q25&gt;0),-10,0))</f>
        <v/>
      </c>
      <c r="BA25" s="1463" t="str">
        <f>IF(A25="","",(INT(封面!F$9&amp;"/"&amp;封面!H$9&amp;"/"&amp;封面!J$9)-P25)/365)</f>
        <v/>
      </c>
      <c r="BB25" s="1410" t="str">
        <f t="shared" si="10"/>
        <v/>
      </c>
      <c r="BC25" s="1410" t="str">
        <f t="shared" si="11"/>
        <v/>
      </c>
      <c r="BD25" s="1464"/>
      <c r="BE25" s="1464"/>
      <c r="BF25" s="1464"/>
      <c r="BG25" s="1464"/>
      <c r="BH25" s="1464"/>
      <c r="BI25" s="1464"/>
      <c r="BJ25" s="1464"/>
      <c r="BK25" s="1464"/>
      <c r="BL25" s="1464"/>
      <c r="BM25" s="1465">
        <f t="shared" si="12"/>
        <v>0</v>
      </c>
      <c r="BN25" s="1465">
        <f t="shared" si="13"/>
        <v>0</v>
      </c>
      <c r="BO25" s="1466"/>
      <c r="BP25" s="1466"/>
      <c r="BQ25" s="1467"/>
      <c r="BR25" s="1468">
        <f t="shared" si="14"/>
        <v>0</v>
      </c>
      <c r="BS25" s="1467"/>
      <c r="BT25" s="1469"/>
      <c r="BU25" s="1470">
        <f t="shared" si="68"/>
        <v>0</v>
      </c>
      <c r="BV25" s="1471"/>
      <c r="BW25" s="1470">
        <f t="shared" si="15"/>
        <v>0</v>
      </c>
      <c r="BX25" s="1472">
        <f>ROUND(IF(A25="",0,BN25/(1+基准日费率!$C$4)*基准日费率!$C$4+BN25*(BO25-BP25)),0)</f>
        <v>0</v>
      </c>
      <c r="BY25" s="1472">
        <f t="shared" si="16"/>
        <v>0</v>
      </c>
      <c r="BZ25" s="1473">
        <f t="shared" si="17"/>
        <v>0</v>
      </c>
      <c r="CA25" s="1516"/>
      <c r="CB25" s="1517"/>
      <c r="CC25" s="1517"/>
      <c r="CD25" s="1517"/>
      <c r="CE25" s="1517"/>
      <c r="CF25" s="1517"/>
      <c r="CG25" s="1518"/>
      <c r="CH25" s="1518"/>
      <c r="CI25" s="1518"/>
      <c r="CJ25" s="1517"/>
      <c r="CK25" s="1517"/>
      <c r="CL25" s="1517"/>
      <c r="CM25" s="1519"/>
      <c r="CN25" s="1519"/>
      <c r="CO25" s="1519"/>
      <c r="CP25" s="1477" t="str">
        <f t="shared" si="18"/>
        <v/>
      </c>
      <c r="CQ25" s="1477" t="str">
        <f t="shared" si="19"/>
        <v/>
      </c>
      <c r="CR25" s="1477" t="str">
        <f t="shared" si="20"/>
        <v/>
      </c>
      <c r="CS25" s="1477" t="str">
        <f t="shared" si="21"/>
        <v/>
      </c>
      <c r="CT25" s="1477" t="str">
        <f t="shared" si="22"/>
        <v/>
      </c>
      <c r="CU25" s="1477" t="str">
        <f t="shared" si="23"/>
        <v/>
      </c>
      <c r="CV25" s="1477" t="str">
        <f t="shared" si="24"/>
        <v/>
      </c>
      <c r="CW25" s="1477" t="str">
        <f t="shared" si="25"/>
        <v/>
      </c>
      <c r="CX25" s="1477" t="str">
        <f t="shared" si="26"/>
        <v/>
      </c>
      <c r="CY25" s="1477" t="str">
        <f t="shared" si="27"/>
        <v/>
      </c>
      <c r="CZ25" s="1477" t="str">
        <f t="shared" si="28"/>
        <v/>
      </c>
      <c r="DA25" s="1477" t="str">
        <f t="shared" si="29"/>
        <v/>
      </c>
      <c r="DB25" s="1477" t="str">
        <f t="shared" si="30"/>
        <v/>
      </c>
      <c r="DC25" s="1477" t="str">
        <f t="shared" si="31"/>
        <v/>
      </c>
      <c r="DD25" s="1477" t="str">
        <f t="shared" si="32"/>
        <v/>
      </c>
      <c r="DE25" s="1477" t="str">
        <f t="shared" si="33"/>
        <v/>
      </c>
      <c r="DF25" s="1477" t="str">
        <f t="shared" si="34"/>
        <v/>
      </c>
      <c r="DG25" s="1477" t="str">
        <f t="shared" si="35"/>
        <v/>
      </c>
      <c r="DH25" s="1478">
        <f t="shared" si="0"/>
        <v>0</v>
      </c>
      <c r="DI25" s="1478">
        <f>IF(CN25="",0,CN25*CQ25*CT25*CW25*CZ25*DC25*DF25)</f>
        <v>0</v>
      </c>
      <c r="DJ25" s="1478">
        <f>IF(CO25="",0,CO25*CR25*CU25*CX25*DA25*DD25*DG25)</f>
        <v>0</v>
      </c>
      <c r="DK25" s="1478">
        <f t="shared" si="70"/>
        <v>0</v>
      </c>
      <c r="DL25" s="1478">
        <f t="shared" si="70"/>
        <v>0</v>
      </c>
      <c r="DM25" s="1478">
        <f t="shared" si="70"/>
        <v>0</v>
      </c>
      <c r="DN25" s="1479">
        <f t="shared" si="36"/>
        <v>0</v>
      </c>
      <c r="DO25" s="1479">
        <f t="shared" si="37"/>
        <v>0</v>
      </c>
      <c r="DP25" s="1480"/>
      <c r="DQ25" s="1481">
        <f t="shared" si="3"/>
        <v>0</v>
      </c>
      <c r="DR25" s="1482"/>
      <c r="DS25" s="1480"/>
      <c r="DT25" s="1480"/>
      <c r="DU25" s="1480"/>
      <c r="DV25" s="1480"/>
      <c r="DW25" s="1480"/>
      <c r="DX25" s="1480"/>
      <c r="DY25" s="1480"/>
      <c r="DZ25" s="1480"/>
      <c r="EA25" s="1480"/>
      <c r="EB25" s="1480"/>
      <c r="EC25" s="1504"/>
      <c r="ED25" s="1485" t="str">
        <f>IF(EC25="","",(EC25-INT(封面!$F$9&amp;"/"&amp;封面!$H$9&amp;"/"&amp;封面!$J$9))/365.25)</f>
        <v/>
      </c>
      <c r="EE25" s="1504"/>
      <c r="EF25" s="1504"/>
      <c r="EG25" s="1504"/>
      <c r="EH25" s="1504"/>
      <c r="EI25" s="1504"/>
      <c r="EJ25" s="1504"/>
      <c r="EK25" s="1504"/>
      <c r="EL25" s="1504"/>
      <c r="EM25" s="1504"/>
      <c r="EN25" s="1504"/>
      <c r="EO25" s="1504"/>
      <c r="EP25" s="1504"/>
      <c r="EQ25" s="1504"/>
      <c r="ER25" s="1504"/>
      <c r="ES25" s="1504"/>
      <c r="ET25" s="1504"/>
      <c r="EU25" s="1504"/>
      <c r="EV25" s="1504"/>
      <c r="EW25" s="1504"/>
      <c r="EX25" s="1482"/>
      <c r="EY25" s="1482"/>
      <c r="EZ25" s="1482"/>
      <c r="FA25" s="1482"/>
      <c r="FB25" s="1485" t="str">
        <f>IF(A25="","",(N25-INT(封面!$F$9&amp;"/"&amp;封面!$H$9&amp;"/"&amp;封面!$J$9))/365.25)</f>
        <v/>
      </c>
      <c r="FC25" s="1485">
        <f t="shared" si="38"/>
        <v>0</v>
      </c>
      <c r="FD25" s="1487" t="str">
        <f t="shared" si="39"/>
        <v/>
      </c>
      <c r="FE25" s="1487" t="str">
        <f t="shared" si="40"/>
        <v/>
      </c>
      <c r="FF25" s="1487" t="str">
        <f>IF(A25="","",IF(AZ25-(INT(封面!$F$9&amp;"/"&amp;封面!$H$9&amp;"/"&amp;封面!$J$9)-P25)/365.25-FB25&gt;0,0,FB25-(AZ25-(INT(封面!$F$9&amp;"/"&amp;封面!$H$9&amp;"/"&amp;封面!$J$9)-P25)/365.25)))</f>
        <v/>
      </c>
      <c r="FG25" s="1488"/>
      <c r="FH25" s="1487" t="str">
        <f t="shared" si="41"/>
        <v/>
      </c>
      <c r="FI25" s="1487" t="str">
        <f t="shared" si="42"/>
        <v/>
      </c>
      <c r="FJ25" s="1487" t="str">
        <f t="shared" si="43"/>
        <v/>
      </c>
      <c r="FK25" s="1487" t="str">
        <f t="shared" si="44"/>
        <v/>
      </c>
      <c r="FL25" s="1487" t="str">
        <f t="shared" si="45"/>
        <v/>
      </c>
      <c r="FM25" s="1487" t="str">
        <f t="shared" si="46"/>
        <v/>
      </c>
      <c r="FN25" s="1487" t="str">
        <f t="shared" si="47"/>
        <v/>
      </c>
      <c r="FO25" s="1487" t="str">
        <f t="shared" si="48"/>
        <v/>
      </c>
      <c r="FP25" s="1487" t="str">
        <f t="shared" si="49"/>
        <v/>
      </c>
      <c r="FQ25" s="1487" t="str">
        <f t="shared" si="50"/>
        <v/>
      </c>
      <c r="FR25" s="1487" t="str">
        <f t="shared" si="51"/>
        <v/>
      </c>
      <c r="FS25" s="1487" t="str">
        <f t="shared" si="52"/>
        <v/>
      </c>
      <c r="FT25" s="1487" t="str">
        <f t="shared" si="53"/>
        <v/>
      </c>
      <c r="FU25" s="1487" t="str">
        <f t="shared" si="54"/>
        <v/>
      </c>
      <c r="FV25" s="1487" t="str">
        <f t="shared" si="55"/>
        <v/>
      </c>
      <c r="FW25" s="1487" t="str">
        <f t="shared" si="56"/>
        <v/>
      </c>
      <c r="FX25" s="1487" t="str">
        <f t="shared" si="57"/>
        <v/>
      </c>
      <c r="FY25" s="1487" t="str">
        <f t="shared" si="58"/>
        <v/>
      </c>
      <c r="FZ25" s="1487" t="str">
        <f t="shared" si="59"/>
        <v/>
      </c>
      <c r="GA25" s="1487" t="str">
        <f t="shared" si="60"/>
        <v/>
      </c>
      <c r="GB25" s="1489">
        <f t="shared" si="61"/>
        <v>0</v>
      </c>
      <c r="GC25" s="1490" t="str">
        <f t="shared" si="62"/>
        <v/>
      </c>
      <c r="GD25" s="1491">
        <f t="shared" si="63"/>
        <v>0</v>
      </c>
      <c r="GE25" s="1491">
        <f t="shared" si="64"/>
        <v>0</v>
      </c>
      <c r="GF25" s="1491">
        <f t="shared" si="65"/>
        <v>0</v>
      </c>
      <c r="GG25" s="1491" t="str">
        <f t="shared" si="66"/>
        <v/>
      </c>
      <c r="GH25" s="1492"/>
      <c r="GI25" s="1505"/>
      <c r="GJ25" s="1505"/>
      <c r="GK25" s="1515"/>
      <c r="GL25" s="1507"/>
      <c r="GM25" s="1507"/>
      <c r="GN25" s="1494">
        <f t="shared" si="4"/>
        <v>0</v>
      </c>
      <c r="GO25" s="1494">
        <f t="shared" si="4"/>
        <v>0</v>
      </c>
      <c r="GP25" s="1495" t="str">
        <f t="shared" si="67"/>
        <v/>
      </c>
      <c r="GQ25" s="1496" t="str">
        <f t="shared" si="5"/>
        <v/>
      </c>
      <c r="GR25" s="1494" t="str">
        <f t="shared" si="69"/>
        <v/>
      </c>
      <c r="GS25" s="1507" t="str">
        <f t="shared" si="6"/>
        <v/>
      </c>
      <c r="GT25" s="1497" t="str">
        <f t="shared" si="7"/>
        <v/>
      </c>
      <c r="GU25" s="1498" t="str">
        <f t="shared" si="8"/>
        <v/>
      </c>
      <c r="GV25" s="1447"/>
      <c r="GW25" s="1376"/>
      <c r="GX25" s="551"/>
      <c r="GY25" s="1376"/>
      <c r="GZ25" s="1376"/>
      <c r="HA25" s="1376"/>
      <c r="HB25" s="1376"/>
    </row>
    <row r="26" spans="1:210" ht="15.75" customHeight="1">
      <c r="A26" s="2458" t="s">
        <v>1788</v>
      </c>
      <c r="B26" s="2459"/>
      <c r="C26" s="2459"/>
      <c r="D26" s="2459"/>
      <c r="E26" s="1520"/>
      <c r="F26" s="1521"/>
      <c r="G26" s="1397"/>
      <c r="H26" s="1508"/>
      <c r="I26" s="1508"/>
      <c r="J26" s="1508"/>
      <c r="K26" s="1444"/>
      <c r="L26" s="1440"/>
      <c r="M26" s="1440"/>
      <c r="N26" s="1446"/>
      <c r="O26" s="1447"/>
      <c r="P26" s="1448"/>
      <c r="Q26" s="1462"/>
      <c r="R26" s="1522"/>
      <c r="S26" s="1507">
        <f>SUM(S8:S25)</f>
        <v>0</v>
      </c>
      <c r="T26" s="1507">
        <f>SUM(T8:T25)</f>
        <v>0</v>
      </c>
      <c r="U26" s="1507"/>
      <c r="V26" s="1451"/>
      <c r="W26" s="1451"/>
      <c r="X26" s="1451"/>
      <c r="Y26" s="1451"/>
      <c r="Z26" s="1451"/>
      <c r="AA26" s="1451"/>
      <c r="AB26" s="1451"/>
      <c r="AC26" s="1451"/>
      <c r="AD26" s="1453"/>
      <c r="AE26" s="1455"/>
      <c r="AF26" s="1455"/>
      <c r="AG26" s="1455"/>
      <c r="AH26" s="1455"/>
      <c r="AI26" s="1455"/>
      <c r="AJ26" s="1455"/>
      <c r="AK26" s="1455"/>
      <c r="AL26" s="1455"/>
      <c r="AM26" s="1457"/>
      <c r="AN26" s="1523"/>
      <c r="AO26" s="1523"/>
      <c r="AP26" s="1523"/>
      <c r="AQ26" s="1523"/>
      <c r="AR26" s="1524"/>
      <c r="AS26" s="1525"/>
      <c r="AT26" s="1461"/>
      <c r="AU26" s="1461"/>
      <c r="AV26" s="1461"/>
      <c r="AW26" s="1461"/>
      <c r="AX26" s="1461"/>
      <c r="AY26" s="1462"/>
      <c r="AZ26" s="1463"/>
      <c r="BA26" s="1463"/>
      <c r="BB26" s="1410"/>
      <c r="BC26" s="1410"/>
      <c r="BD26" s="1526"/>
      <c r="BE26" s="1509"/>
      <c r="BF26" s="1509"/>
      <c r="BG26" s="1464"/>
      <c r="BH26" s="1464"/>
      <c r="BI26" s="1464"/>
      <c r="BJ26" s="1464"/>
      <c r="BK26" s="1464"/>
      <c r="BL26" s="1464"/>
      <c r="BM26" s="1527"/>
      <c r="BN26" s="1527"/>
      <c r="BO26" s="1528"/>
      <c r="BP26" s="1528"/>
      <c r="BQ26" s="1529"/>
      <c r="BR26" s="1530"/>
      <c r="BS26" s="1529"/>
      <c r="BT26" s="1469"/>
      <c r="BU26" s="1470"/>
      <c r="BV26" s="1531"/>
      <c r="BW26" s="1527"/>
      <c r="BX26" s="1527"/>
      <c r="BY26" s="1473">
        <f>SUM(BY8:BY25)</f>
        <v>0</v>
      </c>
      <c r="BZ26" s="1473">
        <f>SUM(BZ8:BZ25)</f>
        <v>0</v>
      </c>
      <c r="CA26" s="1516"/>
      <c r="CB26" s="1517"/>
      <c r="CC26" s="1517"/>
      <c r="CD26" s="1517"/>
      <c r="CE26" s="1517"/>
      <c r="CF26" s="1517"/>
      <c r="CG26" s="1518"/>
      <c r="CH26" s="1518"/>
      <c r="CI26" s="1518"/>
      <c r="CJ26" s="1517"/>
      <c r="CK26" s="1517"/>
      <c r="CL26" s="1517"/>
      <c r="CM26" s="1519"/>
      <c r="CN26" s="1519"/>
      <c r="CO26" s="1519"/>
      <c r="CP26" s="1532"/>
      <c r="CQ26" s="1532"/>
      <c r="CR26" s="1532"/>
      <c r="CS26" s="1532"/>
      <c r="CT26" s="1532"/>
      <c r="CU26" s="1532"/>
      <c r="CV26" s="1532"/>
      <c r="CW26" s="1532"/>
      <c r="CX26" s="1532"/>
      <c r="CY26" s="1532"/>
      <c r="CZ26" s="1532"/>
      <c r="DA26" s="1532"/>
      <c r="DB26" s="1532"/>
      <c r="DC26" s="1532"/>
      <c r="DD26" s="1532"/>
      <c r="DE26" s="1532"/>
      <c r="DF26" s="1532"/>
      <c r="DG26" s="1532"/>
      <c r="DH26" s="1478"/>
      <c r="DI26" s="1478"/>
      <c r="DJ26" s="1478"/>
      <c r="DK26" s="1478"/>
      <c r="DL26" s="1478"/>
      <c r="DM26" s="1478"/>
      <c r="DN26" s="1479"/>
      <c r="DO26" s="1479">
        <f>SUM(DO8:DO25)</f>
        <v>0</v>
      </c>
      <c r="DP26" s="1482"/>
      <c r="DQ26" s="1482"/>
      <c r="DR26" s="1482"/>
      <c r="DS26" s="1482"/>
      <c r="DT26" s="1482"/>
      <c r="DU26" s="1482"/>
      <c r="DV26" s="1482"/>
      <c r="DW26" s="1482"/>
      <c r="DX26" s="1482"/>
      <c r="DY26" s="1482"/>
      <c r="DZ26" s="1482"/>
      <c r="EA26" s="1482"/>
      <c r="EB26" s="1482"/>
      <c r="EC26" s="1482"/>
      <c r="ED26" s="1485"/>
      <c r="EE26" s="1482"/>
      <c r="EF26" s="1482"/>
      <c r="EG26" s="1482"/>
      <c r="EH26" s="1482"/>
      <c r="EI26" s="1482"/>
      <c r="EJ26" s="1482"/>
      <c r="EK26" s="1482"/>
      <c r="EL26" s="1482"/>
      <c r="EM26" s="1482"/>
      <c r="EN26" s="1482"/>
      <c r="EO26" s="1482"/>
      <c r="EP26" s="1482"/>
      <c r="EQ26" s="1482"/>
      <c r="ER26" s="1482"/>
      <c r="ES26" s="1482"/>
      <c r="ET26" s="1482"/>
      <c r="EU26" s="1482"/>
      <c r="EV26" s="1482"/>
      <c r="EW26" s="1482"/>
      <c r="EX26" s="1482"/>
      <c r="EY26" s="1482"/>
      <c r="EZ26" s="1482"/>
      <c r="FA26" s="1482"/>
      <c r="FB26" s="1487"/>
      <c r="FC26" s="1485"/>
      <c r="FD26" s="1487"/>
      <c r="FE26" s="1487"/>
      <c r="FF26" s="1487"/>
      <c r="FG26" s="1488"/>
      <c r="FH26" s="1487"/>
      <c r="FI26" s="1487"/>
      <c r="FJ26" s="1487"/>
      <c r="FK26" s="1487"/>
      <c r="FL26" s="1487"/>
      <c r="FM26" s="1487"/>
      <c r="FN26" s="1487"/>
      <c r="FO26" s="1487"/>
      <c r="FP26" s="1487"/>
      <c r="FQ26" s="1487"/>
      <c r="FR26" s="1487"/>
      <c r="FS26" s="1487"/>
      <c r="FT26" s="1487"/>
      <c r="FU26" s="1487"/>
      <c r="FV26" s="1487"/>
      <c r="FW26" s="1487"/>
      <c r="FX26" s="1487"/>
      <c r="FY26" s="1487"/>
      <c r="FZ26" s="1487"/>
      <c r="GA26" s="1487"/>
      <c r="GB26" s="1489"/>
      <c r="GC26" s="1490"/>
      <c r="GD26" s="1490"/>
      <c r="GE26" s="1490"/>
      <c r="GF26" s="1490">
        <f>SUM(GF8:GF25)</f>
        <v>0</v>
      </c>
      <c r="GG26" s="1487"/>
      <c r="GH26" s="1533"/>
      <c r="GI26" s="1534"/>
      <c r="GJ26" s="1534"/>
      <c r="GK26" s="1515"/>
      <c r="GL26" s="1507"/>
      <c r="GM26" s="1507"/>
      <c r="GN26" s="1507">
        <f>SUM(GN8:GN25)</f>
        <v>0</v>
      </c>
      <c r="GO26" s="1507">
        <f>SUM(GO8:GO25)</f>
        <v>0</v>
      </c>
      <c r="GP26" s="1507">
        <f>SUM(GP8:GP25)</f>
        <v>0</v>
      </c>
      <c r="GQ26" s="1447"/>
      <c r="GR26" s="1507">
        <f>SUM(GR8:GR25)</f>
        <v>0</v>
      </c>
      <c r="GS26" s="1507" t="str">
        <f>IF(GO26=0,"",(GR26-GO26)/GO26*100)</f>
        <v/>
      </c>
      <c r="GT26" s="1535"/>
      <c r="GU26" s="1536"/>
      <c r="GV26" s="1447"/>
      <c r="GW26" s="1376"/>
      <c r="GX26" s="1135"/>
      <c r="GY26" s="1376"/>
      <c r="GZ26" s="1376"/>
      <c r="HA26" s="1376"/>
      <c r="HB26" s="1376"/>
    </row>
    <row r="27" spans="1:210" ht="15.75" customHeight="1">
      <c r="A27" s="1383" t="str">
        <f>封面!D11&amp;封面!G11</f>
        <v>被评估企业填表人：</v>
      </c>
      <c r="E27" s="1376"/>
      <c r="H27" s="1376"/>
      <c r="I27" s="1376"/>
      <c r="J27" s="1376"/>
      <c r="L27" s="1391"/>
      <c r="M27" s="1376"/>
      <c r="O27" s="1376"/>
      <c r="Q27" s="1376"/>
      <c r="R27" s="1376"/>
      <c r="S27" s="1376"/>
      <c r="T27" s="1376"/>
      <c r="U27" s="1376"/>
      <c r="V27" s="1376"/>
      <c r="W27" s="1376"/>
      <c r="Z27" s="1376"/>
      <c r="AA27" s="1376"/>
      <c r="AB27" s="1376"/>
      <c r="AC27" s="1376"/>
      <c r="AD27" s="1376"/>
      <c r="AE27" s="1376"/>
      <c r="AF27" s="1376"/>
      <c r="AG27" s="1376"/>
      <c r="AH27" s="1376"/>
      <c r="AI27" s="1376"/>
      <c r="AJ27" s="1376"/>
      <c r="AK27" s="1376"/>
      <c r="AL27" s="1376"/>
      <c r="AM27" s="1376"/>
      <c r="AN27" s="1376"/>
      <c r="AO27" s="1376"/>
      <c r="AP27" s="1376"/>
      <c r="AQ27" s="1376"/>
      <c r="AR27" s="1376"/>
      <c r="AS27" s="1376"/>
      <c r="AT27" s="1376"/>
      <c r="AU27" s="1376"/>
      <c r="AV27" s="1376"/>
      <c r="AW27" s="1376"/>
      <c r="AX27" s="1376"/>
      <c r="AY27" s="1376"/>
      <c r="AZ27" s="1366"/>
      <c r="BA27" s="1377"/>
      <c r="BB27" s="1377"/>
      <c r="BC27" s="1376"/>
      <c r="BD27" s="1390"/>
      <c r="BE27" s="1376"/>
      <c r="BF27" s="1376"/>
      <c r="BG27" s="1376"/>
      <c r="BH27" s="1376"/>
      <c r="BI27" s="1376"/>
      <c r="BJ27" s="1376"/>
      <c r="BK27" s="1376"/>
      <c r="BL27" s="1376"/>
      <c r="BM27" s="1377"/>
      <c r="BN27" s="1377"/>
      <c r="BO27" s="1377"/>
      <c r="BS27" s="1376"/>
      <c r="BT27" s="1376"/>
      <c r="BV27" s="1377"/>
      <c r="BW27" s="1377"/>
      <c r="BX27" s="1377"/>
      <c r="BY27" s="1377"/>
      <c r="BZ27" s="1376"/>
      <c r="CM27" s="1376"/>
      <c r="CN27" s="1539"/>
      <c r="CO27" s="1539"/>
      <c r="CP27" s="1539"/>
      <c r="CQ27" s="1376"/>
      <c r="CR27" s="1376"/>
      <c r="CS27" s="1376"/>
      <c r="CT27" s="1376"/>
      <c r="CU27" s="1376"/>
      <c r="CV27" s="1376"/>
      <c r="CW27" s="1376"/>
      <c r="CX27" s="1376"/>
      <c r="CY27" s="1376"/>
      <c r="CZ27" s="1376"/>
      <c r="DA27" s="1376"/>
      <c r="DB27" s="1376"/>
      <c r="DC27" s="1376"/>
      <c r="DD27" s="1376"/>
      <c r="DE27" s="1376"/>
      <c r="DF27" s="1376"/>
      <c r="DG27" s="1376"/>
      <c r="DH27" s="1376"/>
      <c r="DI27" s="1539"/>
      <c r="DJ27" s="1539"/>
      <c r="DK27" s="1539"/>
      <c r="DL27" s="1539"/>
      <c r="DM27" s="1539"/>
      <c r="DN27" s="1539"/>
      <c r="DO27" s="1539"/>
      <c r="DP27" s="1376"/>
      <c r="DQ27" s="1376"/>
      <c r="DR27" s="1376"/>
      <c r="DS27" s="1376"/>
      <c r="DT27" s="1376"/>
      <c r="DU27" s="1376"/>
      <c r="DV27" s="1376"/>
      <c r="DW27" s="1376"/>
      <c r="DX27" s="1376"/>
      <c r="DY27" s="1376"/>
      <c r="DZ27" s="1376"/>
      <c r="EA27" s="1376"/>
      <c r="EB27" s="1376"/>
      <c r="EC27" s="1376"/>
      <c r="ED27" s="1376"/>
      <c r="EE27" s="1376"/>
      <c r="EF27" s="1376"/>
      <c r="EG27" s="1376"/>
      <c r="EH27" s="1376"/>
      <c r="EI27" s="1376"/>
      <c r="EJ27" s="1376"/>
      <c r="EK27" s="1376"/>
      <c r="EL27" s="1376"/>
      <c r="EM27" s="1376"/>
      <c r="EN27" s="1376"/>
      <c r="EO27" s="1376"/>
      <c r="EP27" s="1376"/>
      <c r="EQ27" s="1376"/>
      <c r="ER27" s="1376"/>
      <c r="ES27" s="1376"/>
      <c r="ET27" s="1376"/>
      <c r="EU27" s="1376"/>
      <c r="EV27" s="1376"/>
      <c r="EW27" s="1376"/>
      <c r="EX27" s="1376"/>
      <c r="EY27" s="1376"/>
      <c r="EZ27" s="1376"/>
      <c r="FA27" s="1376"/>
      <c r="FB27" s="1376"/>
      <c r="FC27" s="1376"/>
      <c r="FD27" s="1376"/>
      <c r="FE27" s="1376"/>
      <c r="FF27" s="1376"/>
      <c r="FG27" s="1376"/>
      <c r="FH27" s="1376"/>
      <c r="FI27" s="1376"/>
      <c r="FJ27" s="1376"/>
      <c r="FK27" s="1376"/>
      <c r="FL27" s="1376"/>
      <c r="FM27" s="1376"/>
      <c r="FN27" s="1376"/>
      <c r="FO27" s="1376"/>
      <c r="FP27" s="1376"/>
      <c r="FQ27" s="1376"/>
      <c r="FR27" s="1376"/>
      <c r="FS27" s="1376"/>
      <c r="FT27" s="1376"/>
      <c r="FU27" s="1376"/>
      <c r="FV27" s="1376"/>
      <c r="FW27" s="1376"/>
      <c r="FX27" s="1376"/>
      <c r="FY27" s="1376"/>
      <c r="FZ27" s="1376"/>
      <c r="GA27" s="1376"/>
      <c r="GB27" s="1376"/>
      <c r="GC27" s="1390"/>
      <c r="GD27" s="1390"/>
      <c r="GE27" s="1390"/>
      <c r="GF27" s="1376"/>
      <c r="GG27" s="1376"/>
      <c r="GH27" s="1376"/>
      <c r="GI27" s="1376"/>
      <c r="GJ27" s="1376"/>
      <c r="GK27" s="1376"/>
      <c r="GL27" s="1376"/>
      <c r="GM27" s="1376"/>
      <c r="GN27" s="1376"/>
      <c r="GO27" s="1376" t="str">
        <f>"评估人员："&amp;封面!G24</f>
        <v>评估人员：</v>
      </c>
      <c r="GP27" s="1376"/>
      <c r="GQ27" s="1376"/>
      <c r="GR27" s="1376"/>
      <c r="GS27" s="1376"/>
      <c r="GT27" s="1376"/>
      <c r="GU27" s="1376"/>
      <c r="GV27" s="1390"/>
      <c r="GW27" s="1390"/>
      <c r="GX27" s="1376"/>
      <c r="GY27" s="1376"/>
      <c r="GZ27" s="1376"/>
      <c r="HA27" s="1376"/>
      <c r="HB27" s="1376"/>
    </row>
    <row r="28" spans="1:210" ht="15.75" customHeight="1">
      <c r="A28" s="1383" t="str">
        <f>CONCATENATE(封面!D13,封面!F13,封面!G13,封面!H13,封面!I13,封面!J13,封面!K13)</f>
        <v>填表日期：年月日</v>
      </c>
      <c r="E28" s="1376"/>
      <c r="H28" s="1376"/>
      <c r="I28" s="1376"/>
      <c r="J28" s="1376"/>
      <c r="L28" s="1391"/>
      <c r="M28" s="1376"/>
      <c r="O28" s="1376"/>
      <c r="Q28" s="1376"/>
      <c r="R28" s="1376"/>
      <c r="S28" s="1376"/>
      <c r="T28" s="1376"/>
      <c r="U28" s="1376"/>
      <c r="V28" s="1376"/>
      <c r="W28" s="1376"/>
      <c r="Z28" s="1376"/>
      <c r="AA28" s="1376"/>
      <c r="AB28" s="1376"/>
      <c r="AC28" s="1376"/>
      <c r="AD28" s="1376"/>
      <c r="AE28" s="1376"/>
      <c r="AF28" s="1376"/>
      <c r="AG28" s="1376"/>
      <c r="AH28" s="1376"/>
      <c r="AI28" s="1376"/>
      <c r="AJ28" s="1376"/>
      <c r="AK28" s="1376"/>
      <c r="AL28" s="1376"/>
      <c r="AM28" s="1376"/>
      <c r="AN28" s="1376"/>
      <c r="AO28" s="1376"/>
      <c r="AP28" s="1376"/>
      <c r="AQ28" s="1376"/>
      <c r="AR28" s="1376"/>
      <c r="AS28" s="1376"/>
      <c r="AT28" s="1376"/>
      <c r="AU28" s="1376"/>
      <c r="AV28" s="1376"/>
      <c r="AW28" s="1376"/>
      <c r="AX28" s="1376"/>
      <c r="AY28" s="1376"/>
      <c r="AZ28" s="1366"/>
      <c r="BA28" s="1377"/>
      <c r="BB28" s="1377"/>
      <c r="BC28" s="1376"/>
      <c r="BD28" s="1390"/>
      <c r="BE28" s="1376"/>
      <c r="BF28" s="1376"/>
      <c r="BG28" s="1393"/>
      <c r="BH28" s="1376"/>
      <c r="BI28" s="1376"/>
      <c r="BJ28" s="1376"/>
      <c r="BK28" s="1376"/>
      <c r="BL28" s="1376"/>
      <c r="BM28" s="1377"/>
      <c r="BN28" s="1377"/>
      <c r="BO28" s="1377"/>
      <c r="BS28" s="1376"/>
      <c r="BT28" s="1376"/>
      <c r="BV28" s="1377"/>
      <c r="BW28" s="1377"/>
      <c r="BX28" s="1377"/>
      <c r="BY28" s="1377"/>
      <c r="BZ28" s="1540"/>
      <c r="CM28" s="1376"/>
      <c r="CN28" s="1539"/>
      <c r="CO28" s="1539"/>
      <c r="CP28" s="1539"/>
      <c r="CQ28" s="1376"/>
      <c r="CR28" s="1376"/>
      <c r="CS28" s="1376"/>
      <c r="CT28" s="1376"/>
      <c r="CU28" s="1376"/>
      <c r="CV28" s="1376"/>
      <c r="CW28" s="1376"/>
      <c r="CX28" s="1376"/>
      <c r="CY28" s="1376"/>
      <c r="CZ28" s="1376"/>
      <c r="DA28" s="1376"/>
      <c r="DB28" s="1376"/>
      <c r="DC28" s="1376"/>
      <c r="DD28" s="1376"/>
      <c r="DE28" s="1376"/>
      <c r="DF28" s="1376"/>
      <c r="DG28" s="1376"/>
      <c r="DH28" s="1376"/>
      <c r="DI28" s="1539"/>
      <c r="DJ28" s="1539"/>
      <c r="DK28" s="1539"/>
      <c r="DL28" s="1539"/>
      <c r="DM28" s="1539"/>
      <c r="DN28" s="1539"/>
      <c r="DO28" s="1539"/>
      <c r="DP28" s="1376"/>
      <c r="DQ28" s="1376"/>
      <c r="DR28" s="1376"/>
      <c r="DS28" s="1376"/>
      <c r="DT28" s="1376"/>
      <c r="DU28" s="1376"/>
      <c r="DV28" s="1376"/>
      <c r="DW28" s="1376"/>
      <c r="DX28" s="1376"/>
      <c r="DY28" s="1376"/>
      <c r="DZ28" s="1376"/>
      <c r="EA28" s="1376"/>
      <c r="EB28" s="1376"/>
      <c r="EC28" s="1376"/>
      <c r="ED28" s="1376"/>
      <c r="EE28" s="1376"/>
      <c r="EF28" s="1376"/>
      <c r="EG28" s="1376"/>
      <c r="EH28" s="1376"/>
      <c r="EI28" s="1376"/>
      <c r="EJ28" s="1376"/>
      <c r="EK28" s="1376"/>
      <c r="EL28" s="1376"/>
      <c r="EM28" s="1376"/>
      <c r="EN28" s="1376"/>
      <c r="EO28" s="1376"/>
      <c r="EP28" s="1376"/>
      <c r="EQ28" s="1376"/>
      <c r="ER28" s="1376"/>
      <c r="ES28" s="1376"/>
      <c r="ET28" s="1376"/>
      <c r="EU28" s="1376"/>
      <c r="EV28" s="1376"/>
      <c r="EW28" s="1376"/>
      <c r="EX28" s="1376"/>
      <c r="EY28" s="1376"/>
      <c r="EZ28" s="1376"/>
      <c r="FA28" s="1376"/>
      <c r="FB28" s="1376"/>
      <c r="FC28" s="1393"/>
      <c r="FD28" s="1376"/>
      <c r="FE28" s="1376"/>
      <c r="FF28" s="1376"/>
      <c r="FG28" s="1376"/>
      <c r="FH28" s="1376"/>
      <c r="FI28" s="1376"/>
      <c r="FJ28" s="1376"/>
      <c r="FK28" s="1376"/>
      <c r="FL28" s="1376"/>
      <c r="FM28" s="1376"/>
      <c r="FN28" s="1376"/>
      <c r="FO28" s="1376"/>
      <c r="FP28" s="1376"/>
      <c r="FQ28" s="1376"/>
      <c r="FR28" s="1376"/>
      <c r="FS28" s="1376"/>
      <c r="FT28" s="1376"/>
      <c r="FU28" s="1376"/>
      <c r="FV28" s="1376"/>
      <c r="FW28" s="1376"/>
      <c r="FX28" s="1376"/>
      <c r="FY28" s="1376"/>
      <c r="FZ28" s="1376"/>
      <c r="GA28" s="1376"/>
      <c r="GB28" s="1376"/>
      <c r="GC28" s="1390"/>
      <c r="GD28" s="1390"/>
      <c r="GE28" s="1390"/>
      <c r="GF28" s="1376"/>
      <c r="GG28" s="1376"/>
      <c r="GH28" s="1376"/>
      <c r="GI28" s="1376"/>
      <c r="GJ28" s="1376"/>
      <c r="GK28" s="1376"/>
      <c r="GL28" s="1376"/>
      <c r="GM28" s="1376"/>
      <c r="GN28" s="1376"/>
      <c r="GO28" s="1376"/>
      <c r="GP28" s="1376"/>
      <c r="GQ28" s="1540"/>
      <c r="GR28" s="1376"/>
      <c r="GS28" s="1376"/>
      <c r="GT28" s="1376"/>
      <c r="GU28" s="1376"/>
      <c r="GV28" s="1390"/>
      <c r="GW28" s="1390"/>
      <c r="GX28" s="1376"/>
      <c r="GY28" s="1376"/>
      <c r="GZ28" s="1376"/>
      <c r="HA28" s="1376"/>
      <c r="HB28" s="1376"/>
    </row>
    <row r="29" spans="1:210" ht="15.75" customHeight="1">
      <c r="D29" s="1541"/>
      <c r="E29" s="1541"/>
      <c r="F29" s="1541"/>
      <c r="G29" s="1542"/>
      <c r="H29" s="1541"/>
      <c r="I29" s="1541"/>
      <c r="J29" s="1541"/>
      <c r="K29" s="1542"/>
      <c r="L29" s="1541"/>
      <c r="M29" s="1541"/>
      <c r="N29" s="1541"/>
      <c r="O29" s="1541"/>
      <c r="P29" s="1541"/>
      <c r="Q29" s="1541"/>
      <c r="R29" s="1541"/>
      <c r="S29" s="1376"/>
      <c r="T29" s="1376"/>
      <c r="U29" s="1376"/>
      <c r="V29" s="1376"/>
      <c r="W29" s="1376"/>
      <c r="Z29" s="1376"/>
      <c r="AA29" s="1376"/>
      <c r="AB29" s="1376"/>
      <c r="AC29" s="1376"/>
      <c r="AD29" s="1376"/>
      <c r="AE29" s="1376"/>
      <c r="AF29" s="1376"/>
      <c r="AG29" s="1376"/>
      <c r="AH29" s="1376"/>
      <c r="AI29" s="1376"/>
      <c r="AJ29" s="1376"/>
      <c r="AK29" s="1376"/>
      <c r="AL29" s="1376"/>
      <c r="AM29" s="1376"/>
      <c r="AN29" s="1376"/>
      <c r="AO29" s="1376"/>
      <c r="AP29" s="1376"/>
      <c r="AQ29" s="1376"/>
      <c r="AR29" s="1376"/>
      <c r="AS29" s="1376"/>
      <c r="AT29" s="1376"/>
      <c r="AU29" s="1376"/>
      <c r="AV29" s="1376"/>
      <c r="AW29" s="1376"/>
      <c r="AX29" s="1376"/>
      <c r="AY29" s="1376"/>
      <c r="AZ29" s="1366"/>
      <c r="BA29" s="1377"/>
      <c r="BB29" s="1377"/>
      <c r="BC29" s="1376"/>
      <c r="BD29" s="1390"/>
      <c r="BE29" s="1376"/>
      <c r="BF29" s="1376"/>
      <c r="BG29" s="1393"/>
      <c r="BH29" s="1376"/>
      <c r="BI29" s="1376"/>
      <c r="BJ29" s="1376"/>
      <c r="BK29" s="1376"/>
      <c r="BL29" s="1376"/>
      <c r="BM29" s="1377"/>
      <c r="BN29" s="1377"/>
      <c r="BO29" s="1377"/>
      <c r="BS29" s="1376"/>
      <c r="BT29" s="1376"/>
      <c r="BV29" s="1377"/>
      <c r="BW29" s="1377"/>
      <c r="BX29" s="1377"/>
      <c r="BY29" s="1377"/>
      <c r="BZ29" s="1540"/>
      <c r="CM29" s="1376"/>
      <c r="CN29" s="1539"/>
      <c r="CO29" s="1539"/>
      <c r="CP29" s="1539"/>
      <c r="CQ29" s="1376"/>
      <c r="CR29" s="1376"/>
      <c r="CS29" s="1376"/>
      <c r="CT29" s="1376"/>
      <c r="CU29" s="1376"/>
      <c r="CV29" s="1376"/>
      <c r="CW29" s="1376"/>
      <c r="CX29" s="1376"/>
      <c r="CY29" s="1376"/>
      <c r="CZ29" s="1376"/>
      <c r="DA29" s="1376"/>
      <c r="DB29" s="1376"/>
      <c r="DC29" s="1376"/>
      <c r="DD29" s="1376"/>
      <c r="DE29" s="1376"/>
      <c r="DF29" s="1376"/>
      <c r="DG29" s="1376"/>
      <c r="DH29" s="1376"/>
      <c r="DI29" s="1539"/>
      <c r="DJ29" s="1539"/>
      <c r="DK29" s="1539"/>
      <c r="DL29" s="1539"/>
      <c r="DM29" s="1539"/>
      <c r="DN29" s="1539"/>
      <c r="DO29" s="1539"/>
      <c r="DP29" s="1376"/>
      <c r="DQ29" s="1376"/>
      <c r="DR29" s="1376"/>
      <c r="DS29" s="1376"/>
      <c r="DT29" s="1376"/>
      <c r="DU29" s="1376"/>
      <c r="DV29" s="1376"/>
      <c r="DW29" s="1376"/>
      <c r="DX29" s="1376"/>
      <c r="DY29" s="1376"/>
      <c r="DZ29" s="1376"/>
      <c r="EA29" s="1376"/>
      <c r="EB29" s="1376"/>
      <c r="EC29" s="1376"/>
      <c r="ED29" s="1376"/>
      <c r="EE29" s="1376"/>
      <c r="EF29" s="1376"/>
      <c r="EG29" s="1376"/>
      <c r="EH29" s="1376"/>
      <c r="EI29" s="1376"/>
      <c r="EJ29" s="1376"/>
      <c r="EK29" s="1376"/>
      <c r="EL29" s="1376"/>
      <c r="EM29" s="1376"/>
      <c r="EN29" s="1376"/>
      <c r="EO29" s="1376"/>
      <c r="EP29" s="1376"/>
      <c r="EQ29" s="1376"/>
      <c r="ER29" s="1376"/>
      <c r="ES29" s="1376"/>
      <c r="ET29" s="1376"/>
      <c r="EU29" s="1376"/>
      <c r="EV29" s="1376"/>
      <c r="EW29" s="1376"/>
      <c r="EX29" s="1376"/>
      <c r="EY29" s="1376"/>
      <c r="EZ29" s="1376"/>
      <c r="FA29" s="1376"/>
      <c r="FB29" s="1376"/>
      <c r="FC29" s="1393"/>
      <c r="FD29" s="1376"/>
      <c r="FE29" s="1376"/>
      <c r="FF29" s="1376"/>
      <c r="FG29" s="1376"/>
      <c r="FH29" s="1376"/>
      <c r="FI29" s="1376"/>
      <c r="FJ29" s="1376"/>
      <c r="FK29" s="1376"/>
      <c r="FL29" s="1376"/>
      <c r="FM29" s="1376"/>
      <c r="FN29" s="1376"/>
      <c r="FO29" s="1376"/>
      <c r="FP29" s="1376"/>
      <c r="FQ29" s="1376"/>
      <c r="FR29" s="1376"/>
      <c r="FS29" s="1376"/>
      <c r="FT29" s="1376"/>
      <c r="FU29" s="1376"/>
      <c r="FV29" s="1376"/>
      <c r="FW29" s="1376"/>
      <c r="FX29" s="1376"/>
      <c r="FY29" s="1376"/>
      <c r="FZ29" s="1376"/>
      <c r="GA29" s="1376"/>
      <c r="GB29" s="1376"/>
      <c r="GC29" s="1390"/>
      <c r="GD29" s="1390"/>
      <c r="GE29" s="1390"/>
      <c r="GF29" s="1376"/>
      <c r="GG29" s="1376"/>
      <c r="GH29" s="1376"/>
      <c r="GI29" s="1376"/>
      <c r="GJ29" s="1376"/>
      <c r="GK29" s="1376"/>
      <c r="GL29" s="1376"/>
      <c r="GM29" s="1376"/>
      <c r="GN29" s="1376"/>
      <c r="GO29" s="1376"/>
      <c r="GP29" s="1376"/>
      <c r="GQ29" s="1540"/>
      <c r="GR29" s="1376"/>
      <c r="GS29" s="1376"/>
      <c r="GT29" s="1376"/>
      <c r="GU29" s="1376"/>
      <c r="GV29" s="1390"/>
      <c r="GW29" s="1390"/>
      <c r="GX29" s="1376"/>
      <c r="GY29" s="1376"/>
      <c r="GZ29" s="1376"/>
      <c r="HA29" s="1376"/>
      <c r="HB29" s="1376"/>
    </row>
    <row r="30" spans="1:210" ht="15.75" customHeight="1">
      <c r="D30" s="1543"/>
      <c r="E30" s="1541"/>
      <c r="F30" s="1541"/>
      <c r="G30" s="1542"/>
      <c r="H30" s="1541"/>
      <c r="I30" s="1541"/>
      <c r="J30" s="1541"/>
      <c r="K30" s="1542"/>
      <c r="L30" s="1541"/>
      <c r="M30" s="1541"/>
      <c r="N30" s="1541"/>
      <c r="O30" s="1541"/>
      <c r="P30" s="1541"/>
      <c r="Q30" s="1541"/>
      <c r="R30" s="1541"/>
      <c r="S30" s="1376"/>
      <c r="T30" s="1376"/>
      <c r="U30" s="1376"/>
      <c r="V30" s="1376"/>
      <c r="W30" s="1376"/>
      <c r="Z30" s="1376"/>
      <c r="AA30" s="1376"/>
      <c r="AB30" s="1376"/>
      <c r="AC30" s="1376"/>
      <c r="AD30" s="1376"/>
      <c r="AE30" s="1376"/>
      <c r="AF30" s="1376"/>
      <c r="AG30" s="1376"/>
      <c r="AH30" s="1376"/>
      <c r="AI30" s="1376"/>
      <c r="AJ30" s="1376"/>
      <c r="AK30" s="1376"/>
      <c r="AL30" s="1376"/>
      <c r="AM30" s="1376"/>
      <c r="AN30" s="1376"/>
      <c r="AO30" s="1376"/>
      <c r="AP30" s="1376"/>
      <c r="AQ30" s="1376"/>
      <c r="AR30" s="1376"/>
      <c r="AS30" s="1376"/>
      <c r="AT30" s="1376"/>
      <c r="AU30" s="1376"/>
      <c r="AV30" s="1376"/>
      <c r="AW30" s="1376"/>
      <c r="AX30" s="1376"/>
      <c r="AY30" s="1376"/>
      <c r="AZ30" s="1366"/>
      <c r="BA30" s="1377"/>
      <c r="BB30" s="1377"/>
      <c r="BC30" s="1376"/>
      <c r="BD30" s="1390"/>
      <c r="BE30" s="1376"/>
      <c r="BF30" s="1376"/>
      <c r="BG30" s="1544"/>
      <c r="BH30" s="1376"/>
      <c r="BI30" s="1376"/>
      <c r="BJ30" s="1376"/>
      <c r="BK30" s="1376"/>
      <c r="BL30" s="1376"/>
      <c r="BM30" s="1377"/>
      <c r="BN30" s="1377"/>
      <c r="BO30" s="1377"/>
      <c r="BS30" s="1376"/>
      <c r="BT30" s="1376"/>
      <c r="BV30" s="1377"/>
      <c r="BW30" s="1377"/>
      <c r="BX30" s="1377"/>
      <c r="BY30" s="1377"/>
      <c r="BZ30" s="1540"/>
      <c r="CM30" s="1376"/>
      <c r="CN30" s="1539"/>
      <c r="CO30" s="1539"/>
      <c r="CP30" s="1539"/>
      <c r="CQ30" s="1376"/>
      <c r="CR30" s="1376"/>
      <c r="CS30" s="1376"/>
      <c r="CT30" s="1376"/>
      <c r="CU30" s="1376"/>
      <c r="CV30" s="1376"/>
      <c r="CW30" s="1376"/>
      <c r="CX30" s="1376"/>
      <c r="CY30" s="1376"/>
      <c r="CZ30" s="1376"/>
      <c r="DA30" s="1376"/>
      <c r="DB30" s="1376"/>
      <c r="DC30" s="1376"/>
      <c r="DD30" s="1376"/>
      <c r="DE30" s="1376"/>
      <c r="DF30" s="1376"/>
      <c r="DG30" s="1376"/>
      <c r="DH30" s="1376"/>
      <c r="DI30" s="1539"/>
      <c r="DJ30" s="1539"/>
      <c r="DK30" s="1539"/>
      <c r="DL30" s="1539"/>
      <c r="DM30" s="1539"/>
      <c r="DN30" s="1539"/>
      <c r="DO30" s="1539"/>
      <c r="DP30" s="1376"/>
      <c r="DQ30" s="1376"/>
      <c r="DR30" s="1376"/>
      <c r="DS30" s="1376"/>
      <c r="DT30" s="1376"/>
      <c r="DU30" s="1376"/>
      <c r="DV30" s="1376"/>
      <c r="DW30" s="1376"/>
      <c r="DX30" s="1376"/>
      <c r="DY30" s="1376"/>
      <c r="DZ30" s="1376"/>
      <c r="EA30" s="1376"/>
      <c r="EB30" s="1376"/>
      <c r="EC30" s="1376"/>
      <c r="ED30" s="1376"/>
      <c r="EE30" s="1376"/>
      <c r="EF30" s="1376"/>
      <c r="EG30" s="1376"/>
      <c r="EH30" s="1376"/>
      <c r="EI30" s="1376"/>
      <c r="EJ30" s="1376"/>
      <c r="EK30" s="1376"/>
      <c r="EL30" s="1376"/>
      <c r="EM30" s="1376"/>
      <c r="EN30" s="1376"/>
      <c r="EO30" s="1376"/>
      <c r="EP30" s="1376"/>
      <c r="EQ30" s="1376"/>
      <c r="ER30" s="1376"/>
      <c r="ES30" s="1376"/>
      <c r="ET30" s="1376"/>
      <c r="EU30" s="1376"/>
      <c r="EV30" s="1376"/>
      <c r="EW30" s="1376"/>
      <c r="EX30" s="1376"/>
      <c r="EY30" s="1376"/>
      <c r="EZ30" s="1376"/>
      <c r="FA30" s="1376"/>
      <c r="FB30" s="1376"/>
      <c r="FC30" s="1393"/>
      <c r="FD30" s="1376"/>
      <c r="FE30" s="1376"/>
      <c r="FF30" s="1376"/>
      <c r="FG30" s="1376"/>
      <c r="FH30" s="1376"/>
      <c r="FI30" s="1376"/>
      <c r="FJ30" s="1376"/>
      <c r="FK30" s="1376"/>
      <c r="FL30" s="1376"/>
      <c r="FM30" s="1376"/>
      <c r="FN30" s="1376"/>
      <c r="FO30" s="1376"/>
      <c r="FP30" s="1376"/>
      <c r="FQ30" s="1376"/>
      <c r="FR30" s="1376"/>
      <c r="FS30" s="1376"/>
      <c r="FT30" s="1376"/>
      <c r="FU30" s="1376"/>
      <c r="FV30" s="1376"/>
      <c r="FW30" s="1376"/>
      <c r="FX30" s="1376"/>
      <c r="FY30" s="1376"/>
      <c r="FZ30" s="1376"/>
      <c r="GA30" s="1376"/>
      <c r="GB30" s="1376"/>
      <c r="GC30" s="1390"/>
      <c r="GD30" s="1390"/>
      <c r="GE30" s="1390"/>
      <c r="GF30" s="1376"/>
      <c r="GG30" s="1376"/>
      <c r="GH30" s="1376"/>
      <c r="GI30" s="1376"/>
      <c r="GJ30" s="1376"/>
      <c r="GK30" s="1376"/>
      <c r="GL30" s="1376"/>
      <c r="GM30" s="1376"/>
      <c r="GN30" s="1376"/>
      <c r="GO30" s="1376"/>
      <c r="GP30" s="1376"/>
      <c r="GQ30" s="1540"/>
      <c r="GR30" s="1376"/>
      <c r="GS30" s="1376"/>
      <c r="GT30" s="1376"/>
      <c r="GU30" s="1376"/>
      <c r="GV30" s="1390"/>
      <c r="GW30" s="1390"/>
      <c r="GX30" s="1376"/>
      <c r="GY30" s="1376"/>
      <c r="GZ30" s="1376"/>
      <c r="HA30" s="1376"/>
      <c r="HB30" s="1376"/>
    </row>
    <row r="31" spans="1:210" ht="15.75" customHeight="1">
      <c r="D31" s="1541"/>
      <c r="E31" s="1541"/>
      <c r="F31" s="1541"/>
      <c r="G31" s="1542"/>
      <c r="H31" s="1541"/>
      <c r="I31" s="1541"/>
      <c r="J31" s="1541"/>
      <c r="K31" s="1542"/>
      <c r="L31" s="1541"/>
      <c r="M31" s="1541"/>
      <c r="N31" s="1541"/>
      <c r="O31" s="1541"/>
      <c r="P31" s="1541"/>
      <c r="Q31" s="1541"/>
      <c r="R31" s="1541"/>
      <c r="S31" s="1376"/>
      <c r="T31" s="1376"/>
      <c r="U31" s="1376"/>
      <c r="V31" s="1376"/>
      <c r="W31" s="1376"/>
      <c r="Z31" s="1376"/>
      <c r="AA31" s="1376"/>
      <c r="AB31" s="1376"/>
      <c r="AC31" s="1376"/>
      <c r="AD31" s="1376"/>
      <c r="AE31" s="1376"/>
      <c r="AF31" s="1376"/>
      <c r="AG31" s="1376"/>
      <c r="AH31" s="1376"/>
      <c r="AI31" s="1376"/>
      <c r="AJ31" s="1376"/>
      <c r="AK31" s="1376"/>
      <c r="AL31" s="1376"/>
      <c r="AM31" s="1376"/>
      <c r="AN31" s="1376"/>
      <c r="AO31" s="1376"/>
      <c r="AP31" s="1376"/>
      <c r="AQ31" s="1376"/>
      <c r="AR31" s="1376"/>
      <c r="AS31" s="1376"/>
      <c r="AT31" s="1376"/>
      <c r="AU31" s="1376"/>
      <c r="AV31" s="1376"/>
      <c r="AW31" s="1376"/>
      <c r="AX31" s="1376"/>
      <c r="AY31" s="1376"/>
      <c r="AZ31" s="1377"/>
      <c r="BA31" s="1377"/>
      <c r="BB31" s="1377"/>
      <c r="BC31" s="1376"/>
      <c r="BD31" s="1390"/>
      <c r="BE31" s="1376"/>
      <c r="BF31" s="1376"/>
      <c r="BG31" s="1376"/>
      <c r="BH31" s="1376"/>
      <c r="BI31" s="1376"/>
      <c r="BJ31" s="1376"/>
      <c r="BK31" s="1376"/>
      <c r="BL31" s="1376"/>
      <c r="BM31" s="1377"/>
      <c r="BN31" s="1377"/>
      <c r="BO31" s="1377"/>
      <c r="BS31" s="1376"/>
      <c r="BT31" s="1376"/>
      <c r="BV31" s="1377"/>
      <c r="BW31" s="1377"/>
      <c r="BX31" s="1377"/>
      <c r="BY31" s="1377"/>
      <c r="BZ31" s="1376"/>
      <c r="CM31" s="1376"/>
      <c r="CN31" s="1539"/>
      <c r="CO31" s="1539"/>
      <c r="CP31" s="1539"/>
      <c r="CQ31" s="1376"/>
      <c r="CR31" s="1376"/>
      <c r="CS31" s="1376"/>
      <c r="CT31" s="1376"/>
      <c r="CU31" s="1376"/>
      <c r="CV31" s="1376"/>
      <c r="CW31" s="1376"/>
      <c r="CX31" s="1376"/>
      <c r="CY31" s="1376"/>
      <c r="CZ31" s="1376"/>
      <c r="DA31" s="1376"/>
      <c r="DB31" s="1376"/>
      <c r="DC31" s="1376"/>
      <c r="DD31" s="1376"/>
      <c r="DE31" s="1376"/>
      <c r="DF31" s="1376"/>
      <c r="DG31" s="1376"/>
      <c r="DH31" s="1376"/>
      <c r="DI31" s="1539"/>
      <c r="DJ31" s="1539"/>
      <c r="DK31" s="1539"/>
      <c r="DL31" s="1539"/>
      <c r="DM31" s="1539"/>
      <c r="DN31" s="1539"/>
      <c r="DO31" s="1539"/>
      <c r="DP31" s="1376"/>
      <c r="DQ31" s="1376"/>
      <c r="DR31" s="1376"/>
      <c r="DS31" s="1376"/>
      <c r="DT31" s="1376"/>
      <c r="DU31" s="1376"/>
      <c r="DV31" s="1376"/>
      <c r="DW31" s="1376"/>
      <c r="DX31" s="1376"/>
      <c r="DY31" s="1376"/>
      <c r="DZ31" s="1376"/>
      <c r="EA31" s="1376"/>
      <c r="EB31" s="1376"/>
      <c r="EC31" s="1376"/>
      <c r="ED31" s="1376"/>
      <c r="EE31" s="1376"/>
      <c r="EF31" s="1376"/>
      <c r="EG31" s="1376"/>
      <c r="EH31" s="1376"/>
      <c r="EI31" s="1376"/>
      <c r="EJ31" s="1376"/>
      <c r="EK31" s="1376"/>
      <c r="EL31" s="1376"/>
      <c r="EM31" s="1376"/>
      <c r="EN31" s="1376"/>
      <c r="EO31" s="1376"/>
      <c r="EP31" s="1376"/>
      <c r="EQ31" s="1376"/>
      <c r="ER31" s="1376"/>
      <c r="ES31" s="1376"/>
      <c r="ET31" s="1376"/>
      <c r="EU31" s="1376"/>
      <c r="EV31" s="1376"/>
      <c r="EW31" s="1376"/>
      <c r="EX31" s="1376"/>
      <c r="EY31" s="1376"/>
      <c r="EZ31" s="1376"/>
      <c r="FA31" s="1376"/>
      <c r="FB31" s="1376"/>
      <c r="FC31" s="1376"/>
      <c r="FD31" s="1376"/>
      <c r="FE31" s="1376"/>
      <c r="FF31" s="1376"/>
      <c r="FG31" s="1376"/>
      <c r="FH31" s="1376"/>
      <c r="FI31" s="1376"/>
      <c r="FJ31" s="1376"/>
      <c r="FK31" s="1376"/>
      <c r="FL31" s="1376"/>
      <c r="FM31" s="1376"/>
      <c r="FN31" s="1376"/>
      <c r="FO31" s="1376"/>
      <c r="FP31" s="1376"/>
      <c r="FQ31" s="1376"/>
      <c r="FR31" s="1376"/>
      <c r="FS31" s="1376"/>
      <c r="FT31" s="1376"/>
      <c r="FU31" s="1376"/>
      <c r="FV31" s="1376"/>
      <c r="FW31" s="1376"/>
      <c r="FX31" s="1376"/>
      <c r="FY31" s="1376"/>
      <c r="FZ31" s="1376"/>
      <c r="GA31" s="1376"/>
      <c r="GB31" s="1376"/>
      <c r="GC31" s="1390"/>
      <c r="GD31" s="1390"/>
      <c r="GE31" s="1390"/>
      <c r="GF31" s="1376"/>
      <c r="GG31" s="1376"/>
      <c r="GH31" s="1376"/>
      <c r="GI31" s="1376"/>
      <c r="GJ31" s="1376"/>
      <c r="GK31" s="1376"/>
      <c r="GL31" s="1376"/>
      <c r="GM31" s="1376"/>
      <c r="GN31" s="1376"/>
      <c r="GO31" s="1376"/>
      <c r="GP31" s="1376"/>
      <c r="GQ31" s="1376"/>
      <c r="GR31" s="1376"/>
      <c r="GS31" s="1376"/>
      <c r="GT31" s="1376"/>
      <c r="GU31" s="1376"/>
      <c r="GV31" s="1390"/>
      <c r="GW31" s="1390"/>
      <c r="GX31" s="1376"/>
      <c r="GY31" s="1376"/>
      <c r="GZ31" s="1376"/>
      <c r="HA31" s="1376"/>
      <c r="HB31" s="1376"/>
    </row>
    <row r="32" spans="1:210" ht="15.75" customHeight="1">
      <c r="D32" s="1543"/>
      <c r="E32" s="1541"/>
      <c r="F32" s="1541"/>
      <c r="G32" s="1542"/>
      <c r="H32" s="1541"/>
      <c r="I32" s="1541"/>
      <c r="J32" s="1541"/>
      <c r="K32" s="1542"/>
      <c r="L32" s="1541"/>
      <c r="M32" s="1541"/>
      <c r="N32" s="1541"/>
      <c r="O32" s="1541"/>
      <c r="P32" s="1541"/>
      <c r="Q32" s="1541"/>
      <c r="R32" s="1541"/>
      <c r="S32" s="1376"/>
      <c r="T32" s="1376"/>
      <c r="U32" s="1376"/>
      <c r="V32" s="1376"/>
      <c r="W32" s="1376"/>
      <c r="Z32" s="1376"/>
      <c r="AA32" s="1376"/>
      <c r="AB32" s="1376"/>
      <c r="AC32" s="1376"/>
      <c r="AD32" s="1376"/>
      <c r="AE32" s="1376"/>
      <c r="AF32" s="1376"/>
      <c r="AG32" s="1376"/>
      <c r="AH32" s="1376"/>
      <c r="AI32" s="1376"/>
      <c r="AJ32" s="1376"/>
      <c r="AK32" s="1376"/>
      <c r="AL32" s="1376"/>
      <c r="AM32" s="1376"/>
      <c r="AN32" s="1376"/>
      <c r="AO32" s="1376"/>
      <c r="AP32" s="1376"/>
      <c r="AQ32" s="1376"/>
      <c r="AR32" s="1376"/>
      <c r="AS32" s="1376"/>
      <c r="AT32" s="1376"/>
      <c r="AU32" s="1376"/>
      <c r="AV32" s="1376"/>
      <c r="AW32" s="1376"/>
      <c r="AX32" s="1376"/>
      <c r="AY32" s="1376"/>
      <c r="AZ32" s="1377"/>
      <c r="BA32" s="1377"/>
      <c r="BB32" s="1377"/>
      <c r="BC32" s="1376"/>
      <c r="BD32" s="1390"/>
      <c r="BE32" s="1376"/>
      <c r="BF32" s="1376"/>
      <c r="BG32" s="1376"/>
      <c r="BH32" s="1376"/>
      <c r="BI32" s="1376"/>
      <c r="BJ32" s="1376"/>
      <c r="BK32" s="1376"/>
      <c r="BL32" s="1376"/>
      <c r="BM32" s="1377"/>
      <c r="BN32" s="1377"/>
      <c r="BO32" s="1377"/>
      <c r="BS32" s="1376"/>
      <c r="BT32" s="1376"/>
      <c r="BV32" s="1377"/>
      <c r="BW32" s="1377"/>
      <c r="BX32" s="1377"/>
      <c r="BY32" s="1377"/>
      <c r="BZ32" s="1376"/>
      <c r="CM32" s="1376"/>
      <c r="CN32" s="1539"/>
      <c r="CO32" s="1539"/>
      <c r="CP32" s="1539"/>
      <c r="CQ32" s="1376"/>
      <c r="CR32" s="1376"/>
      <c r="CS32" s="1376"/>
      <c r="CT32" s="1376"/>
      <c r="CU32" s="1376"/>
      <c r="CV32" s="1376"/>
      <c r="CW32" s="1376"/>
      <c r="CX32" s="1376"/>
      <c r="CY32" s="1376"/>
      <c r="CZ32" s="1376"/>
      <c r="DA32" s="1376"/>
      <c r="DB32" s="1376"/>
      <c r="DC32" s="1376"/>
      <c r="DD32" s="1376"/>
      <c r="DE32" s="1376"/>
      <c r="DF32" s="1376"/>
      <c r="DG32" s="1376"/>
      <c r="DH32" s="1376"/>
      <c r="DI32" s="1539"/>
      <c r="DJ32" s="1539"/>
      <c r="DK32" s="1539"/>
      <c r="DL32" s="1539"/>
      <c r="DM32" s="1539"/>
      <c r="DN32" s="1539"/>
      <c r="DO32" s="1539"/>
      <c r="DP32" s="1376"/>
      <c r="DQ32" s="1376"/>
      <c r="DR32" s="1376"/>
      <c r="DS32" s="1376"/>
      <c r="DT32" s="1376"/>
      <c r="DU32" s="1376"/>
      <c r="DV32" s="1376"/>
      <c r="DW32" s="1376"/>
      <c r="DX32" s="1376"/>
      <c r="DY32" s="1376"/>
      <c r="DZ32" s="1376"/>
      <c r="EA32" s="1376"/>
      <c r="EB32" s="1376"/>
      <c r="EC32" s="1376"/>
      <c r="ED32" s="1376"/>
      <c r="EE32" s="1376"/>
      <c r="EF32" s="1376"/>
      <c r="EG32" s="1376"/>
      <c r="EH32" s="1376"/>
      <c r="EI32" s="1376"/>
      <c r="EJ32" s="1376"/>
      <c r="EK32" s="1376"/>
      <c r="EL32" s="1376"/>
      <c r="EM32" s="1376"/>
      <c r="EN32" s="1376"/>
      <c r="EO32" s="1376"/>
      <c r="EP32" s="1376"/>
      <c r="EQ32" s="1376"/>
      <c r="ER32" s="1376"/>
      <c r="ES32" s="1376"/>
      <c r="ET32" s="1376"/>
      <c r="EU32" s="1376"/>
      <c r="EV32" s="1376"/>
      <c r="EW32" s="1376"/>
      <c r="EX32" s="1376"/>
      <c r="EY32" s="1376"/>
      <c r="EZ32" s="1376"/>
      <c r="FA32" s="1376"/>
      <c r="FB32" s="1376"/>
      <c r="FC32" s="1376"/>
      <c r="FD32" s="1376"/>
      <c r="FE32" s="1376"/>
      <c r="FF32" s="1376"/>
      <c r="FG32" s="1376"/>
      <c r="FH32" s="1376"/>
      <c r="FI32" s="1376"/>
      <c r="FJ32" s="1376"/>
      <c r="FK32" s="1376"/>
      <c r="FL32" s="1376"/>
      <c r="FM32" s="1376"/>
      <c r="FN32" s="1376"/>
      <c r="FO32" s="1376"/>
      <c r="FP32" s="1376"/>
      <c r="FQ32" s="1376"/>
      <c r="FR32" s="1376"/>
      <c r="FS32" s="1376"/>
      <c r="FT32" s="1376"/>
      <c r="FU32" s="1376"/>
      <c r="FV32" s="1376"/>
      <c r="FW32" s="1376"/>
      <c r="FX32" s="1376"/>
      <c r="FY32" s="1376"/>
      <c r="FZ32" s="1376"/>
      <c r="GA32" s="1376"/>
      <c r="GB32" s="1376"/>
      <c r="GC32" s="1390"/>
      <c r="GD32" s="1390"/>
      <c r="GE32" s="1390"/>
      <c r="GF32" s="1376"/>
      <c r="GG32" s="1376"/>
      <c r="GH32" s="1376"/>
      <c r="GI32" s="1376"/>
      <c r="GJ32" s="1376"/>
      <c r="GK32" s="1376"/>
      <c r="GL32" s="1376"/>
      <c r="GM32" s="1376"/>
      <c r="GN32" s="1376"/>
      <c r="GO32" s="1376"/>
      <c r="GP32" s="1376"/>
      <c r="GQ32" s="1376"/>
      <c r="GR32" s="1376"/>
      <c r="GS32" s="1376"/>
      <c r="GT32" s="1376"/>
      <c r="GU32" s="1376"/>
      <c r="GV32" s="1390"/>
      <c r="GW32" s="1390"/>
      <c r="GX32" s="1376"/>
      <c r="GY32" s="1376"/>
      <c r="GZ32" s="1376"/>
      <c r="HA32" s="1376"/>
      <c r="HB32" s="1376"/>
    </row>
    <row r="33" spans="4:210" ht="15.75" customHeight="1">
      <c r="E33" s="1376"/>
      <c r="H33" s="1376"/>
      <c r="I33" s="1376"/>
      <c r="J33" s="1376"/>
      <c r="L33" s="1391"/>
      <c r="M33" s="1376"/>
      <c r="O33" s="1376"/>
      <c r="Q33" s="1376"/>
      <c r="R33" s="1376"/>
      <c r="S33" s="1376"/>
      <c r="T33" s="1376"/>
      <c r="U33" s="1376"/>
      <c r="V33" s="1376"/>
      <c r="W33" s="1376"/>
      <c r="Z33" s="1376"/>
      <c r="AA33" s="1376"/>
      <c r="AB33" s="1376"/>
      <c r="AC33" s="1376"/>
      <c r="AD33" s="1376"/>
      <c r="AE33" s="1376"/>
      <c r="AF33" s="1376"/>
      <c r="AG33" s="1376"/>
      <c r="AH33" s="1376"/>
      <c r="AI33" s="1376"/>
      <c r="AJ33" s="1376"/>
      <c r="AK33" s="1376"/>
      <c r="AL33" s="1376"/>
      <c r="AM33" s="1376"/>
      <c r="AN33" s="1376"/>
      <c r="AO33" s="1376"/>
      <c r="AP33" s="1376"/>
      <c r="AQ33" s="1376"/>
      <c r="AR33" s="1376"/>
      <c r="AS33" s="1376"/>
      <c r="AT33" s="1376"/>
      <c r="AU33" s="1376"/>
      <c r="AV33" s="1376"/>
      <c r="AW33" s="1376"/>
      <c r="AX33" s="1376"/>
      <c r="AY33" s="1376"/>
      <c r="AZ33" s="1377"/>
      <c r="BA33" s="1377"/>
      <c r="BB33" s="1377"/>
      <c r="BC33" s="1376"/>
      <c r="BD33" s="1390"/>
      <c r="BE33" s="1376"/>
      <c r="BF33" s="1376"/>
      <c r="BG33" s="1376"/>
      <c r="BH33" s="1376"/>
      <c r="BI33" s="1376"/>
      <c r="BJ33" s="1376"/>
      <c r="BK33" s="1376"/>
      <c r="BL33" s="1376"/>
      <c r="BM33" s="1377"/>
      <c r="BN33" s="1377"/>
      <c r="BO33" s="1377"/>
      <c r="BS33" s="1376"/>
      <c r="BT33" s="1376"/>
      <c r="BV33" s="1377"/>
      <c r="BW33" s="1377"/>
      <c r="BX33" s="1377"/>
      <c r="BY33" s="1377"/>
      <c r="BZ33" s="1376"/>
      <c r="CM33" s="1376"/>
      <c r="CN33" s="1539"/>
      <c r="CO33" s="1539"/>
      <c r="CP33" s="1539"/>
      <c r="CQ33" s="1376"/>
      <c r="CR33" s="1376"/>
      <c r="CS33" s="1376"/>
      <c r="CT33" s="1376"/>
      <c r="CU33" s="1376"/>
      <c r="CV33" s="1376"/>
      <c r="CW33" s="1376"/>
      <c r="CX33" s="1376"/>
      <c r="CY33" s="1376"/>
      <c r="CZ33" s="1376"/>
      <c r="DA33" s="1376"/>
      <c r="DB33" s="1376"/>
      <c r="DC33" s="1376"/>
      <c r="DD33" s="1376"/>
      <c r="DE33" s="1376"/>
      <c r="DF33" s="1376"/>
      <c r="DG33" s="1376"/>
      <c r="DH33" s="1376"/>
      <c r="DI33" s="1539"/>
      <c r="DJ33" s="1539"/>
      <c r="DK33" s="1539"/>
      <c r="DL33" s="1539"/>
      <c r="DM33" s="1539"/>
      <c r="DN33" s="1539"/>
      <c r="DO33" s="1539"/>
      <c r="DP33" s="1376"/>
      <c r="DQ33" s="1376"/>
      <c r="DR33" s="1376"/>
      <c r="DS33" s="1376"/>
      <c r="DT33" s="1376"/>
      <c r="DU33" s="1376"/>
      <c r="DV33" s="1376"/>
      <c r="DW33" s="1376"/>
      <c r="DX33" s="1376"/>
      <c r="DY33" s="1376"/>
      <c r="DZ33" s="1376"/>
      <c r="EA33" s="1376"/>
      <c r="EB33" s="1376"/>
      <c r="EC33" s="1376"/>
      <c r="ED33" s="1376"/>
      <c r="EE33" s="1376"/>
      <c r="EF33" s="1376"/>
      <c r="EG33" s="1376"/>
      <c r="EH33" s="1376"/>
      <c r="EI33" s="1376"/>
      <c r="EJ33" s="1376"/>
      <c r="EK33" s="1376"/>
      <c r="EL33" s="1376"/>
      <c r="EM33" s="1376"/>
      <c r="EN33" s="1376"/>
      <c r="EO33" s="1376"/>
      <c r="EP33" s="1376"/>
      <c r="EQ33" s="1376"/>
      <c r="ER33" s="1376"/>
      <c r="ES33" s="1376"/>
      <c r="ET33" s="1376"/>
      <c r="EU33" s="1376"/>
      <c r="EV33" s="1376"/>
      <c r="EW33" s="1376"/>
      <c r="EX33" s="1376"/>
      <c r="EY33" s="1376"/>
      <c r="EZ33" s="1376"/>
      <c r="FA33" s="1376"/>
      <c r="FB33" s="1376"/>
      <c r="FC33" s="1376"/>
      <c r="FD33" s="1376"/>
      <c r="FE33" s="1376"/>
      <c r="FF33" s="1376"/>
      <c r="FG33" s="1376"/>
      <c r="FH33" s="1376"/>
      <c r="FI33" s="1376"/>
      <c r="FJ33" s="1376"/>
      <c r="FK33" s="1376"/>
      <c r="FL33" s="1376"/>
      <c r="FM33" s="1376"/>
      <c r="FN33" s="1376"/>
      <c r="FO33" s="1376"/>
      <c r="FP33" s="1376"/>
      <c r="FQ33" s="1376"/>
      <c r="FR33" s="1376"/>
      <c r="FS33" s="1376"/>
      <c r="FT33" s="1376"/>
      <c r="FU33" s="1376"/>
      <c r="FV33" s="1376"/>
      <c r="FW33" s="1376"/>
      <c r="FX33" s="1376"/>
      <c r="FY33" s="1376"/>
      <c r="FZ33" s="1376"/>
      <c r="GA33" s="1376"/>
      <c r="GB33" s="1376"/>
      <c r="GC33" s="1390"/>
      <c r="GD33" s="1390"/>
      <c r="GE33" s="1390"/>
      <c r="GF33" s="1376"/>
      <c r="GG33" s="1376"/>
      <c r="GH33" s="1376"/>
      <c r="GI33" s="1376"/>
      <c r="GJ33" s="1376"/>
      <c r="GK33" s="1376"/>
      <c r="GL33" s="1376"/>
      <c r="GM33" s="1376"/>
      <c r="GN33" s="1376"/>
      <c r="GO33" s="1376"/>
      <c r="GP33" s="1376"/>
      <c r="GQ33" s="1376"/>
      <c r="GR33" s="1376"/>
      <c r="GS33" s="1376"/>
      <c r="GT33" s="1376"/>
      <c r="GU33" s="1376"/>
      <c r="GV33" s="1390"/>
      <c r="GW33" s="1390"/>
      <c r="GX33" s="1376"/>
      <c r="GY33" s="1376"/>
      <c r="GZ33" s="1376"/>
      <c r="HA33" s="1376"/>
      <c r="HB33" s="1376"/>
    </row>
    <row r="34" spans="4:210" ht="15.75" customHeight="1">
      <c r="D34" s="1545"/>
      <c r="E34" s="1376"/>
      <c r="H34" s="1376"/>
      <c r="I34" s="1376"/>
      <c r="J34" s="1376"/>
      <c r="L34" s="1391"/>
      <c r="M34" s="1376"/>
      <c r="O34" s="1376"/>
      <c r="Q34" s="1376"/>
      <c r="R34" s="1376"/>
      <c r="S34" s="1376"/>
      <c r="T34" s="1376"/>
      <c r="U34" s="1376"/>
      <c r="V34" s="1376"/>
      <c r="W34" s="1376"/>
      <c r="Z34" s="1376"/>
      <c r="AA34" s="1376"/>
      <c r="AB34" s="1376"/>
      <c r="AC34" s="1376"/>
      <c r="AD34" s="1376"/>
      <c r="AE34" s="1376"/>
      <c r="AF34" s="1376"/>
      <c r="AG34" s="1376"/>
      <c r="AH34" s="1376"/>
      <c r="AI34" s="1376"/>
      <c r="AJ34" s="1376"/>
      <c r="AK34" s="1376"/>
      <c r="AL34" s="1376"/>
      <c r="AM34" s="1376"/>
      <c r="AN34" s="1376"/>
      <c r="AO34" s="1376"/>
      <c r="AP34" s="1376"/>
      <c r="AQ34" s="1376"/>
      <c r="AR34" s="1376"/>
      <c r="AS34" s="1376"/>
      <c r="AT34" s="1376"/>
      <c r="AU34" s="1376"/>
      <c r="AV34" s="1376"/>
      <c r="AW34" s="1376"/>
      <c r="AX34" s="1376"/>
      <c r="AY34" s="1376"/>
      <c r="AZ34" s="1377"/>
      <c r="BA34" s="1377"/>
      <c r="BB34" s="1377"/>
      <c r="BC34" s="1376"/>
      <c r="BD34" s="1390"/>
      <c r="BE34" s="1376"/>
      <c r="BF34" s="1376"/>
      <c r="BG34" s="1376"/>
      <c r="BH34" s="1376"/>
      <c r="BI34" s="1376"/>
      <c r="BJ34" s="1376"/>
      <c r="BK34" s="1376"/>
      <c r="BL34" s="1376"/>
      <c r="BM34" s="1377"/>
      <c r="BN34" s="1377"/>
      <c r="BO34" s="1377"/>
      <c r="BS34" s="1376"/>
      <c r="BT34" s="1376"/>
      <c r="BV34" s="1377"/>
      <c r="BW34" s="1377"/>
      <c r="BX34" s="1377"/>
      <c r="BY34" s="1377"/>
      <c r="BZ34" s="1376"/>
      <c r="CM34" s="1376"/>
      <c r="CN34" s="1539"/>
      <c r="CO34" s="1539"/>
      <c r="CP34" s="1539"/>
      <c r="CQ34" s="1376"/>
      <c r="CR34" s="1376"/>
      <c r="CS34" s="1376"/>
      <c r="CT34" s="1376"/>
      <c r="CU34" s="1376"/>
      <c r="CV34" s="1376"/>
      <c r="CW34" s="1376"/>
      <c r="CX34" s="1376"/>
      <c r="CY34" s="1376"/>
      <c r="CZ34" s="1376"/>
      <c r="DA34" s="1376"/>
      <c r="DB34" s="1376"/>
      <c r="DC34" s="1376"/>
      <c r="DD34" s="1376"/>
      <c r="DE34" s="1376"/>
      <c r="DF34" s="1376"/>
      <c r="DG34" s="1376"/>
      <c r="DH34" s="1376"/>
      <c r="DI34" s="1539"/>
      <c r="DJ34" s="1539"/>
      <c r="DK34" s="1539"/>
      <c r="DL34" s="1539"/>
      <c r="DM34" s="1539"/>
      <c r="DN34" s="1539"/>
      <c r="DO34" s="1539"/>
      <c r="DP34" s="1376"/>
      <c r="DQ34" s="1376"/>
      <c r="DR34" s="1376"/>
      <c r="DS34" s="1376"/>
      <c r="DT34" s="1376"/>
      <c r="DU34" s="1376"/>
      <c r="DV34" s="1376"/>
      <c r="DW34" s="1376"/>
      <c r="DX34" s="1376"/>
      <c r="DY34" s="1376"/>
      <c r="DZ34" s="1376"/>
      <c r="EA34" s="1376"/>
      <c r="EB34" s="1376"/>
      <c r="EC34" s="1376"/>
      <c r="ED34" s="1376"/>
      <c r="EE34" s="1376"/>
      <c r="EF34" s="1376"/>
      <c r="EG34" s="1376"/>
      <c r="EH34" s="1376"/>
      <c r="EI34" s="1376"/>
      <c r="EJ34" s="1376"/>
      <c r="EK34" s="1376"/>
      <c r="EL34" s="1376"/>
      <c r="EM34" s="1376"/>
      <c r="EN34" s="1376"/>
      <c r="EO34" s="1376"/>
      <c r="EP34" s="1376"/>
      <c r="EQ34" s="1376"/>
      <c r="ER34" s="1376"/>
      <c r="ES34" s="1376"/>
      <c r="ET34" s="1376"/>
      <c r="EU34" s="1376"/>
      <c r="EV34" s="1376"/>
      <c r="EW34" s="1376"/>
      <c r="EX34" s="1376"/>
      <c r="EY34" s="1376"/>
      <c r="EZ34" s="1376"/>
      <c r="FA34" s="1376"/>
      <c r="FB34" s="1376"/>
      <c r="FC34" s="1376"/>
      <c r="FD34" s="1376"/>
      <c r="FE34" s="1376"/>
      <c r="FF34" s="1376"/>
      <c r="FG34" s="1376"/>
      <c r="FH34" s="1376"/>
      <c r="FI34" s="1376"/>
      <c r="FJ34" s="1376"/>
      <c r="FK34" s="1376"/>
      <c r="FL34" s="1376"/>
      <c r="FM34" s="1376"/>
      <c r="FN34" s="1376"/>
      <c r="FO34" s="1376"/>
      <c r="FP34" s="1376"/>
      <c r="FQ34" s="1376"/>
      <c r="FR34" s="1376"/>
      <c r="FS34" s="1376"/>
      <c r="FT34" s="1376"/>
      <c r="FU34" s="1376"/>
      <c r="FV34" s="1376"/>
      <c r="FW34" s="1376"/>
      <c r="FX34" s="1376"/>
      <c r="FY34" s="1376"/>
      <c r="FZ34" s="1376"/>
      <c r="GA34" s="1376"/>
      <c r="GB34" s="1376"/>
      <c r="GC34" s="1390"/>
      <c r="GD34" s="1390"/>
      <c r="GE34" s="1390"/>
      <c r="GF34" s="1376"/>
      <c r="GG34" s="1376"/>
      <c r="GH34" s="1376"/>
      <c r="GI34" s="1376"/>
      <c r="GJ34" s="1376"/>
      <c r="GK34" s="1376"/>
      <c r="GL34" s="1376"/>
      <c r="GM34" s="1376"/>
      <c r="GN34" s="1376"/>
      <c r="GO34" s="1376"/>
      <c r="GP34" s="1376"/>
      <c r="GQ34" s="1500"/>
      <c r="GR34" s="1376"/>
      <c r="GS34" s="1348"/>
      <c r="GT34" s="1376"/>
      <c r="GU34" s="1376"/>
      <c r="GV34" s="1390"/>
      <c r="GW34" s="1390"/>
      <c r="GX34" s="1376"/>
      <c r="GY34" s="1376"/>
      <c r="GZ34" s="1376"/>
      <c r="HA34" s="1376"/>
      <c r="HB34" s="1376"/>
    </row>
    <row r="35" spans="4:210" ht="15.75" customHeight="1">
      <c r="E35" s="1376"/>
      <c r="H35" s="1376"/>
      <c r="I35" s="1376"/>
      <c r="J35" s="1376"/>
      <c r="L35" s="1391"/>
      <c r="M35" s="1376"/>
      <c r="O35" s="1376"/>
      <c r="Q35" s="1376"/>
      <c r="R35" s="1376"/>
      <c r="S35" s="1376"/>
      <c r="T35" s="1376"/>
      <c r="U35" s="1376"/>
      <c r="V35" s="1376"/>
      <c r="W35" s="1376"/>
      <c r="Z35" s="1376"/>
      <c r="AA35" s="1376"/>
      <c r="AB35" s="1376"/>
      <c r="AC35" s="1376"/>
      <c r="AD35" s="1376"/>
      <c r="AE35" s="1376"/>
      <c r="AF35" s="1376"/>
      <c r="AG35" s="1376"/>
      <c r="AH35" s="1376"/>
      <c r="AI35" s="1376"/>
      <c r="AJ35" s="1376"/>
      <c r="AK35" s="1376"/>
      <c r="AL35" s="1376"/>
      <c r="AM35" s="1376"/>
      <c r="AN35" s="1376"/>
      <c r="AO35" s="1376"/>
      <c r="AP35" s="1376"/>
      <c r="AQ35" s="1376"/>
      <c r="AR35" s="1376"/>
      <c r="AS35" s="1376"/>
      <c r="AT35" s="1376"/>
      <c r="AU35" s="1376"/>
      <c r="AV35" s="1376"/>
      <c r="AW35" s="1376"/>
      <c r="AX35" s="1376"/>
      <c r="AY35" s="1376"/>
      <c r="AZ35" s="1377"/>
      <c r="BA35" s="1377"/>
      <c r="BB35" s="1377"/>
      <c r="BC35" s="1376"/>
      <c r="BD35" s="1390"/>
      <c r="BE35" s="1376"/>
      <c r="BF35" s="1376"/>
      <c r="BG35" s="1376"/>
      <c r="BH35" s="1376"/>
      <c r="BI35" s="1376"/>
      <c r="BJ35" s="1376"/>
      <c r="BK35" s="1376"/>
      <c r="BL35" s="1376"/>
      <c r="BM35" s="1377"/>
      <c r="BN35" s="1377"/>
      <c r="BO35" s="1377"/>
      <c r="BS35" s="1376"/>
      <c r="BT35" s="1376"/>
      <c r="BV35" s="1377"/>
      <c r="BW35" s="1377"/>
      <c r="BX35" s="1377"/>
      <c r="BY35" s="1377"/>
      <c r="BZ35" s="1376"/>
      <c r="CM35" s="1376"/>
      <c r="CN35" s="1539"/>
      <c r="CO35" s="1539"/>
      <c r="CP35" s="1539"/>
      <c r="CQ35" s="1376"/>
      <c r="CR35" s="1376"/>
      <c r="CS35" s="1376"/>
      <c r="CT35" s="1376"/>
      <c r="CU35" s="1376"/>
      <c r="CV35" s="1376"/>
      <c r="CW35" s="1376"/>
      <c r="CX35" s="1376"/>
      <c r="CY35" s="1376"/>
      <c r="CZ35" s="1376"/>
      <c r="DA35" s="1376"/>
      <c r="DB35" s="1376"/>
      <c r="DC35" s="1376"/>
      <c r="DD35" s="1376"/>
      <c r="DE35" s="1376"/>
      <c r="DF35" s="1376"/>
      <c r="DG35" s="1376"/>
      <c r="DH35" s="1376"/>
      <c r="DI35" s="1539"/>
      <c r="DJ35" s="1539"/>
      <c r="DK35" s="1539"/>
      <c r="DL35" s="1539"/>
      <c r="DM35" s="1539"/>
      <c r="DN35" s="1539"/>
      <c r="DO35" s="1539"/>
      <c r="DP35" s="1376"/>
      <c r="DQ35" s="1376"/>
      <c r="DR35" s="1376"/>
      <c r="DS35" s="1376"/>
      <c r="DT35" s="1376"/>
      <c r="DU35" s="1376"/>
      <c r="DV35" s="1376"/>
      <c r="DW35" s="1376"/>
      <c r="DX35" s="1376"/>
      <c r="DY35" s="1376"/>
      <c r="DZ35" s="1376"/>
      <c r="EA35" s="1376"/>
      <c r="EB35" s="1376"/>
      <c r="EC35" s="1376"/>
      <c r="ED35" s="1376"/>
      <c r="EE35" s="1376"/>
      <c r="EF35" s="1376"/>
      <c r="EG35" s="1376"/>
      <c r="EH35" s="1376"/>
      <c r="EI35" s="1376"/>
      <c r="EJ35" s="1376"/>
      <c r="EK35" s="1376"/>
      <c r="EL35" s="1376"/>
      <c r="EM35" s="1376"/>
      <c r="EN35" s="1376"/>
      <c r="EO35" s="1376"/>
      <c r="EP35" s="1376"/>
      <c r="EQ35" s="1376"/>
      <c r="ER35" s="1376"/>
      <c r="ES35" s="1376"/>
      <c r="ET35" s="1376"/>
      <c r="EU35" s="1376"/>
      <c r="EV35" s="1376"/>
      <c r="EW35" s="1376"/>
      <c r="EX35" s="1376"/>
      <c r="EY35" s="1376"/>
      <c r="EZ35" s="1376"/>
      <c r="FA35" s="1376"/>
      <c r="FB35" s="1376"/>
      <c r="FC35" s="1376"/>
      <c r="FD35" s="1376"/>
      <c r="FE35" s="1376"/>
      <c r="FF35" s="1376"/>
      <c r="FG35" s="1376"/>
      <c r="FH35" s="1376"/>
      <c r="FI35" s="1376"/>
      <c r="FJ35" s="1376"/>
      <c r="FK35" s="1376"/>
      <c r="FL35" s="1376"/>
      <c r="FM35" s="1376"/>
      <c r="FN35" s="1376"/>
      <c r="FO35" s="1376"/>
      <c r="FP35" s="1376"/>
      <c r="FQ35" s="1376"/>
      <c r="FR35" s="1376"/>
      <c r="FS35" s="1376"/>
      <c r="FT35" s="1376"/>
      <c r="FU35" s="1376"/>
      <c r="FV35" s="1376"/>
      <c r="FW35" s="1376"/>
      <c r="FX35" s="1376"/>
      <c r="FY35" s="1376"/>
      <c r="FZ35" s="1376"/>
      <c r="GA35" s="1376"/>
      <c r="GB35" s="1376"/>
      <c r="GC35" s="1390"/>
      <c r="GD35" s="1390"/>
      <c r="GE35" s="1390"/>
      <c r="GF35" s="1376"/>
      <c r="GG35" s="1376"/>
      <c r="GH35" s="1376"/>
      <c r="GI35" s="1376"/>
      <c r="GJ35" s="1376"/>
      <c r="GK35" s="1376"/>
      <c r="GL35" s="1376"/>
      <c r="GM35" s="1376"/>
      <c r="GN35" s="1376"/>
      <c r="GO35" s="1376"/>
      <c r="GP35" s="1376"/>
      <c r="GQ35" s="1500"/>
      <c r="GR35" s="1546"/>
      <c r="GS35" s="1546"/>
      <c r="GT35" s="1546"/>
      <c r="GU35" s="1376"/>
      <c r="GV35" s="1390"/>
      <c r="GW35" s="1390"/>
      <c r="GX35" s="1376"/>
      <c r="GY35" s="1376"/>
      <c r="GZ35" s="1376"/>
      <c r="HA35" s="1376"/>
      <c r="HB35" s="1376"/>
    </row>
    <row r="36" spans="4:210" ht="15.75" customHeight="1">
      <c r="E36" s="1376"/>
      <c r="H36" s="1376"/>
      <c r="I36" s="1376"/>
      <c r="J36" s="1376"/>
      <c r="L36" s="1391"/>
      <c r="M36" s="1376"/>
      <c r="O36" s="1376"/>
      <c r="Q36" s="1376"/>
      <c r="R36" s="1376"/>
      <c r="S36" s="1376"/>
      <c r="T36" s="1376"/>
      <c r="U36" s="1376"/>
      <c r="V36" s="1376"/>
      <c r="W36" s="1376"/>
      <c r="Z36" s="1376"/>
      <c r="AA36" s="1376"/>
      <c r="AB36" s="1376"/>
      <c r="AC36" s="1376"/>
      <c r="AD36" s="1376"/>
      <c r="AE36" s="1376"/>
      <c r="AF36" s="1376"/>
      <c r="AG36" s="1376"/>
      <c r="AH36" s="1376"/>
      <c r="AI36" s="1376"/>
      <c r="AJ36" s="1376"/>
      <c r="AK36" s="1376"/>
      <c r="AL36" s="1376"/>
      <c r="AM36" s="1376"/>
      <c r="AN36" s="1376"/>
      <c r="AO36" s="1376"/>
      <c r="AP36" s="1376"/>
      <c r="AQ36" s="1376"/>
      <c r="AR36" s="1376"/>
      <c r="AS36" s="1376"/>
      <c r="AT36" s="1376"/>
      <c r="AU36" s="1376"/>
      <c r="AV36" s="1376"/>
      <c r="AW36" s="1376"/>
      <c r="AX36" s="1376"/>
      <c r="AY36" s="1376"/>
      <c r="AZ36" s="1377"/>
      <c r="BA36" s="1377"/>
      <c r="BB36" s="1377"/>
      <c r="BC36" s="1376"/>
      <c r="BD36" s="1390"/>
      <c r="BE36" s="1376"/>
      <c r="BF36" s="1376"/>
      <c r="BG36" s="1376"/>
      <c r="BH36" s="1376"/>
      <c r="BI36" s="1376"/>
      <c r="BJ36" s="1376"/>
      <c r="BK36" s="1376"/>
      <c r="BL36" s="1376"/>
      <c r="BM36" s="1377"/>
      <c r="BN36" s="1377"/>
      <c r="BO36" s="1377"/>
      <c r="BS36" s="1376"/>
      <c r="BT36" s="1376"/>
      <c r="BV36" s="1377"/>
      <c r="BW36" s="1377"/>
      <c r="BX36" s="1377"/>
      <c r="BY36" s="1377"/>
      <c r="BZ36" s="1376"/>
      <c r="CM36" s="1376"/>
      <c r="CN36" s="1539"/>
      <c r="CO36" s="1539"/>
      <c r="CP36" s="1539"/>
      <c r="CQ36" s="1376"/>
      <c r="CR36" s="1376"/>
      <c r="CS36" s="1376"/>
      <c r="CT36" s="1376"/>
      <c r="CU36" s="1376"/>
      <c r="CV36" s="1376"/>
      <c r="CW36" s="1376"/>
      <c r="CX36" s="1376"/>
      <c r="CY36" s="1376"/>
      <c r="CZ36" s="1376"/>
      <c r="DA36" s="1376"/>
      <c r="DB36" s="1376"/>
      <c r="DC36" s="1376"/>
      <c r="DD36" s="1376"/>
      <c r="DE36" s="1376"/>
      <c r="DF36" s="1376"/>
      <c r="DG36" s="1376"/>
      <c r="DH36" s="1376"/>
      <c r="DI36" s="1539"/>
      <c r="DJ36" s="1539"/>
      <c r="DK36" s="1539"/>
      <c r="DL36" s="1539"/>
      <c r="DM36" s="1539"/>
      <c r="DN36" s="1539"/>
      <c r="DO36" s="1539"/>
      <c r="DP36" s="1376"/>
      <c r="DQ36" s="1376"/>
      <c r="DR36" s="1376"/>
      <c r="DS36" s="1376"/>
      <c r="DT36" s="1376"/>
      <c r="DU36" s="1376"/>
      <c r="DV36" s="1376"/>
      <c r="DW36" s="1376"/>
      <c r="DX36" s="1376"/>
      <c r="DY36" s="1376"/>
      <c r="DZ36" s="1376"/>
      <c r="EA36" s="1376"/>
      <c r="EB36" s="1376"/>
      <c r="EC36" s="1376"/>
      <c r="ED36" s="1376"/>
      <c r="EE36" s="1376"/>
      <c r="EF36" s="1376"/>
      <c r="EG36" s="1376"/>
      <c r="EH36" s="1376"/>
      <c r="EI36" s="1376"/>
      <c r="EJ36" s="1376"/>
      <c r="EK36" s="1376"/>
      <c r="EL36" s="1376"/>
      <c r="EM36" s="1376"/>
      <c r="EN36" s="1376"/>
      <c r="EO36" s="1376"/>
      <c r="EP36" s="1376"/>
      <c r="EQ36" s="1376"/>
      <c r="ER36" s="1376"/>
      <c r="ES36" s="1376"/>
      <c r="ET36" s="1376"/>
      <c r="EU36" s="1376"/>
      <c r="EV36" s="1376"/>
      <c r="EW36" s="1376"/>
      <c r="EX36" s="1376"/>
      <c r="EY36" s="1376"/>
      <c r="EZ36" s="1376"/>
      <c r="FA36" s="1376"/>
      <c r="FB36" s="1376"/>
      <c r="FC36" s="1376"/>
      <c r="FD36" s="1376"/>
      <c r="FE36" s="1376"/>
      <c r="FF36" s="1376"/>
      <c r="FG36" s="1376"/>
      <c r="FH36" s="1376"/>
      <c r="FI36" s="1376"/>
      <c r="FJ36" s="1376"/>
      <c r="FK36" s="1376"/>
      <c r="FL36" s="1376"/>
      <c r="FM36" s="1376"/>
      <c r="FN36" s="1376"/>
      <c r="FO36" s="1376"/>
      <c r="FP36" s="1376"/>
      <c r="FQ36" s="1376"/>
      <c r="FR36" s="1376"/>
      <c r="FS36" s="1376"/>
      <c r="FT36" s="1376"/>
      <c r="FU36" s="1376"/>
      <c r="FV36" s="1376"/>
      <c r="FW36" s="1376"/>
      <c r="FX36" s="1376"/>
      <c r="FY36" s="1376"/>
      <c r="FZ36" s="1376"/>
      <c r="GA36" s="1376"/>
      <c r="GB36" s="1376"/>
      <c r="GC36" s="1390"/>
      <c r="GD36" s="1390"/>
      <c r="GE36" s="1390"/>
      <c r="GF36" s="1376"/>
      <c r="GG36" s="1376"/>
      <c r="GH36" s="1376"/>
      <c r="GI36" s="1376"/>
      <c r="GJ36" s="1376"/>
      <c r="GK36" s="1376"/>
      <c r="GL36" s="1376"/>
      <c r="GM36" s="1376"/>
      <c r="GN36" s="1376"/>
      <c r="GO36" s="1376"/>
      <c r="GP36" s="1376"/>
      <c r="GQ36" s="1500"/>
      <c r="GR36" s="2431"/>
      <c r="GS36" s="2432"/>
      <c r="GT36" s="2432"/>
      <c r="GU36" s="1376"/>
      <c r="GV36" s="1390"/>
      <c r="GW36" s="1390"/>
      <c r="GX36" s="1376"/>
      <c r="GY36" s="1376"/>
      <c r="GZ36" s="1376"/>
      <c r="HA36" s="1376"/>
      <c r="HB36" s="1376"/>
    </row>
    <row r="37" spans="4:210" ht="15.75" customHeight="1">
      <c r="E37" s="1376"/>
      <c r="H37" s="1376"/>
      <c r="I37" s="1376"/>
      <c r="J37" s="1376"/>
      <c r="L37" s="1391"/>
      <c r="M37" s="1376"/>
      <c r="O37" s="1376"/>
      <c r="Q37" s="1376"/>
      <c r="R37" s="1376"/>
      <c r="S37" s="1376"/>
      <c r="T37" s="1376"/>
      <c r="U37" s="1376"/>
      <c r="V37" s="1376"/>
      <c r="W37" s="1376"/>
      <c r="Z37" s="1376"/>
      <c r="AA37" s="1376"/>
      <c r="AB37" s="1376"/>
      <c r="AC37" s="1376"/>
      <c r="AD37" s="1376"/>
      <c r="AE37" s="1376"/>
      <c r="AF37" s="1376"/>
      <c r="AG37" s="1376"/>
      <c r="AH37" s="1376"/>
      <c r="AI37" s="1376"/>
      <c r="AJ37" s="1376"/>
      <c r="AK37" s="1376"/>
      <c r="AL37" s="1376"/>
      <c r="AM37" s="1376"/>
      <c r="AN37" s="1376"/>
      <c r="AO37" s="1376"/>
      <c r="AP37" s="1376"/>
      <c r="AQ37" s="1376"/>
      <c r="AR37" s="1376"/>
      <c r="AS37" s="1376"/>
      <c r="AT37" s="1376"/>
      <c r="AU37" s="1376"/>
      <c r="AV37" s="1376"/>
      <c r="AW37" s="1376"/>
      <c r="AX37" s="1376"/>
      <c r="AY37" s="1376"/>
      <c r="AZ37" s="1377"/>
      <c r="BA37" s="1377"/>
      <c r="BB37" s="1377"/>
      <c r="BC37" s="1376"/>
      <c r="BD37" s="1390"/>
      <c r="BE37" s="1376"/>
      <c r="BF37" s="1376"/>
      <c r="BG37" s="1376"/>
      <c r="BH37" s="1376"/>
      <c r="BI37" s="1376"/>
      <c r="BJ37" s="1376"/>
      <c r="BK37" s="1376"/>
      <c r="BL37" s="1376"/>
      <c r="BM37" s="1377"/>
      <c r="BN37" s="1377"/>
      <c r="BO37" s="1377"/>
      <c r="BS37" s="1376"/>
      <c r="BT37" s="1376"/>
      <c r="BV37" s="1377"/>
      <c r="BW37" s="1377"/>
      <c r="BX37" s="1377"/>
      <c r="BY37" s="1377"/>
      <c r="BZ37" s="1376"/>
      <c r="CM37" s="1376"/>
      <c r="CN37" s="1539"/>
      <c r="CO37" s="1539"/>
      <c r="CP37" s="1539"/>
      <c r="CQ37" s="1376"/>
      <c r="CR37" s="1376"/>
      <c r="CS37" s="1376"/>
      <c r="CT37" s="1376"/>
      <c r="CU37" s="1376"/>
      <c r="CV37" s="1376"/>
      <c r="CW37" s="1376"/>
      <c r="CX37" s="1376"/>
      <c r="CY37" s="1376"/>
      <c r="CZ37" s="1376"/>
      <c r="DA37" s="1376"/>
      <c r="DB37" s="1376"/>
      <c r="DC37" s="1376"/>
      <c r="DD37" s="1376"/>
      <c r="DE37" s="1376"/>
      <c r="DF37" s="1376"/>
      <c r="DG37" s="1376"/>
      <c r="DH37" s="1376"/>
      <c r="DI37" s="1539"/>
      <c r="DJ37" s="1539"/>
      <c r="DK37" s="1539"/>
      <c r="DL37" s="1539"/>
      <c r="DM37" s="1539"/>
      <c r="DN37" s="1539"/>
      <c r="DO37" s="1539"/>
      <c r="DP37" s="1376"/>
      <c r="DQ37" s="1376"/>
      <c r="DR37" s="1376"/>
      <c r="DS37" s="1376"/>
      <c r="DT37" s="1376"/>
      <c r="DU37" s="1376"/>
      <c r="DV37" s="1376"/>
      <c r="DW37" s="1376"/>
      <c r="DX37" s="1376"/>
      <c r="DY37" s="1376"/>
      <c r="DZ37" s="1376"/>
      <c r="EA37" s="1376"/>
      <c r="EB37" s="1376"/>
      <c r="EC37" s="1376"/>
      <c r="ED37" s="1376"/>
      <c r="EE37" s="1376"/>
      <c r="EF37" s="1376"/>
      <c r="EG37" s="1376"/>
      <c r="EH37" s="1376"/>
      <c r="EI37" s="1376"/>
      <c r="EJ37" s="1376"/>
      <c r="EK37" s="1376"/>
      <c r="EL37" s="1376"/>
      <c r="EM37" s="1376"/>
      <c r="EN37" s="1376"/>
      <c r="EO37" s="1376"/>
      <c r="EP37" s="1376"/>
      <c r="EQ37" s="1376"/>
      <c r="ER37" s="1376"/>
      <c r="ES37" s="1376"/>
      <c r="ET37" s="1376"/>
      <c r="EU37" s="1376"/>
      <c r="EV37" s="1376"/>
      <c r="EW37" s="1376"/>
      <c r="EX37" s="1376"/>
      <c r="EY37" s="1376"/>
      <c r="EZ37" s="1376"/>
      <c r="FA37" s="1376"/>
      <c r="FB37" s="1376"/>
      <c r="FC37" s="1376"/>
      <c r="FD37" s="1376"/>
      <c r="FE37" s="1376"/>
      <c r="FF37" s="1376"/>
      <c r="FG37" s="1376"/>
      <c r="FH37" s="1376"/>
      <c r="FI37" s="1376"/>
      <c r="FJ37" s="1376"/>
      <c r="FK37" s="1376"/>
      <c r="FL37" s="1376"/>
      <c r="FM37" s="1376"/>
      <c r="FN37" s="1376"/>
      <c r="FO37" s="1376"/>
      <c r="FP37" s="1376"/>
      <c r="FQ37" s="1376"/>
      <c r="FR37" s="1376"/>
      <c r="FS37" s="1376"/>
      <c r="FT37" s="1376"/>
      <c r="FU37" s="1376"/>
      <c r="FV37" s="1376"/>
      <c r="FW37" s="1376"/>
      <c r="FX37" s="1376"/>
      <c r="FY37" s="1376"/>
      <c r="FZ37" s="1376"/>
      <c r="GA37" s="1376"/>
      <c r="GB37" s="1376"/>
      <c r="GC37" s="1390"/>
      <c r="GD37" s="1390"/>
      <c r="GE37" s="1390"/>
      <c r="GF37" s="1376"/>
      <c r="GG37" s="1376"/>
      <c r="GH37" s="1376"/>
      <c r="GI37" s="1376"/>
      <c r="GJ37" s="1376"/>
      <c r="GK37" s="1376"/>
      <c r="GL37" s="1376"/>
      <c r="GM37" s="1376"/>
      <c r="GN37" s="1376"/>
      <c r="GO37" s="1376"/>
      <c r="GP37" s="1376"/>
      <c r="GQ37" s="1376"/>
      <c r="GR37" s="1376"/>
      <c r="GS37" s="1376"/>
      <c r="GT37" s="1376"/>
      <c r="GU37" s="1376"/>
      <c r="GV37" s="1390"/>
      <c r="GW37" s="1390"/>
      <c r="GX37" s="1376"/>
      <c r="GY37" s="1376"/>
      <c r="GZ37" s="1376"/>
      <c r="HA37" s="1376"/>
      <c r="HB37" s="1376"/>
    </row>
    <row r="38" spans="4:210" ht="15.75" customHeight="1">
      <c r="E38" s="1376"/>
      <c r="H38" s="1376"/>
      <c r="I38" s="1376"/>
      <c r="J38" s="1376"/>
      <c r="L38" s="1391"/>
      <c r="M38" s="1376"/>
      <c r="O38" s="1376"/>
      <c r="Q38" s="1376"/>
      <c r="R38" s="1376"/>
      <c r="S38" s="1376"/>
      <c r="T38" s="1376"/>
      <c r="U38" s="1376"/>
      <c r="V38" s="1376"/>
      <c r="W38" s="1376"/>
      <c r="Z38" s="1376"/>
      <c r="AA38" s="1376"/>
      <c r="AB38" s="1376"/>
      <c r="AC38" s="1376"/>
      <c r="AD38" s="1376"/>
      <c r="AE38" s="1376"/>
      <c r="AF38" s="1376"/>
      <c r="AG38" s="1376"/>
      <c r="AH38" s="1376"/>
      <c r="AI38" s="1376"/>
      <c r="AJ38" s="1376"/>
      <c r="AK38" s="1376"/>
      <c r="AL38" s="1376"/>
      <c r="AM38" s="1376"/>
      <c r="AN38" s="1376"/>
      <c r="AO38" s="1376"/>
      <c r="AP38" s="1376"/>
      <c r="AQ38" s="1376"/>
      <c r="AR38" s="1376"/>
      <c r="AS38" s="1376"/>
      <c r="AT38" s="1376"/>
      <c r="AU38" s="1376"/>
      <c r="AV38" s="1376"/>
      <c r="AW38" s="1376"/>
      <c r="AX38" s="1376"/>
      <c r="AY38" s="1376"/>
      <c r="AZ38" s="1377"/>
      <c r="BA38" s="1377"/>
      <c r="BB38" s="1377"/>
      <c r="BC38" s="1376"/>
      <c r="BD38" s="1390"/>
      <c r="BE38" s="1376"/>
      <c r="BF38" s="1376"/>
      <c r="BG38" s="1376"/>
      <c r="BH38" s="1376"/>
      <c r="BI38" s="1376"/>
      <c r="BJ38" s="1376"/>
      <c r="BK38" s="1376"/>
      <c r="BL38" s="1376"/>
      <c r="BM38" s="1377"/>
      <c r="BN38" s="1377"/>
      <c r="BO38" s="1377"/>
      <c r="BS38" s="1376"/>
      <c r="BT38" s="1376"/>
      <c r="BV38" s="1377"/>
      <c r="BW38" s="1377"/>
      <c r="BX38" s="1377"/>
      <c r="BY38" s="1377"/>
      <c r="BZ38" s="1376"/>
      <c r="CM38" s="1376"/>
      <c r="CN38" s="1539"/>
      <c r="CO38" s="1539"/>
      <c r="CP38" s="1539"/>
      <c r="CQ38" s="1376"/>
      <c r="CR38" s="1376"/>
      <c r="CS38" s="1376"/>
      <c r="CT38" s="1376"/>
      <c r="CU38" s="1376"/>
      <c r="CV38" s="1376"/>
      <c r="CW38" s="1376"/>
      <c r="CX38" s="1376"/>
      <c r="CY38" s="1376"/>
      <c r="CZ38" s="1376"/>
      <c r="DA38" s="1376"/>
      <c r="DB38" s="1376"/>
      <c r="DC38" s="1376"/>
      <c r="DD38" s="1376"/>
      <c r="DE38" s="1376"/>
      <c r="DF38" s="1376"/>
      <c r="DG38" s="1376"/>
      <c r="DH38" s="1376"/>
      <c r="DI38" s="1539"/>
      <c r="DJ38" s="1539"/>
      <c r="DK38" s="1539"/>
      <c r="DL38" s="1539"/>
      <c r="DM38" s="1539"/>
      <c r="DN38" s="1539"/>
      <c r="DO38" s="1539"/>
      <c r="DP38" s="1376"/>
      <c r="DQ38" s="1376"/>
      <c r="DR38" s="1376"/>
      <c r="DS38" s="1376"/>
      <c r="DT38" s="1376"/>
      <c r="DU38" s="1376"/>
      <c r="DV38" s="1376"/>
      <c r="DW38" s="1376"/>
      <c r="DX38" s="1376"/>
      <c r="DY38" s="1376"/>
      <c r="DZ38" s="1376"/>
      <c r="EA38" s="1376"/>
      <c r="EB38" s="1376"/>
      <c r="EC38" s="1376"/>
      <c r="ED38" s="1376"/>
      <c r="EE38" s="1376"/>
      <c r="EF38" s="1376"/>
      <c r="EG38" s="1376"/>
      <c r="EH38" s="1376"/>
      <c r="EI38" s="1376"/>
      <c r="EJ38" s="1376"/>
      <c r="EK38" s="1376"/>
      <c r="EL38" s="1376"/>
      <c r="EM38" s="1376"/>
      <c r="EN38" s="1376"/>
      <c r="EO38" s="1376"/>
      <c r="EP38" s="1376"/>
      <c r="EQ38" s="1376"/>
      <c r="ER38" s="1376"/>
      <c r="ES38" s="1376"/>
      <c r="ET38" s="1376"/>
      <c r="EU38" s="1376"/>
      <c r="EV38" s="1376"/>
      <c r="EW38" s="1376"/>
      <c r="EX38" s="1376"/>
      <c r="EY38" s="1376"/>
      <c r="EZ38" s="1376"/>
      <c r="FA38" s="1376"/>
      <c r="FB38" s="1376"/>
      <c r="FC38" s="1376"/>
      <c r="FD38" s="1376"/>
      <c r="FE38" s="1376"/>
      <c r="FF38" s="1376"/>
      <c r="FG38" s="1376"/>
      <c r="FH38" s="1376"/>
      <c r="FI38" s="1376"/>
      <c r="FJ38" s="1376"/>
      <c r="FK38" s="1376"/>
      <c r="FL38" s="1376"/>
      <c r="FM38" s="1376"/>
      <c r="FN38" s="1376"/>
      <c r="FO38" s="1376"/>
      <c r="FP38" s="1376"/>
      <c r="FQ38" s="1376"/>
      <c r="FR38" s="1376"/>
      <c r="FS38" s="1376"/>
      <c r="FT38" s="1376"/>
      <c r="FU38" s="1376"/>
      <c r="FV38" s="1376"/>
      <c r="FW38" s="1376"/>
      <c r="FX38" s="1376"/>
      <c r="FY38" s="1376"/>
      <c r="FZ38" s="1376"/>
      <c r="GA38" s="1376"/>
      <c r="GB38" s="1376"/>
      <c r="GC38" s="1390"/>
      <c r="GD38" s="1390"/>
      <c r="GE38" s="1390"/>
      <c r="GF38" s="1376"/>
      <c r="GG38" s="1376"/>
      <c r="GH38" s="1376"/>
      <c r="GI38" s="1376"/>
      <c r="GJ38" s="1376"/>
      <c r="GK38" s="1376"/>
      <c r="GL38" s="1376"/>
      <c r="GM38" s="1376"/>
      <c r="GN38" s="1376"/>
      <c r="GO38" s="1376"/>
      <c r="GP38" s="1376"/>
      <c r="GQ38" s="1376"/>
      <c r="GR38" s="1376"/>
      <c r="GS38" s="1376"/>
      <c r="GT38" s="1376"/>
      <c r="GU38" s="1376"/>
      <c r="GV38" s="1390"/>
      <c r="GW38" s="1390"/>
      <c r="GX38" s="1376"/>
      <c r="GY38" s="1376"/>
      <c r="GZ38" s="1376"/>
      <c r="HA38" s="1376"/>
      <c r="HB38" s="1376"/>
    </row>
  </sheetData>
  <sheetProtection insertColumns="0" insertRows="0" insertHyperlinks="0"/>
  <protectedRanges>
    <protectedRange algorithmName="SHA-512" hashValue="JrTbNX+vvlzug+jehAKrw7YanUdNf/8ESlf06d1SbeMvxYoD3tdMRXnfxlxXNxDtvAi9ztzgnWQ47gfCQzw8Cw==" saltValue="+6ss9vZJQOfdo2g7wt0W/g==" spinCount="100000" sqref="BU7:BW7 AZ1:AZ5 BA1:BA6 BB1 BV1:BY4 BV27:BY1048575 BN1:BR4 BN27:BR33 BB45:BB1048575 BO34:BR44 BX5:BX7 BM45:BR1048575 AZ8:BA1048575 BB3:BB33 BM1:BM33 BN5:BP26 BU8:BU27 BV8:BX26" name="区域1_1_1"/>
  </protectedRanges>
  <mergeCells count="95">
    <mergeCell ref="BB1:BZ4"/>
    <mergeCell ref="CA1:DO4"/>
    <mergeCell ref="DP1:GG4"/>
    <mergeCell ref="A5:A7"/>
    <mergeCell ref="B5:B7"/>
    <mergeCell ref="C5:C7"/>
    <mergeCell ref="D5:D7"/>
    <mergeCell ref="E5:E7"/>
    <mergeCell ref="F5:F7"/>
    <mergeCell ref="S5:U5"/>
    <mergeCell ref="G6:G7"/>
    <mergeCell ref="H6:J6"/>
    <mergeCell ref="K6:N6"/>
    <mergeCell ref="S6:S7"/>
    <mergeCell ref="G5:N5"/>
    <mergeCell ref="O5:O7"/>
    <mergeCell ref="P5:P7"/>
    <mergeCell ref="Q5:Q7"/>
    <mergeCell ref="R5:R7"/>
    <mergeCell ref="CD6:CF6"/>
    <mergeCell ref="T6:T7"/>
    <mergeCell ref="U6:U7"/>
    <mergeCell ref="AZ5:AZ7"/>
    <mergeCell ref="Z6:Z7"/>
    <mergeCell ref="AA6:AA7"/>
    <mergeCell ref="AB6:AB7"/>
    <mergeCell ref="AC6:AC7"/>
    <mergeCell ref="AI6:AI7"/>
    <mergeCell ref="V5:AD5"/>
    <mergeCell ref="AE5:AI5"/>
    <mergeCell ref="AJ5:AL5"/>
    <mergeCell ref="AM5:AM7"/>
    <mergeCell ref="AN5:AY5"/>
    <mergeCell ref="V6:V7"/>
    <mergeCell ref="W6:W7"/>
    <mergeCell ref="X6:X7"/>
    <mergeCell ref="Y6:Y7"/>
    <mergeCell ref="AH6:AH7"/>
    <mergeCell ref="AQ6:AQ7"/>
    <mergeCell ref="AT6:AX6"/>
    <mergeCell ref="AY6:AY7"/>
    <mergeCell ref="GV5:GV7"/>
    <mergeCell ref="FB5:FG6"/>
    <mergeCell ref="FH5:GA6"/>
    <mergeCell ref="GB5:GE5"/>
    <mergeCell ref="GF5:GG6"/>
    <mergeCell ref="GH5:GJ6"/>
    <mergeCell ref="GK5:GM6"/>
    <mergeCell ref="BA5:BA7"/>
    <mergeCell ref="BB5:BC6"/>
    <mergeCell ref="BD5:BW5"/>
    <mergeCell ref="CA6:CC6"/>
    <mergeCell ref="GU5:GU7"/>
    <mergeCell ref="CG6:CI6"/>
    <mergeCell ref="CV6:CX6"/>
    <mergeCell ref="CY6:DA6"/>
    <mergeCell ref="CA5:CO5"/>
    <mergeCell ref="CP5:DG5"/>
    <mergeCell ref="BV6:BW6"/>
    <mergeCell ref="EY5:FA6"/>
    <mergeCell ref="BD6:BN6"/>
    <mergeCell ref="BO6:BR6"/>
    <mergeCell ref="BS6:BU6"/>
    <mergeCell ref="A26:D26"/>
    <mergeCell ref="CJ6:CL6"/>
    <mergeCell ref="CM6:CO6"/>
    <mergeCell ref="CP6:CR6"/>
    <mergeCell ref="CS6:CU6"/>
    <mergeCell ref="AJ6:AJ7"/>
    <mergeCell ref="AK6:AK7"/>
    <mergeCell ref="AL6:AL7"/>
    <mergeCell ref="AN6:AN7"/>
    <mergeCell ref="AO6:AO7"/>
    <mergeCell ref="AP6:AP7"/>
    <mergeCell ref="AD6:AD7"/>
    <mergeCell ref="AE6:AE7"/>
    <mergeCell ref="AF6:AF7"/>
    <mergeCell ref="AG6:AG7"/>
    <mergeCell ref="BX5:BZ6"/>
    <mergeCell ref="GX5:GX7"/>
    <mergeCell ref="GR36:GT36"/>
    <mergeCell ref="DB6:DD6"/>
    <mergeCell ref="DE6:DG6"/>
    <mergeCell ref="GB6:GB7"/>
    <mergeCell ref="GC6:GC7"/>
    <mergeCell ref="GD6:GE6"/>
    <mergeCell ref="GN5:GO6"/>
    <mergeCell ref="GP5:GR6"/>
    <mergeCell ref="GS5:GS7"/>
    <mergeCell ref="GT5:GT7"/>
    <mergeCell ref="DH5:DJ6"/>
    <mergeCell ref="DK5:DM6"/>
    <mergeCell ref="DN5:DO6"/>
    <mergeCell ref="DP5:EB6"/>
    <mergeCell ref="EC5:EX6"/>
  </mergeCells>
  <phoneticPr fontId="28" type="noConversion"/>
  <conditionalFormatting sqref="BD7">
    <cfRule type="expression" dxfId="4" priority="1">
      <formula>$B7=1</formula>
    </cfRule>
    <cfRule type="expression" dxfId="3" priority="2">
      <formula>$O7="是"</formula>
    </cfRule>
  </conditionalFormatting>
  <dataValidations count="18">
    <dataValidation allowBlank="1" showInputMessage="1" showErrorMessage="1" promptTitle="★关联工作底稿：" prompt="①房屋建筑物（租金比较案例）现场勘察表_x000a_" sqref="AP6:AP7" xr:uid="{A4E2FC13-3856-4E68-A1C5-E3EB15F5F536}"/>
    <dataValidation allowBlank="1" showInputMessage="1" showErrorMessage="1" promptTitle="★关联工作底稿：" prompt="①房屋建筑物（比较案例）现场勘察表" sqref="AO6:AO7" xr:uid="{287AF157-2D0C-441F-A494-F6F26D947C19}"/>
    <dataValidation allowBlank="1" showInputMessage="1" showErrorMessage="1" promptTitle="★关联工作底稿：" prompt="①适用定额封皮复印件及关于实施工程定额的政府文件复印件(一般在工程定额本的第2—3页)；_x000a_②工程其他费用定额复印件；_x000a_③当地造价信息类资料；_x000a_④主要建筑物工程预决算资料或图纸；_x000a_⑤建筑维修原始记录复印件；_x000a_⑥房屋建筑物成本法调查表。" sqref="AN6:AN7" xr:uid="{ED929A26-B1E7-4F50-92D0-48754714A894}"/>
    <dataValidation allowBlank="1" showInputMessage="1" showErrorMessage="1" promptTitle="★关联工作底稿：" prompt="①房屋他项权证；_x000a_②房屋产权抵押、质押、担保合同；" sqref="AJ5:AL5" xr:uid="{03F1E737-C661-49FE-BC3B-A7CA63921BEB}"/>
    <dataValidation allowBlank="1" showInputMessage="1" showErrorMessage="1" promptTitle="关联工作底稿：" prompt="房屋租赁合同或协议" sqref="AE5:AI5" xr:uid="{23DA5A72-3228-43DE-A8A6-E8B4D42E7CF6}"/>
    <dataValidation allowBlank="1" showInputMessage="1" showErrorMessage="1" promptTitle="关联工作底稿" prompt="①现场照片" sqref="V5:AD5" xr:uid="{2D92F664-8BD1-47CE-8D5A-221BDB8E5064}"/>
    <dataValidation allowBlank="1" showInputMessage="1" showErrorMessage="1" promptTitle="关联工作底稿：" prompt="权属证明(土地证及出让合同或者权证承诺)" sqref="K6:N6" xr:uid="{48B1723A-DD82-4746-AAE5-95BBF153B7FF}"/>
    <dataValidation allowBlank="1" showInputMessage="1" showErrorMessage="1" promptTitle="★关联工作底稿：" prompt="房屋产权证(及证明)" sqref="H6:J6" xr:uid="{E8E73DA5-5A87-4DAB-8D59-D5E29D626D05}"/>
    <dataValidation allowBlank="1" showInputMessage="1" showErrorMessage="1" promptTitle="关联工作底稿：" prompt="①自建：自建项目工程规划许可证、施工许可证、施工合同；_x000a_②外购：房屋购买合同或协议；_x000a_③其他取得方式对应底稿。" sqref="G6:G7" xr:uid="{58FAB028-06C8-4462-A48B-DFBF21C0AC3C}"/>
    <dataValidation allowBlank="1" showInputMessage="1" showErrorMessage="1" promptTitle="请填写完整的房产证编号" prompt="如“京房权证海其字第×××号”_x000a__x000a_当无房产证时，请填写“无”；当几项共用一个房产证时，仅第一项填写完整的房产证编号，其余填写“同上”。" sqref="H7" xr:uid="{A991DFCF-7879-4B08-9202-2691180A14F0}"/>
    <dataValidation type="list" allowBlank="1" showInputMessage="1" showErrorMessage="1" sqref="E26" xr:uid="{13AE9801-C032-406F-8C3A-9F8B68B24447}">
      <formula1>#REF!</formula1>
    </dataValidation>
    <dataValidation type="list" allowBlank="1" showInputMessage="1" showErrorMessage="1" sqref="E8:E25" xr:uid="{6584CAA0-225C-4F24-B50C-33F5BC8AC9E7}">
      <formula1>"生产,非生产"</formula1>
    </dataValidation>
    <dataValidation type="list" allowBlank="1" showInputMessage="1" showErrorMessage="1" sqref="AG8:AG26" xr:uid="{54BD7540-8B5A-408C-9654-C1CB7C3EA33C}">
      <formula1>"建筑面积,使用面积"</formula1>
    </dataValidation>
    <dataValidation type="list" allowBlank="1" showInputMessage="1" showErrorMessage="1" sqref="G8:G25" xr:uid="{2CC2C6DB-B8F1-4416-B1AD-D1DC47E5CE23}">
      <formula1>"自建,外购,其他"</formula1>
    </dataValidation>
    <dataValidation type="list" allowBlank="1" showInputMessage="1" showErrorMessage="1" sqref="AS8:AS25" xr:uid="{45686BD3-428B-4A38-B06A-3E4EE432D126}">
      <formula1>"案例,重点勘查项"</formula1>
    </dataValidation>
    <dataValidation type="list" allowBlank="1" showInputMessage="1" showErrorMessage="1" sqref="AR8:AR25" xr:uid="{F0964EC1-3F59-46C0-A6A1-D2937A38DF86}">
      <formula1>"是,否"</formula1>
    </dataValidation>
    <dataValidation type="list" allowBlank="1" showInputMessage="1" showErrorMessage="1" sqref="W17:W25" xr:uid="{2667E84B-9364-4744-A8FD-3A9B971E6A94}">
      <formula1>INDIRECT(E17)</formula1>
    </dataValidation>
    <dataValidation type="list" allowBlank="1" showInputMessage="1" showErrorMessage="1" sqref="AN8:AP25" xr:uid="{3F68EA60-8EF4-41F8-9219-031740D72D9A}">
      <formula1>"是,否,不适用"</formula1>
    </dataValidation>
  </dataValidations>
  <hyperlinks>
    <hyperlink ref="A1" location="索引目录!E36" display="返回索引页" xr:uid="{1D7F648C-3B0E-480D-A1DD-F4FA6E34A50C}"/>
    <hyperlink ref="B1" location="固定资产汇总!B8" display="返回" xr:uid="{AAD77AAE-AE4A-4F32-8240-6F880484A17F}"/>
  </hyperlinks>
  <printOptions horizontalCentered="1"/>
  <pageMargins left="0.35433070866141736" right="0.35433070866141736" top="0.98425196850393704" bottom="0.78740157480314965" header="0.39370078740157477" footer="0.51181102362204722"/>
  <pageSetup paperSize="9" scale="10" fitToHeight="0" orientation="landscape" cellComments="asDisplayed" r:id="rId1"/>
  <headerFooter alignWithMargins="0">
    <oddHeader>&amp;R&amp;"宋体,常规"&amp;10共&amp;"Times New Roman,常规"&amp;N&amp;"宋体,常规"页第&amp;"Times New Roman,常规"&amp;P&amp;"宋体,常规"页</oddHeader>
  </headerFooter>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prompt="结构类型范围见表头批注" xr:uid="{77CF09B8-5FAE-49B3-A572-117866E75B37}">
          <x14:formula1>
            <xm:f>基准日费率!$A$13:$A$24</xm:f>
          </x14:formula1>
          <xm:sqref>O8:O25</xm:sqref>
        </x14:dataValidation>
      </x14:dataValidations>
    </ext>
  </extLst>
</worksheet>
</file>

<file path=xl/worksheets/sheet7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3">
    <pageSetUpPr fitToPage="1"/>
  </sheetPr>
  <dimension ref="A1:Z62"/>
  <sheetViews>
    <sheetView topLeftCell="A12" zoomScale="85" zoomScaleNormal="85" zoomScaleSheetLayoutView="100" workbookViewId="0">
      <selection activeCell="F30" sqref="F30"/>
    </sheetView>
  </sheetViews>
  <sheetFormatPr defaultColWidth="9" defaultRowHeight="15.75" customHeight="1" outlineLevelCol="1"/>
  <cols>
    <col min="1" max="1" width="5.75" style="12" customWidth="1"/>
    <col min="2" max="2" width="14.75" style="349" customWidth="1"/>
    <col min="3" max="3" width="6.5" style="349" customWidth="1"/>
    <col min="4" max="4" width="8" style="349" customWidth="1" outlineLevel="1"/>
    <col min="5" max="5" width="8.75" style="561" customWidth="1"/>
    <col min="6" max="6" width="4.25" style="349" customWidth="1"/>
    <col min="7" max="8" width="5.125" style="349" customWidth="1"/>
    <col min="9" max="9" width="5.25" style="349" customWidth="1"/>
    <col min="10" max="10" width="7.75" style="349" customWidth="1"/>
    <col min="11" max="14" width="11" style="705" customWidth="1" outlineLevel="1"/>
    <col min="15" max="15" width="16.125" style="705" customWidth="1"/>
    <col min="16" max="16" width="18.25" style="705" customWidth="1"/>
    <col min="17" max="17" width="16.625" style="705" customWidth="1"/>
    <col min="18" max="18" width="7.25" style="705" customWidth="1"/>
    <col min="19" max="19" width="21.375" style="705" customWidth="1"/>
    <col min="20" max="20" width="7.5" style="705" customWidth="1"/>
    <col min="21" max="21" width="11" style="705" customWidth="1"/>
    <col min="22" max="22" width="7.25" style="349" customWidth="1"/>
    <col min="23" max="23" width="11.375" style="349" customWidth="1"/>
    <col min="24" max="24" width="10.625" style="349" customWidth="1"/>
    <col min="25" max="28" width="9" style="349"/>
    <col min="29" max="29" width="31.375" style="349" customWidth="1"/>
    <col min="30" max="30" width="12.625" style="349" customWidth="1"/>
    <col min="31" max="16384" width="9" style="349"/>
  </cols>
  <sheetData>
    <row r="1" spans="1:26" ht="15.75" customHeight="1">
      <c r="A1" s="564" t="s">
        <v>108</v>
      </c>
      <c r="B1" s="357" t="s">
        <v>333</v>
      </c>
      <c r="C1" s="348"/>
      <c r="D1" s="348"/>
      <c r="E1" s="560"/>
      <c r="F1" s="348"/>
      <c r="G1" s="348"/>
      <c r="H1" s="348"/>
      <c r="I1" s="348"/>
      <c r="J1" s="348"/>
      <c r="K1" s="941"/>
      <c r="L1" s="941"/>
      <c r="M1" s="941"/>
      <c r="N1" s="941"/>
      <c r="O1" s="941"/>
      <c r="P1" s="941"/>
      <c r="Q1" s="941"/>
      <c r="R1" s="941"/>
      <c r="S1" s="941"/>
      <c r="T1" s="941"/>
      <c r="U1" s="941"/>
      <c r="V1" s="348"/>
      <c r="W1" s="348"/>
      <c r="X1" s="348"/>
    </row>
    <row r="2" spans="1:26" s="369" customFormat="1" ht="30" customHeight="1">
      <c r="A2" s="2061" t="s">
        <v>609</v>
      </c>
      <c r="B2" s="2062"/>
      <c r="C2" s="2062"/>
      <c r="D2" s="2062"/>
      <c r="E2" s="2062"/>
      <c r="F2" s="2062"/>
      <c r="G2" s="2062"/>
      <c r="H2" s="2062"/>
      <c r="I2" s="2062"/>
      <c r="J2" s="2062"/>
      <c r="K2" s="2062"/>
      <c r="L2" s="2062"/>
      <c r="M2" s="2062"/>
      <c r="N2" s="2062"/>
      <c r="O2" s="2062"/>
      <c r="P2" s="2062"/>
      <c r="Q2" s="2062"/>
      <c r="R2" s="2062"/>
      <c r="S2" s="2062"/>
      <c r="T2" s="2062"/>
      <c r="U2" s="2062"/>
      <c r="V2" s="2062"/>
      <c r="W2" s="364"/>
      <c r="X2" s="364"/>
    </row>
    <row r="3" spans="1:26" ht="14.25" customHeight="1">
      <c r="A3" s="705" t="str">
        <f>CONCATENATE(封面!D9,封面!F9,封面!G9,封面!H9,封面!I9,封面!J9,封面!K9)</f>
        <v>评估基准日：年月日</v>
      </c>
      <c r="B3" s="705"/>
      <c r="C3" s="705"/>
      <c r="D3" s="705"/>
      <c r="E3" s="705"/>
      <c r="F3" s="705"/>
      <c r="G3" s="705"/>
      <c r="H3" s="705"/>
      <c r="I3" s="705"/>
      <c r="J3" s="705"/>
      <c r="V3" s="705"/>
      <c r="W3" s="365"/>
      <c r="X3" s="365"/>
    </row>
    <row r="4" spans="1:26" ht="15.75" customHeight="1">
      <c r="A4" s="12" t="str">
        <f>封面!D7&amp;封面!F7</f>
        <v>被评估企业：</v>
      </c>
      <c r="K4" s="943"/>
      <c r="L4" s="943"/>
      <c r="M4" s="943"/>
      <c r="N4" s="943"/>
      <c r="O4" s="943"/>
      <c r="P4" s="943"/>
      <c r="Q4" s="943"/>
      <c r="R4" s="943"/>
      <c r="S4" s="943"/>
      <c r="T4" s="943"/>
      <c r="U4" s="943"/>
      <c r="V4" s="355" t="s">
        <v>110</v>
      </c>
      <c r="W4" s="355"/>
      <c r="X4" s="355"/>
    </row>
    <row r="5" spans="1:26" s="365" customFormat="1" ht="15.75" customHeight="1">
      <c r="A5" s="2252" t="s">
        <v>172</v>
      </c>
      <c r="B5" s="2265" t="s">
        <v>610</v>
      </c>
      <c r="C5" s="2264" t="s">
        <v>563</v>
      </c>
      <c r="D5" s="2569" t="s">
        <v>607</v>
      </c>
      <c r="E5" s="2566" t="s">
        <v>564</v>
      </c>
      <c r="F5" s="2568" t="s">
        <v>611</v>
      </c>
      <c r="G5" s="2568" t="s">
        <v>612</v>
      </c>
      <c r="H5" s="2568" t="s">
        <v>1088</v>
      </c>
      <c r="I5" s="2256" t="s">
        <v>482</v>
      </c>
      <c r="J5" s="2568" t="s">
        <v>613</v>
      </c>
      <c r="K5" s="2259" t="s">
        <v>317</v>
      </c>
      <c r="L5" s="2263"/>
      <c r="M5" s="2260" t="s">
        <v>394</v>
      </c>
      <c r="N5" s="2419"/>
      <c r="O5" s="2259" t="s">
        <v>318</v>
      </c>
      <c r="P5" s="2263"/>
      <c r="Q5" s="2259" t="s">
        <v>319</v>
      </c>
      <c r="R5" s="2263"/>
      <c r="S5" s="2263"/>
      <c r="T5" s="2571" t="s">
        <v>336</v>
      </c>
      <c r="U5" s="2571" t="s">
        <v>567</v>
      </c>
      <c r="V5" s="2568" t="s">
        <v>175</v>
      </c>
      <c r="W5" s="2115" t="s">
        <v>976</v>
      </c>
      <c r="X5" s="2116"/>
      <c r="Z5" s="2258" t="s">
        <v>2129</v>
      </c>
    </row>
    <row r="6" spans="1:26" s="365" customFormat="1" ht="15.75" customHeight="1">
      <c r="A6" s="2253"/>
      <c r="B6" s="2265"/>
      <c r="C6" s="2265"/>
      <c r="D6" s="2570"/>
      <c r="E6" s="2567"/>
      <c r="F6" s="2265"/>
      <c r="G6" s="2265"/>
      <c r="H6" s="2265"/>
      <c r="I6" s="2257"/>
      <c r="J6" s="2265"/>
      <c r="K6" s="947" t="s">
        <v>569</v>
      </c>
      <c r="L6" s="947" t="s">
        <v>570</v>
      </c>
      <c r="M6" s="947" t="s">
        <v>569</v>
      </c>
      <c r="N6" s="947" t="s">
        <v>570</v>
      </c>
      <c r="O6" s="947" t="s">
        <v>569</v>
      </c>
      <c r="P6" s="947" t="s">
        <v>570</v>
      </c>
      <c r="Q6" s="947" t="s">
        <v>569</v>
      </c>
      <c r="R6" s="947" t="s">
        <v>503</v>
      </c>
      <c r="S6" s="947" t="s">
        <v>570</v>
      </c>
      <c r="T6" s="2263"/>
      <c r="U6" s="2263"/>
      <c r="V6" s="2265"/>
      <c r="W6" s="350" t="s">
        <v>977</v>
      </c>
      <c r="X6" s="350" t="s">
        <v>978</v>
      </c>
      <c r="Z6" s="2258"/>
    </row>
    <row r="7" spans="1:26" ht="15.75" customHeight="1">
      <c r="A7" s="23"/>
      <c r="B7" s="358"/>
      <c r="C7" s="353"/>
      <c r="D7" s="471"/>
      <c r="E7" s="713"/>
      <c r="F7" s="353"/>
      <c r="G7" s="353"/>
      <c r="H7" s="353"/>
      <c r="I7" s="353"/>
      <c r="J7" s="534"/>
      <c r="K7" s="956"/>
      <c r="L7" s="956"/>
      <c r="M7" s="956"/>
      <c r="N7" s="956"/>
      <c r="O7" s="1015"/>
      <c r="P7" s="1015"/>
      <c r="Q7" s="956"/>
      <c r="R7" s="968"/>
      <c r="S7" s="956"/>
      <c r="T7" s="956" t="str">
        <f>IF(P7=0,"",(S7-P7)/P7*100)</f>
        <v/>
      </c>
      <c r="U7" s="956" t="str">
        <f>IF(Q7="","",Q7/J7)</f>
        <v/>
      </c>
      <c r="V7" s="358"/>
      <c r="W7" s="535"/>
      <c r="X7" s="390"/>
      <c r="Z7" s="551"/>
    </row>
    <row r="8" spans="1:26" ht="15.75" customHeight="1">
      <c r="A8" s="23"/>
      <c r="B8" s="358"/>
      <c r="C8" s="353"/>
      <c r="D8" s="471"/>
      <c r="E8" s="713"/>
      <c r="F8" s="353"/>
      <c r="G8" s="353"/>
      <c r="H8" s="353"/>
      <c r="I8" s="353"/>
      <c r="J8" s="534"/>
      <c r="K8" s="956"/>
      <c r="L8" s="956"/>
      <c r="M8" s="956"/>
      <c r="N8" s="956"/>
      <c r="O8" s="1015"/>
      <c r="P8" s="1015"/>
      <c r="Q8" s="956"/>
      <c r="R8" s="968"/>
      <c r="S8" s="956"/>
      <c r="T8" s="956" t="str">
        <f t="shared" ref="T8:T25" si="0">IF(P8=0,"",(S8-P8)/P8*100)</f>
        <v/>
      </c>
      <c r="U8" s="956" t="str">
        <f t="shared" ref="U8:U21" si="1">IF(Q8="","",Q8/J8)</f>
        <v/>
      </c>
      <c r="V8" s="358"/>
      <c r="W8" s="535"/>
      <c r="X8" s="390"/>
      <c r="Z8" s="551"/>
    </row>
    <row r="9" spans="1:26" ht="15.75" customHeight="1">
      <c r="A9" s="23"/>
      <c r="B9" s="358"/>
      <c r="C9" s="353"/>
      <c r="D9" s="471"/>
      <c r="E9" s="713"/>
      <c r="F9" s="353"/>
      <c r="G9" s="353"/>
      <c r="H9" s="353"/>
      <c r="I9" s="353"/>
      <c r="J9" s="534"/>
      <c r="K9" s="956"/>
      <c r="L9" s="956"/>
      <c r="M9" s="956"/>
      <c r="N9" s="956"/>
      <c r="O9" s="1015"/>
      <c r="P9" s="1015"/>
      <c r="Q9" s="956"/>
      <c r="R9" s="968"/>
      <c r="S9" s="956"/>
      <c r="T9" s="956" t="str">
        <f t="shared" si="0"/>
        <v/>
      </c>
      <c r="U9" s="956" t="str">
        <f t="shared" si="1"/>
        <v/>
      </c>
      <c r="V9" s="358"/>
      <c r="W9" s="535"/>
      <c r="X9" s="390"/>
      <c r="Z9" s="551"/>
    </row>
    <row r="10" spans="1:26" ht="15.75" customHeight="1">
      <c r="A10" s="23"/>
      <c r="B10" s="358"/>
      <c r="C10" s="353"/>
      <c r="D10" s="471"/>
      <c r="E10" s="713"/>
      <c r="F10" s="353"/>
      <c r="G10" s="353"/>
      <c r="H10" s="353"/>
      <c r="I10" s="353"/>
      <c r="J10" s="534"/>
      <c r="K10" s="956"/>
      <c r="L10" s="956"/>
      <c r="M10" s="956"/>
      <c r="N10" s="956"/>
      <c r="O10" s="1015"/>
      <c r="P10" s="1015"/>
      <c r="Q10" s="956"/>
      <c r="R10" s="968"/>
      <c r="S10" s="956"/>
      <c r="T10" s="956" t="str">
        <f t="shared" si="0"/>
        <v/>
      </c>
      <c r="U10" s="956" t="str">
        <f t="shared" si="1"/>
        <v/>
      </c>
      <c r="V10" s="358"/>
      <c r="W10" s="535"/>
      <c r="X10" s="390"/>
      <c r="Z10" s="551"/>
    </row>
    <row r="11" spans="1:26" ht="15.75" customHeight="1">
      <c r="A11" s="23"/>
      <c r="B11" s="358"/>
      <c r="C11" s="353"/>
      <c r="D11" s="471"/>
      <c r="E11" s="713"/>
      <c r="F11" s="353"/>
      <c r="G11" s="353"/>
      <c r="H11" s="353"/>
      <c r="I11" s="353"/>
      <c r="J11" s="534"/>
      <c r="K11" s="956"/>
      <c r="L11" s="956"/>
      <c r="M11" s="956"/>
      <c r="N11" s="956"/>
      <c r="O11" s="1015"/>
      <c r="P11" s="1015"/>
      <c r="Q11" s="956"/>
      <c r="R11" s="968"/>
      <c r="S11" s="956"/>
      <c r="T11" s="956" t="str">
        <f t="shared" si="0"/>
        <v/>
      </c>
      <c r="U11" s="956" t="str">
        <f t="shared" si="1"/>
        <v/>
      </c>
      <c r="V11" s="358"/>
      <c r="W11" s="535"/>
      <c r="X11" s="390"/>
      <c r="Z11" s="551"/>
    </row>
    <row r="12" spans="1:26" ht="15.75" customHeight="1">
      <c r="A12" s="23"/>
      <c r="B12" s="358"/>
      <c r="C12" s="353"/>
      <c r="D12" s="471"/>
      <c r="E12" s="713"/>
      <c r="F12" s="353"/>
      <c r="G12" s="353"/>
      <c r="H12" s="353"/>
      <c r="I12" s="353"/>
      <c r="J12" s="534"/>
      <c r="K12" s="956"/>
      <c r="L12" s="956"/>
      <c r="M12" s="956"/>
      <c r="N12" s="956"/>
      <c r="O12" s="1015"/>
      <c r="P12" s="1015"/>
      <c r="Q12" s="956"/>
      <c r="R12" s="968"/>
      <c r="S12" s="956"/>
      <c r="T12" s="956" t="str">
        <f t="shared" si="0"/>
        <v/>
      </c>
      <c r="U12" s="956" t="str">
        <f t="shared" si="1"/>
        <v/>
      </c>
      <c r="V12" s="358"/>
      <c r="W12" s="535"/>
      <c r="X12" s="390"/>
      <c r="Z12" s="551"/>
    </row>
    <row r="13" spans="1:26" ht="15.75" customHeight="1">
      <c r="A13" s="23"/>
      <c r="B13" s="358"/>
      <c r="C13" s="353"/>
      <c r="D13" s="471"/>
      <c r="E13" s="713"/>
      <c r="F13" s="353"/>
      <c r="G13" s="353"/>
      <c r="H13" s="353"/>
      <c r="I13" s="353"/>
      <c r="J13" s="534"/>
      <c r="K13" s="956"/>
      <c r="L13" s="956"/>
      <c r="M13" s="956"/>
      <c r="N13" s="956"/>
      <c r="O13" s="1015"/>
      <c r="P13" s="1015"/>
      <c r="Q13" s="956"/>
      <c r="R13" s="968"/>
      <c r="S13" s="956"/>
      <c r="T13" s="956" t="str">
        <f t="shared" si="0"/>
        <v/>
      </c>
      <c r="U13" s="956" t="str">
        <f t="shared" si="1"/>
        <v/>
      </c>
      <c r="V13" s="358"/>
      <c r="W13" s="535"/>
      <c r="X13" s="390"/>
      <c r="Z13" s="551"/>
    </row>
    <row r="14" spans="1:26" ht="15.75" customHeight="1">
      <c r="A14" s="23"/>
      <c r="B14" s="358"/>
      <c r="C14" s="353"/>
      <c r="D14" s="471"/>
      <c r="E14" s="713"/>
      <c r="F14" s="353"/>
      <c r="G14" s="353"/>
      <c r="H14" s="353"/>
      <c r="I14" s="353"/>
      <c r="J14" s="534"/>
      <c r="K14" s="956"/>
      <c r="L14" s="956"/>
      <c r="M14" s="956"/>
      <c r="N14" s="956"/>
      <c r="O14" s="1015"/>
      <c r="P14" s="1015"/>
      <c r="Q14" s="956"/>
      <c r="R14" s="968"/>
      <c r="S14" s="956"/>
      <c r="T14" s="956" t="str">
        <f t="shared" si="0"/>
        <v/>
      </c>
      <c r="U14" s="956" t="str">
        <f t="shared" si="1"/>
        <v/>
      </c>
      <c r="V14" s="358"/>
      <c r="W14" s="535"/>
      <c r="X14" s="390"/>
      <c r="Z14" s="551"/>
    </row>
    <row r="15" spans="1:26" ht="15.75" customHeight="1">
      <c r="A15" s="23"/>
      <c r="B15" s="358"/>
      <c r="C15" s="353"/>
      <c r="D15" s="471"/>
      <c r="E15" s="713"/>
      <c r="F15" s="353"/>
      <c r="G15" s="353"/>
      <c r="H15" s="353"/>
      <c r="I15" s="353"/>
      <c r="J15" s="534"/>
      <c r="K15" s="956"/>
      <c r="L15" s="956"/>
      <c r="M15" s="956"/>
      <c r="N15" s="956"/>
      <c r="O15" s="1015"/>
      <c r="P15" s="1015"/>
      <c r="Q15" s="956"/>
      <c r="R15" s="968"/>
      <c r="S15" s="956"/>
      <c r="T15" s="956" t="str">
        <f t="shared" si="0"/>
        <v/>
      </c>
      <c r="U15" s="956" t="str">
        <f t="shared" si="1"/>
        <v/>
      </c>
      <c r="V15" s="358"/>
      <c r="W15" s="535"/>
      <c r="X15" s="390"/>
      <c r="Z15" s="551"/>
    </row>
    <row r="16" spans="1:26" ht="15.75" customHeight="1">
      <c r="A16" s="23"/>
      <c r="B16" s="358"/>
      <c r="C16" s="353"/>
      <c r="D16" s="471"/>
      <c r="E16" s="713"/>
      <c r="F16" s="353"/>
      <c r="G16" s="353"/>
      <c r="H16" s="353"/>
      <c r="I16" s="353"/>
      <c r="J16" s="534"/>
      <c r="K16" s="956"/>
      <c r="L16" s="956"/>
      <c r="M16" s="956"/>
      <c r="N16" s="956"/>
      <c r="O16" s="1015"/>
      <c r="P16" s="1015"/>
      <c r="Q16" s="956"/>
      <c r="R16" s="968"/>
      <c r="S16" s="956"/>
      <c r="T16" s="956" t="str">
        <f t="shared" si="0"/>
        <v/>
      </c>
      <c r="U16" s="956" t="str">
        <f t="shared" si="1"/>
        <v/>
      </c>
      <c r="V16" s="358"/>
      <c r="W16" s="535"/>
      <c r="X16" s="390"/>
      <c r="Z16" s="551"/>
    </row>
    <row r="17" spans="1:26" ht="15.75" customHeight="1">
      <c r="A17" s="23"/>
      <c r="B17" s="358"/>
      <c r="C17" s="353"/>
      <c r="D17" s="471"/>
      <c r="E17" s="713"/>
      <c r="F17" s="353"/>
      <c r="G17" s="353"/>
      <c r="H17" s="353"/>
      <c r="I17" s="353"/>
      <c r="J17" s="534"/>
      <c r="K17" s="956"/>
      <c r="L17" s="956"/>
      <c r="M17" s="956"/>
      <c r="N17" s="956"/>
      <c r="O17" s="1015"/>
      <c r="P17" s="1015"/>
      <c r="Q17" s="956"/>
      <c r="R17" s="968"/>
      <c r="S17" s="956"/>
      <c r="T17" s="956" t="str">
        <f t="shared" si="0"/>
        <v/>
      </c>
      <c r="U17" s="956" t="str">
        <f t="shared" si="1"/>
        <v/>
      </c>
      <c r="V17" s="358"/>
      <c r="W17" s="535"/>
      <c r="X17" s="390"/>
      <c r="Z17" s="551"/>
    </row>
    <row r="18" spans="1:26" ht="15.75" customHeight="1">
      <c r="A18" s="23"/>
      <c r="B18" s="358"/>
      <c r="C18" s="353"/>
      <c r="D18" s="471"/>
      <c r="E18" s="713"/>
      <c r="F18" s="353"/>
      <c r="G18" s="353"/>
      <c r="H18" s="353"/>
      <c r="I18" s="353"/>
      <c r="J18" s="534"/>
      <c r="K18" s="956"/>
      <c r="L18" s="956"/>
      <c r="M18" s="956"/>
      <c r="N18" s="956"/>
      <c r="O18" s="1015"/>
      <c r="P18" s="1015"/>
      <c r="Q18" s="956"/>
      <c r="R18" s="968"/>
      <c r="S18" s="956"/>
      <c r="T18" s="956" t="str">
        <f t="shared" si="0"/>
        <v/>
      </c>
      <c r="U18" s="956" t="str">
        <f t="shared" si="1"/>
        <v/>
      </c>
      <c r="V18" s="358"/>
      <c r="W18" s="535"/>
      <c r="X18" s="390"/>
      <c r="Z18" s="551"/>
    </row>
    <row r="19" spans="1:26" ht="15.75" customHeight="1">
      <c r="A19" s="23"/>
      <c r="B19" s="358"/>
      <c r="C19" s="353"/>
      <c r="D19" s="471"/>
      <c r="E19" s="713"/>
      <c r="F19" s="353"/>
      <c r="G19" s="353"/>
      <c r="H19" s="353"/>
      <c r="I19" s="353"/>
      <c r="J19" s="534"/>
      <c r="K19" s="956"/>
      <c r="L19" s="956"/>
      <c r="M19" s="956"/>
      <c r="N19" s="956"/>
      <c r="O19" s="1015"/>
      <c r="P19" s="1015"/>
      <c r="Q19" s="956"/>
      <c r="R19" s="968"/>
      <c r="S19" s="956"/>
      <c r="T19" s="956" t="str">
        <f t="shared" si="0"/>
        <v/>
      </c>
      <c r="U19" s="956" t="str">
        <f t="shared" si="1"/>
        <v/>
      </c>
      <c r="V19" s="358"/>
      <c r="W19" s="535"/>
      <c r="X19" s="390"/>
      <c r="Z19" s="551"/>
    </row>
    <row r="20" spans="1:26" ht="15.75" customHeight="1">
      <c r="A20" s="23"/>
      <c r="B20" s="358"/>
      <c r="C20" s="353"/>
      <c r="D20" s="471"/>
      <c r="E20" s="713"/>
      <c r="F20" s="353"/>
      <c r="G20" s="353"/>
      <c r="H20" s="353"/>
      <c r="I20" s="353"/>
      <c r="J20" s="534"/>
      <c r="K20" s="956"/>
      <c r="L20" s="956"/>
      <c r="M20" s="956"/>
      <c r="N20" s="956"/>
      <c r="O20" s="1015"/>
      <c r="P20" s="1015"/>
      <c r="Q20" s="956"/>
      <c r="R20" s="968"/>
      <c r="S20" s="956"/>
      <c r="T20" s="956" t="str">
        <f t="shared" si="0"/>
        <v/>
      </c>
      <c r="U20" s="956" t="str">
        <f t="shared" si="1"/>
        <v/>
      </c>
      <c r="V20" s="358"/>
      <c r="W20" s="535"/>
      <c r="X20" s="390"/>
      <c r="Z20" s="551"/>
    </row>
    <row r="21" spans="1:26" ht="15.75" customHeight="1">
      <c r="A21" s="23"/>
      <c r="B21" s="358"/>
      <c r="C21" s="353"/>
      <c r="D21" s="471"/>
      <c r="E21" s="713"/>
      <c r="F21" s="353"/>
      <c r="G21" s="353"/>
      <c r="H21" s="353"/>
      <c r="I21" s="353"/>
      <c r="J21" s="534"/>
      <c r="K21" s="956"/>
      <c r="L21" s="956"/>
      <c r="M21" s="956"/>
      <c r="N21" s="956"/>
      <c r="O21" s="1015"/>
      <c r="P21" s="1015"/>
      <c r="Q21" s="956"/>
      <c r="R21" s="968"/>
      <c r="S21" s="956"/>
      <c r="T21" s="956" t="str">
        <f t="shared" si="0"/>
        <v/>
      </c>
      <c r="U21" s="956" t="str">
        <f t="shared" si="1"/>
        <v/>
      </c>
      <c r="V21" s="358"/>
      <c r="W21" s="535"/>
      <c r="X21" s="390"/>
      <c r="Z21" s="551"/>
    </row>
    <row r="22" spans="1:26" ht="15.75" customHeight="1">
      <c r="A22" s="23"/>
      <c r="B22" s="358"/>
      <c r="C22" s="353"/>
      <c r="D22" s="471"/>
      <c r="E22" s="555"/>
      <c r="F22" s="353"/>
      <c r="G22" s="353"/>
      <c r="H22" s="353"/>
      <c r="I22" s="353"/>
      <c r="J22" s="327"/>
      <c r="K22" s="956"/>
      <c r="L22" s="956"/>
      <c r="M22" s="956"/>
      <c r="N22" s="956"/>
      <c r="O22" s="956"/>
      <c r="P22" s="956"/>
      <c r="Q22" s="956"/>
      <c r="R22" s="968"/>
      <c r="S22" s="956"/>
      <c r="T22" s="956" t="str">
        <f t="shared" si="0"/>
        <v/>
      </c>
      <c r="U22" s="956"/>
      <c r="V22" s="358"/>
      <c r="W22" s="535"/>
      <c r="X22" s="535"/>
      <c r="Z22" s="551"/>
    </row>
    <row r="23" spans="1:26" ht="15.75" customHeight="1">
      <c r="A23" s="23"/>
      <c r="B23" s="358"/>
      <c r="C23" s="353"/>
      <c r="D23" s="471"/>
      <c r="E23" s="555"/>
      <c r="F23" s="353"/>
      <c r="G23" s="353"/>
      <c r="H23" s="353"/>
      <c r="I23" s="353"/>
      <c r="J23" s="327"/>
      <c r="K23" s="956"/>
      <c r="L23" s="956"/>
      <c r="M23" s="956"/>
      <c r="N23" s="956"/>
      <c r="O23" s="956"/>
      <c r="P23" s="956"/>
      <c r="Q23" s="956"/>
      <c r="R23" s="968"/>
      <c r="S23" s="956"/>
      <c r="T23" s="956" t="str">
        <f t="shared" si="0"/>
        <v/>
      </c>
      <c r="U23" s="956"/>
      <c r="V23" s="358"/>
      <c r="W23" s="535"/>
      <c r="X23" s="535"/>
      <c r="Z23" s="551"/>
    </row>
    <row r="24" spans="1:26" ht="15.75" customHeight="1">
      <c r="A24" s="23"/>
      <c r="B24" s="358"/>
      <c r="C24" s="353"/>
      <c r="D24" s="471"/>
      <c r="E24" s="555"/>
      <c r="F24" s="353"/>
      <c r="G24" s="353"/>
      <c r="H24" s="353"/>
      <c r="I24" s="353"/>
      <c r="J24" s="327"/>
      <c r="K24" s="956"/>
      <c r="L24" s="956"/>
      <c r="M24" s="956"/>
      <c r="N24" s="956"/>
      <c r="O24" s="956"/>
      <c r="P24" s="956"/>
      <c r="Q24" s="956"/>
      <c r="R24" s="968"/>
      <c r="S24" s="956"/>
      <c r="T24" s="956" t="str">
        <f t="shared" si="0"/>
        <v/>
      </c>
      <c r="U24" s="956"/>
      <c r="V24" s="358"/>
      <c r="W24" s="535"/>
      <c r="X24" s="535"/>
      <c r="Z24" s="551"/>
    </row>
    <row r="25" spans="1:26" ht="15.75" customHeight="1">
      <c r="A25" s="23"/>
      <c r="B25" s="358"/>
      <c r="C25" s="353"/>
      <c r="D25" s="471"/>
      <c r="E25" s="555"/>
      <c r="F25" s="353"/>
      <c r="G25" s="353"/>
      <c r="H25" s="353"/>
      <c r="I25" s="353"/>
      <c r="J25" s="327"/>
      <c r="K25" s="956"/>
      <c r="L25" s="956"/>
      <c r="M25" s="956"/>
      <c r="N25" s="956"/>
      <c r="O25" s="956"/>
      <c r="P25" s="956"/>
      <c r="Q25" s="956"/>
      <c r="R25" s="968"/>
      <c r="S25" s="956"/>
      <c r="T25" s="956" t="str">
        <f t="shared" si="0"/>
        <v/>
      </c>
      <c r="U25" s="956"/>
      <c r="V25" s="358"/>
      <c r="W25" s="535"/>
      <c r="X25" s="535"/>
      <c r="Z25" s="551"/>
    </row>
    <row r="26" spans="1:26" ht="15.75" customHeight="1">
      <c r="A26" s="23"/>
      <c r="B26" s="358"/>
      <c r="C26" s="353"/>
      <c r="D26" s="471"/>
      <c r="E26" s="555"/>
      <c r="F26" s="353"/>
      <c r="G26" s="353"/>
      <c r="H26" s="353"/>
      <c r="I26" s="353"/>
      <c r="J26" s="327"/>
      <c r="K26" s="956"/>
      <c r="L26" s="956"/>
      <c r="M26" s="956"/>
      <c r="N26" s="956"/>
      <c r="O26" s="956"/>
      <c r="P26" s="956"/>
      <c r="Q26" s="956"/>
      <c r="R26" s="968"/>
      <c r="S26" s="956"/>
      <c r="T26" s="956"/>
      <c r="U26" s="956"/>
      <c r="V26" s="358"/>
      <c r="W26" s="535"/>
      <c r="X26" s="535"/>
      <c r="Z26" s="551"/>
    </row>
    <row r="27" spans="1:26" ht="15.75" customHeight="1">
      <c r="A27" s="2264" t="s">
        <v>433</v>
      </c>
      <c r="B27" s="2264"/>
      <c r="C27" s="421"/>
      <c r="D27" s="471"/>
      <c r="E27" s="555"/>
      <c r="F27" s="353"/>
      <c r="G27" s="353"/>
      <c r="H27" s="353"/>
      <c r="I27" s="353"/>
      <c r="J27" s="327"/>
      <c r="K27" s="956">
        <f>SUM(K7:K26)</f>
        <v>0</v>
      </c>
      <c r="L27" s="956">
        <f>SUM(L7:L26)</f>
        <v>0</v>
      </c>
      <c r="M27" s="956"/>
      <c r="N27" s="956"/>
      <c r="O27" s="956">
        <f>SUM(O7:O26)</f>
        <v>0</v>
      </c>
      <c r="P27" s="956">
        <f>SUM(P7:P26)</f>
        <v>0</v>
      </c>
      <c r="Q27" s="956">
        <f>SUM(Q7:Q26)</f>
        <v>0</v>
      </c>
      <c r="R27" s="968"/>
      <c r="S27" s="956">
        <f>SUM(S7:S26)</f>
        <v>0</v>
      </c>
      <c r="T27" s="956" t="str">
        <f>IF(P27=0,"",(S27-P27)/P27*100)</f>
        <v/>
      </c>
      <c r="U27" s="956"/>
      <c r="V27" s="358"/>
      <c r="W27" s="535"/>
      <c r="X27" s="535"/>
      <c r="Z27" s="551"/>
    </row>
    <row r="28" spans="1:26" ht="15.75" customHeight="1">
      <c r="A28" s="12" t="str">
        <f>封面!D11&amp;封面!G11</f>
        <v>被评估企业填表人：</v>
      </c>
      <c r="K28" s="943"/>
      <c r="L28" s="943"/>
      <c r="M28" s="943"/>
      <c r="N28" s="943"/>
      <c r="O28" s="943" t="str">
        <f>"评估人员："&amp;封面!G24</f>
        <v>评估人员：</v>
      </c>
      <c r="P28" s="943"/>
      <c r="Q28" s="943"/>
      <c r="R28" s="943"/>
      <c r="S28" s="943"/>
      <c r="T28" s="943"/>
      <c r="U28" s="943"/>
    </row>
    <row r="29" spans="1:26" ht="15.75" customHeight="1">
      <c r="A29" s="12" t="str">
        <f>CONCATENATE(封面!D13,封面!F13,封面!G13,封面!H13,封面!I13,封面!J13,封面!K13)</f>
        <v>填表日期：年月日</v>
      </c>
      <c r="K29" s="943"/>
      <c r="L29" s="943"/>
      <c r="M29" s="943"/>
      <c r="N29" s="943"/>
      <c r="O29" s="943"/>
      <c r="P29" s="943"/>
      <c r="Q29" s="943"/>
      <c r="R29" s="943"/>
      <c r="S29" s="943"/>
      <c r="T29" s="943"/>
      <c r="U29" s="943"/>
    </row>
    <row r="30" spans="1:26" ht="15.75" customHeight="1">
      <c r="K30" s="943"/>
      <c r="L30" s="943"/>
      <c r="M30" s="943"/>
      <c r="N30" s="943"/>
      <c r="O30" s="943"/>
      <c r="P30" s="943"/>
      <c r="Q30" s="943"/>
      <c r="R30" s="943"/>
      <c r="S30" s="943"/>
      <c r="T30" s="943"/>
      <c r="U30" s="943"/>
    </row>
    <row r="31" spans="1:26" ht="15.75" customHeight="1">
      <c r="K31" s="943"/>
      <c r="L31" s="943"/>
      <c r="M31" s="943"/>
      <c r="N31" s="943"/>
      <c r="O31" s="943"/>
      <c r="P31" s="943"/>
      <c r="Q31" s="943"/>
      <c r="R31" s="943"/>
      <c r="S31" s="943"/>
      <c r="T31" s="943"/>
      <c r="U31" s="943"/>
    </row>
    <row r="32" spans="1:26" ht="15.75" customHeight="1">
      <c r="K32" s="943"/>
      <c r="L32" s="943"/>
      <c r="M32" s="943"/>
      <c r="N32" s="943"/>
      <c r="O32" s="943"/>
      <c r="P32" s="943"/>
      <c r="Q32" s="943"/>
      <c r="R32" s="943"/>
      <c r="S32" s="943"/>
      <c r="T32" s="943"/>
      <c r="U32" s="943"/>
    </row>
    <row r="33" spans="2:21" ht="15.75" customHeight="1">
      <c r="K33" s="943"/>
      <c r="L33" s="943"/>
      <c r="M33" s="943"/>
      <c r="N33" s="943"/>
      <c r="O33" s="943"/>
      <c r="P33" s="943"/>
      <c r="Q33" s="943"/>
      <c r="R33" s="943"/>
      <c r="S33" s="943"/>
      <c r="T33" s="943"/>
      <c r="U33" s="943"/>
    </row>
    <row r="34" spans="2:21" ht="15.75" customHeight="1">
      <c r="B34" s="2565" t="s">
        <v>1176</v>
      </c>
      <c r="C34" s="2565"/>
      <c r="D34" s="2565"/>
      <c r="K34" s="943"/>
      <c r="L34" s="943"/>
      <c r="M34" s="943"/>
      <c r="N34" s="943"/>
      <c r="O34" s="943"/>
      <c r="P34" s="943"/>
      <c r="Q34" s="943"/>
      <c r="R34" s="943"/>
      <c r="S34" s="943"/>
      <c r="T34" s="943"/>
      <c r="U34" s="943"/>
    </row>
    <row r="35" spans="2:21" ht="22.5" customHeight="1">
      <c r="B35" s="536" t="s">
        <v>1177</v>
      </c>
      <c r="C35" s="536" t="s">
        <v>1178</v>
      </c>
      <c r="D35" s="536" t="s">
        <v>1179</v>
      </c>
      <c r="K35" s="943"/>
      <c r="L35" s="943"/>
      <c r="M35" s="943"/>
      <c r="N35" s="943"/>
      <c r="O35" s="943"/>
      <c r="P35" s="943"/>
      <c r="Q35" s="943"/>
      <c r="R35" s="943"/>
      <c r="S35" s="943"/>
      <c r="T35" s="943"/>
      <c r="U35" s="943"/>
    </row>
    <row r="36" spans="2:21" ht="15.75" customHeight="1">
      <c r="B36" s="537" t="s">
        <v>1180</v>
      </c>
      <c r="C36" s="536">
        <v>30</v>
      </c>
      <c r="D36" s="538"/>
      <c r="K36" s="943"/>
      <c r="L36" s="943"/>
      <c r="M36" s="943"/>
      <c r="N36" s="943"/>
      <c r="O36" s="943"/>
      <c r="P36" s="943"/>
      <c r="Q36" s="943"/>
      <c r="R36" s="943"/>
      <c r="S36" s="943"/>
      <c r="T36" s="943"/>
      <c r="U36" s="943"/>
    </row>
    <row r="37" spans="2:21" ht="15.75" customHeight="1">
      <c r="B37" s="537" t="s">
        <v>1181</v>
      </c>
      <c r="C37" s="536">
        <v>16</v>
      </c>
      <c r="D37" s="538"/>
      <c r="K37" s="943"/>
      <c r="L37" s="943"/>
      <c r="M37" s="943"/>
      <c r="N37" s="943"/>
      <c r="O37" s="943"/>
      <c r="P37" s="943"/>
      <c r="Q37" s="943"/>
      <c r="R37" s="943"/>
      <c r="S37" s="943"/>
      <c r="T37" s="943"/>
      <c r="U37" s="943"/>
    </row>
    <row r="38" spans="2:21" ht="15.75" customHeight="1">
      <c r="B38" s="537" t="s">
        <v>1182</v>
      </c>
      <c r="C38" s="536">
        <v>16</v>
      </c>
      <c r="D38" s="538"/>
      <c r="K38" s="943"/>
      <c r="L38" s="943"/>
      <c r="M38" s="943"/>
      <c r="N38" s="943"/>
      <c r="O38" s="943"/>
      <c r="P38" s="943"/>
      <c r="Q38" s="943"/>
      <c r="R38" s="943"/>
      <c r="S38" s="943"/>
      <c r="T38" s="943"/>
      <c r="U38" s="943"/>
    </row>
    <row r="39" spans="2:21" ht="15.75" customHeight="1">
      <c r="B39" s="537" t="s">
        <v>1183</v>
      </c>
      <c r="C39" s="536">
        <v>20</v>
      </c>
      <c r="D39" s="538"/>
      <c r="K39" s="943"/>
      <c r="L39" s="943"/>
      <c r="M39" s="943"/>
      <c r="N39" s="943"/>
      <c r="O39" s="943"/>
      <c r="P39" s="943"/>
      <c r="Q39" s="943"/>
      <c r="R39" s="943"/>
      <c r="S39" s="943"/>
      <c r="T39" s="943"/>
      <c r="U39" s="943"/>
    </row>
    <row r="40" spans="2:21" ht="15.75" customHeight="1">
      <c r="B40" s="537" t="s">
        <v>1184</v>
      </c>
      <c r="C40" s="536">
        <v>30</v>
      </c>
      <c r="D40" s="538"/>
      <c r="K40" s="943"/>
      <c r="L40" s="943"/>
      <c r="M40" s="943"/>
      <c r="N40" s="943"/>
      <c r="O40" s="943"/>
      <c r="P40" s="943"/>
      <c r="Q40" s="943"/>
      <c r="R40" s="943"/>
      <c r="S40" s="943"/>
      <c r="T40" s="943"/>
      <c r="U40" s="943"/>
    </row>
    <row r="41" spans="2:21" ht="15.75" customHeight="1">
      <c r="B41" s="537" t="s">
        <v>1185</v>
      </c>
      <c r="C41" s="536">
        <v>30</v>
      </c>
      <c r="D41" s="538"/>
      <c r="K41" s="943"/>
      <c r="L41" s="943"/>
      <c r="M41" s="943"/>
      <c r="N41" s="943"/>
      <c r="O41" s="943"/>
      <c r="P41" s="943"/>
      <c r="Q41" s="943"/>
      <c r="R41" s="943"/>
      <c r="S41" s="943"/>
      <c r="T41" s="943"/>
      <c r="U41" s="943"/>
    </row>
    <row r="42" spans="2:21" ht="15.75" customHeight="1">
      <c r="B42" s="537" t="s">
        <v>1186</v>
      </c>
      <c r="C42" s="536">
        <v>15</v>
      </c>
      <c r="D42" s="538"/>
      <c r="K42" s="943"/>
      <c r="L42" s="943"/>
      <c r="M42" s="943"/>
      <c r="N42" s="943"/>
      <c r="O42" s="943"/>
      <c r="P42" s="943"/>
      <c r="Q42" s="943"/>
      <c r="R42" s="943"/>
      <c r="S42" s="943"/>
      <c r="T42" s="943"/>
      <c r="U42" s="943"/>
    </row>
    <row r="43" spans="2:21" ht="15.75" customHeight="1">
      <c r="B43" s="537" t="s">
        <v>1187</v>
      </c>
      <c r="C43" s="536">
        <v>30</v>
      </c>
      <c r="D43" s="538"/>
      <c r="K43" s="943"/>
      <c r="L43" s="943"/>
      <c r="M43" s="943"/>
      <c r="N43" s="943"/>
      <c r="O43" s="943"/>
      <c r="P43" s="943"/>
      <c r="Q43" s="943"/>
      <c r="R43" s="943"/>
      <c r="S43" s="943"/>
      <c r="T43" s="943"/>
      <c r="U43" s="943"/>
    </row>
    <row r="44" spans="2:21" ht="15.75" customHeight="1">
      <c r="B44" s="537" t="s">
        <v>1188</v>
      </c>
      <c r="C44" s="536">
        <v>30</v>
      </c>
      <c r="D44" s="538"/>
      <c r="K44" s="943"/>
      <c r="L44" s="943"/>
      <c r="M44" s="943"/>
      <c r="N44" s="943"/>
      <c r="O44" s="943"/>
      <c r="P44" s="943"/>
      <c r="Q44" s="943"/>
      <c r="R44" s="943"/>
      <c r="S44" s="943"/>
      <c r="T44" s="943"/>
      <c r="U44" s="943"/>
    </row>
    <row r="45" spans="2:21" ht="15.75" customHeight="1">
      <c r="B45" s="537" t="s">
        <v>1189</v>
      </c>
      <c r="C45" s="536">
        <v>30</v>
      </c>
      <c r="D45" s="538"/>
      <c r="K45" s="943"/>
      <c r="L45" s="943"/>
      <c r="M45" s="943"/>
      <c r="N45" s="943"/>
      <c r="O45" s="943"/>
      <c r="P45" s="943"/>
      <c r="Q45" s="943"/>
      <c r="R45" s="943"/>
      <c r="S45" s="943"/>
      <c r="T45" s="943"/>
      <c r="U45" s="943"/>
    </row>
    <row r="46" spans="2:21" ht="15.75" customHeight="1">
      <c r="B46" s="537" t="s">
        <v>1190</v>
      </c>
      <c r="C46" s="536">
        <v>30</v>
      </c>
      <c r="D46" s="538"/>
      <c r="K46" s="943"/>
      <c r="L46" s="943"/>
      <c r="M46" s="943"/>
      <c r="N46" s="943"/>
      <c r="O46" s="943"/>
      <c r="P46" s="943"/>
      <c r="Q46" s="943"/>
      <c r="R46" s="943"/>
      <c r="S46" s="943"/>
      <c r="T46" s="943"/>
      <c r="U46" s="943"/>
    </row>
    <row r="47" spans="2:21" ht="15.75" customHeight="1">
      <c r="B47" s="537" t="s">
        <v>1191</v>
      </c>
      <c r="C47" s="536">
        <v>20</v>
      </c>
      <c r="D47" s="538"/>
      <c r="K47" s="943"/>
      <c r="L47" s="943"/>
      <c r="M47" s="943"/>
      <c r="N47" s="943"/>
      <c r="O47" s="943"/>
      <c r="P47" s="943"/>
      <c r="Q47" s="943"/>
      <c r="R47" s="943"/>
      <c r="S47" s="943"/>
      <c r="T47" s="943"/>
      <c r="U47" s="943"/>
    </row>
    <row r="48" spans="2:21" ht="15.75" customHeight="1">
      <c r="B48" s="537" t="s">
        <v>1192</v>
      </c>
      <c r="C48" s="536">
        <v>20</v>
      </c>
      <c r="D48" s="538"/>
      <c r="K48" s="943"/>
      <c r="L48" s="943"/>
      <c r="M48" s="943"/>
      <c r="N48" s="943"/>
      <c r="O48" s="943"/>
      <c r="P48" s="943"/>
      <c r="Q48" s="943"/>
      <c r="R48" s="943"/>
      <c r="S48" s="943"/>
      <c r="T48" s="943"/>
      <c r="U48" s="943"/>
    </row>
    <row r="49" spans="2:21" ht="15.75" customHeight="1">
      <c r="B49" s="537" t="s">
        <v>1193</v>
      </c>
      <c r="C49" s="536">
        <v>30</v>
      </c>
      <c r="D49" s="538"/>
      <c r="K49" s="943"/>
      <c r="L49" s="943"/>
      <c r="M49" s="943"/>
      <c r="N49" s="943"/>
      <c r="O49" s="943"/>
      <c r="P49" s="943"/>
      <c r="Q49" s="943"/>
      <c r="R49" s="943"/>
      <c r="S49" s="943"/>
      <c r="T49" s="943"/>
      <c r="U49" s="943"/>
    </row>
    <row r="50" spans="2:21" ht="15.75" customHeight="1">
      <c r="B50" s="537" t="s">
        <v>1194</v>
      </c>
      <c r="C50" s="536">
        <v>30</v>
      </c>
      <c r="D50" s="538"/>
      <c r="K50" s="943"/>
      <c r="L50" s="943"/>
      <c r="M50" s="943"/>
      <c r="N50" s="943"/>
      <c r="O50" s="943"/>
      <c r="P50" s="943"/>
      <c r="Q50" s="943"/>
      <c r="R50" s="943"/>
      <c r="S50" s="943"/>
      <c r="T50" s="943"/>
      <c r="U50" s="943"/>
    </row>
    <row r="51" spans="2:21" ht="15.75" customHeight="1">
      <c r="B51" s="537" t="s">
        <v>1195</v>
      </c>
      <c r="C51" s="536">
        <v>20</v>
      </c>
      <c r="D51" s="538"/>
      <c r="K51" s="943"/>
      <c r="L51" s="943"/>
      <c r="M51" s="943"/>
      <c r="N51" s="943"/>
      <c r="O51" s="943"/>
      <c r="P51" s="943"/>
      <c r="Q51" s="943"/>
      <c r="R51" s="943"/>
      <c r="S51" s="943"/>
      <c r="T51" s="943"/>
      <c r="U51" s="943"/>
    </row>
    <row r="52" spans="2:21" ht="15.75" customHeight="1">
      <c r="B52" s="537" t="s">
        <v>1196</v>
      </c>
      <c r="C52" s="536">
        <v>20</v>
      </c>
      <c r="D52" s="538"/>
      <c r="K52" s="943"/>
      <c r="L52" s="943"/>
      <c r="M52" s="943"/>
      <c r="N52" s="943"/>
      <c r="O52" s="943"/>
      <c r="P52" s="943"/>
      <c r="Q52" s="943"/>
      <c r="R52" s="943"/>
      <c r="S52" s="943"/>
      <c r="T52" s="943"/>
      <c r="U52" s="943"/>
    </row>
    <row r="53" spans="2:21" ht="15.75" customHeight="1">
      <c r="B53" s="537" t="s">
        <v>1197</v>
      </c>
      <c r="C53" s="536">
        <v>30</v>
      </c>
      <c r="D53" s="538"/>
      <c r="K53" s="943"/>
      <c r="L53" s="943"/>
      <c r="M53" s="943"/>
      <c r="N53" s="943"/>
      <c r="O53" s="943"/>
      <c r="P53" s="943"/>
      <c r="Q53" s="943"/>
      <c r="R53" s="943"/>
      <c r="S53" s="943"/>
      <c r="T53" s="943"/>
      <c r="U53" s="943"/>
    </row>
    <row r="54" spans="2:21" ht="15.75" customHeight="1">
      <c r="B54" s="537" t="s">
        <v>1198</v>
      </c>
      <c r="C54" s="536">
        <v>30</v>
      </c>
      <c r="D54" s="538"/>
      <c r="K54" s="943"/>
      <c r="L54" s="943"/>
      <c r="M54" s="943"/>
      <c r="N54" s="943"/>
      <c r="O54" s="943"/>
      <c r="P54" s="943"/>
      <c r="Q54" s="943"/>
      <c r="R54" s="943"/>
      <c r="S54" s="943"/>
      <c r="T54" s="943"/>
      <c r="U54" s="943"/>
    </row>
    <row r="55" spans="2:21" ht="15.75" customHeight="1">
      <c r="B55" s="537" t="s">
        <v>1199</v>
      </c>
      <c r="C55" s="536">
        <v>30</v>
      </c>
      <c r="D55" s="538"/>
      <c r="K55" s="943"/>
      <c r="L55" s="943"/>
      <c r="M55" s="943"/>
      <c r="N55" s="943"/>
      <c r="O55" s="943"/>
      <c r="P55" s="943"/>
      <c r="Q55" s="943"/>
      <c r="R55" s="943"/>
      <c r="S55" s="943"/>
      <c r="T55" s="943"/>
      <c r="U55" s="943"/>
    </row>
    <row r="56" spans="2:21" ht="15.75" customHeight="1">
      <c r="B56" s="537" t="s">
        <v>1200</v>
      </c>
      <c r="C56" s="536">
        <v>60</v>
      </c>
      <c r="D56" s="538"/>
      <c r="K56" s="943"/>
      <c r="L56" s="943"/>
      <c r="M56" s="943"/>
      <c r="N56" s="943"/>
      <c r="O56" s="943"/>
      <c r="P56" s="943"/>
      <c r="Q56" s="943"/>
      <c r="R56" s="943"/>
      <c r="S56" s="943"/>
      <c r="T56" s="943"/>
      <c r="U56" s="943"/>
    </row>
    <row r="57" spans="2:21" ht="15.75" customHeight="1">
      <c r="B57" s="537" t="s">
        <v>1201</v>
      </c>
      <c r="C57" s="536">
        <v>30</v>
      </c>
      <c r="D57" s="538"/>
      <c r="K57" s="943"/>
      <c r="L57" s="943"/>
      <c r="M57" s="943"/>
      <c r="N57" s="943"/>
      <c r="O57" s="943"/>
      <c r="P57" s="943"/>
      <c r="Q57" s="943"/>
      <c r="R57" s="943"/>
      <c r="S57" s="943"/>
      <c r="T57" s="943"/>
      <c r="U57" s="943"/>
    </row>
    <row r="58" spans="2:21" ht="15.75" customHeight="1">
      <c r="B58" s="539" t="s">
        <v>1202</v>
      </c>
      <c r="C58" s="540">
        <v>30</v>
      </c>
      <c r="D58" s="538"/>
      <c r="K58" s="943"/>
      <c r="L58" s="943"/>
      <c r="M58" s="943"/>
      <c r="N58" s="943"/>
      <c r="O58" s="943"/>
      <c r="P58" s="943"/>
      <c r="Q58" s="943"/>
      <c r="R58" s="943"/>
      <c r="S58" s="943"/>
      <c r="T58" s="943"/>
      <c r="U58" s="943"/>
    </row>
    <row r="59" spans="2:21" ht="15.75" customHeight="1">
      <c r="B59" s="539" t="s">
        <v>1203</v>
      </c>
      <c r="C59" s="540">
        <v>20</v>
      </c>
      <c r="D59" s="538"/>
      <c r="K59" s="943"/>
      <c r="L59" s="943"/>
      <c r="M59" s="943"/>
      <c r="N59" s="943"/>
      <c r="O59" s="943"/>
      <c r="P59" s="943"/>
      <c r="Q59" s="943"/>
      <c r="R59" s="943"/>
      <c r="S59" s="943"/>
      <c r="T59" s="943"/>
      <c r="U59" s="943"/>
    </row>
    <row r="60" spans="2:21" ht="15.75" customHeight="1">
      <c r="B60" s="539" t="s">
        <v>1204</v>
      </c>
      <c r="C60" s="540">
        <v>20</v>
      </c>
      <c r="D60" s="538"/>
      <c r="K60" s="943"/>
      <c r="L60" s="943"/>
      <c r="M60" s="943"/>
      <c r="N60" s="943"/>
      <c r="O60" s="943"/>
      <c r="P60" s="943"/>
      <c r="Q60" s="943"/>
      <c r="R60" s="943"/>
      <c r="S60" s="943"/>
      <c r="T60" s="943"/>
      <c r="U60" s="943"/>
    </row>
    <row r="61" spans="2:21" ht="15.75" customHeight="1">
      <c r="B61" s="539" t="s">
        <v>1205</v>
      </c>
      <c r="C61" s="540">
        <v>25</v>
      </c>
      <c r="D61" s="538"/>
      <c r="K61" s="943"/>
      <c r="L61" s="943"/>
      <c r="M61" s="943"/>
      <c r="N61" s="943"/>
      <c r="O61" s="943"/>
      <c r="P61" s="943"/>
      <c r="Q61" s="943"/>
      <c r="R61" s="943"/>
      <c r="S61" s="943"/>
      <c r="T61" s="943"/>
      <c r="U61" s="943"/>
    </row>
    <row r="62" spans="2:21" ht="15.75" customHeight="1">
      <c r="B62" s="539" t="s">
        <v>1206</v>
      </c>
      <c r="C62" s="540">
        <v>30</v>
      </c>
      <c r="D62" s="538"/>
      <c r="K62" s="943"/>
      <c r="L62" s="943"/>
      <c r="M62" s="943"/>
      <c r="N62" s="943"/>
      <c r="O62" s="943"/>
      <c r="P62" s="943"/>
      <c r="Q62" s="943"/>
      <c r="R62" s="943"/>
      <c r="S62" s="943"/>
      <c r="T62" s="943"/>
      <c r="U62" s="943"/>
    </row>
  </sheetData>
  <mergeCells count="22">
    <mergeCell ref="W5:X5"/>
    <mergeCell ref="C5:C6"/>
    <mergeCell ref="D5:D6"/>
    <mergeCell ref="T5:T6"/>
    <mergeCell ref="U5:U6"/>
    <mergeCell ref="V5:V6"/>
    <mergeCell ref="Z5:Z6"/>
    <mergeCell ref="B34:D34"/>
    <mergeCell ref="A2:V2"/>
    <mergeCell ref="K5:L5"/>
    <mergeCell ref="M5:N5"/>
    <mergeCell ref="O5:P5"/>
    <mergeCell ref="Q5:S5"/>
    <mergeCell ref="E5:E6"/>
    <mergeCell ref="F5:F6"/>
    <mergeCell ref="G5:G6"/>
    <mergeCell ref="I5:I6"/>
    <mergeCell ref="J5:J6"/>
    <mergeCell ref="H5:H6"/>
    <mergeCell ref="A27:B27"/>
    <mergeCell ref="A5:A6"/>
    <mergeCell ref="B5:B6"/>
  </mergeCells>
  <phoneticPr fontId="28" type="noConversion"/>
  <hyperlinks>
    <hyperlink ref="A1" location="索引目录!E36" display="返回索引页" xr:uid="{00000000-0004-0000-3900-000000000000}"/>
    <hyperlink ref="B1" location="固定资产汇总!B9" display="返回" xr:uid="{00000000-0004-0000-3900-000001000000}"/>
  </hyperlinks>
  <printOptions horizontalCentered="1"/>
  <pageMargins left="0.35433070866141736" right="0.35433070866141736" top="0.98425196850393704" bottom="0.78740157480314965" header="0.39370078740157477" footer="0.51181102362204722"/>
  <pageSetup paperSize="9" scale="59" fitToHeight="0" orientation="landscape" r:id="rId1"/>
  <headerFooter alignWithMargins="0">
    <oddHeader>&amp;R&amp;"宋体,常规"&amp;10共&amp;"Times New Roman,常规"&amp;N&amp;"宋体,常规"页第&amp;"Times New Roman,常规"&amp;P&amp;"宋体,常规"页</oddHeader>
  </headerFooter>
  <legacyDrawing r:id="rId2"/>
</worksheet>
</file>

<file path=xl/worksheets/sheet7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4">
    <pageSetUpPr fitToPage="1"/>
  </sheetPr>
  <dimension ref="A1:X29"/>
  <sheetViews>
    <sheetView zoomScale="85" zoomScaleNormal="85" workbookViewId="0">
      <selection activeCell="F30" sqref="F30"/>
    </sheetView>
  </sheetViews>
  <sheetFormatPr defaultColWidth="9" defaultRowHeight="15.75" customHeight="1" outlineLevelCol="1"/>
  <cols>
    <col min="1" max="1" width="4.5" style="12" customWidth="1"/>
    <col min="2" max="2" width="13.25" style="349" customWidth="1"/>
    <col min="3" max="3" width="8" style="349" customWidth="1" outlineLevel="1"/>
    <col min="4" max="5" width="4.75" style="349" customWidth="1"/>
    <col min="6" max="6" width="16.25" style="349" customWidth="1"/>
    <col min="7" max="7" width="4.25" style="349" customWidth="1"/>
    <col min="8" max="8" width="4.75" style="349" customWidth="1"/>
    <col min="9" max="9" width="5" style="561" customWidth="1"/>
    <col min="10" max="13" width="11" style="705" customWidth="1" outlineLevel="1"/>
    <col min="14" max="14" width="11.75" style="705" customWidth="1"/>
    <col min="15" max="15" width="11.5" style="705" customWidth="1"/>
    <col min="16" max="16" width="11" style="705" customWidth="1"/>
    <col min="17" max="17" width="6.625" style="705" customWidth="1"/>
    <col min="18" max="18" width="11" style="705" customWidth="1"/>
    <col min="19" max="19" width="6.125" style="349" customWidth="1"/>
    <col min="20" max="20" width="5.75" style="349" customWidth="1"/>
    <col min="21" max="21" width="13.625" style="349" customWidth="1" collapsed="1"/>
    <col min="22" max="22" width="13.625" style="349" customWidth="1"/>
    <col min="23" max="16384" width="9" style="349"/>
  </cols>
  <sheetData>
    <row r="1" spans="1:24" ht="15.75" customHeight="1">
      <c r="A1" s="564" t="s">
        <v>108</v>
      </c>
      <c r="B1" s="357" t="s">
        <v>333</v>
      </c>
      <c r="C1" s="348"/>
      <c r="D1" s="348"/>
      <c r="E1" s="348"/>
      <c r="F1" s="348"/>
      <c r="G1" s="348"/>
      <c r="H1" s="348"/>
      <c r="I1" s="560"/>
      <c r="J1" s="941"/>
      <c r="K1" s="941"/>
      <c r="L1" s="941"/>
      <c r="M1" s="941"/>
      <c r="N1" s="941"/>
      <c r="O1" s="941"/>
      <c r="P1" s="941"/>
      <c r="Q1" s="941"/>
      <c r="R1" s="941"/>
      <c r="S1" s="348"/>
      <c r="T1" s="348"/>
      <c r="U1" s="348"/>
      <c r="V1" s="348"/>
    </row>
    <row r="2" spans="1:24" s="369" customFormat="1" ht="30" customHeight="1">
      <c r="A2" s="2061" t="s">
        <v>614</v>
      </c>
      <c r="B2" s="2062"/>
      <c r="C2" s="2062"/>
      <c r="D2" s="2062"/>
      <c r="E2" s="2062"/>
      <c r="F2" s="2062"/>
      <c r="G2" s="2062"/>
      <c r="H2" s="2062"/>
      <c r="I2" s="2062"/>
      <c r="J2" s="2062"/>
      <c r="K2" s="2062"/>
      <c r="L2" s="2062"/>
      <c r="M2" s="2062"/>
      <c r="N2" s="2062"/>
      <c r="O2" s="2062"/>
      <c r="P2" s="2062"/>
      <c r="Q2" s="2062"/>
      <c r="R2" s="2062"/>
      <c r="S2" s="2062"/>
      <c r="T2" s="2062"/>
      <c r="U2" s="364"/>
      <c r="V2" s="364"/>
    </row>
    <row r="3" spans="1:24" ht="14.25" customHeight="1">
      <c r="A3" s="705" t="str">
        <f>CONCATENATE(封面!D9,封面!F9,封面!G9,封面!H9,封面!I9,封面!J9,封面!K9)</f>
        <v>评估基准日：年月日</v>
      </c>
      <c r="B3" s="705"/>
      <c r="C3" s="705"/>
      <c r="D3" s="705"/>
      <c r="E3" s="705"/>
      <c r="F3" s="705"/>
      <c r="G3" s="705"/>
      <c r="H3" s="705"/>
      <c r="I3" s="705"/>
      <c r="S3" s="705"/>
      <c r="T3" s="705"/>
      <c r="U3" s="365"/>
      <c r="V3" s="365"/>
    </row>
    <row r="4" spans="1:24" ht="15.75" customHeight="1">
      <c r="A4" s="12" t="str">
        <f>封面!D7&amp;封面!F7</f>
        <v>被评估企业：</v>
      </c>
      <c r="G4" s="532"/>
      <c r="H4" s="532"/>
      <c r="I4" s="712"/>
      <c r="J4" s="943"/>
      <c r="K4" s="943"/>
      <c r="L4" s="943"/>
      <c r="M4" s="943"/>
      <c r="N4" s="943"/>
      <c r="O4" s="943"/>
      <c r="P4" s="943"/>
      <c r="Q4" s="943"/>
      <c r="R4" s="943"/>
      <c r="T4" s="355" t="s">
        <v>110</v>
      </c>
      <c r="U4" s="355"/>
      <c r="V4" s="355"/>
    </row>
    <row r="5" spans="1:24" s="365" customFormat="1" ht="15.75" customHeight="1">
      <c r="A5" s="2252" t="s">
        <v>172</v>
      </c>
      <c r="B5" s="2265" t="s">
        <v>610</v>
      </c>
      <c r="C5" s="2569" t="s">
        <v>607</v>
      </c>
      <c r="D5" s="2568" t="s">
        <v>611</v>
      </c>
      <c r="E5" s="2568" t="s">
        <v>615</v>
      </c>
      <c r="F5" s="2568" t="s">
        <v>616</v>
      </c>
      <c r="G5" s="2568" t="s">
        <v>617</v>
      </c>
      <c r="H5" s="2568" t="s">
        <v>618</v>
      </c>
      <c r="I5" s="2566" t="s">
        <v>619</v>
      </c>
      <c r="J5" s="2572" t="s">
        <v>317</v>
      </c>
      <c r="K5" s="2573"/>
      <c r="L5" s="2574" t="s">
        <v>394</v>
      </c>
      <c r="M5" s="2575"/>
      <c r="N5" s="2259" t="s">
        <v>318</v>
      </c>
      <c r="O5" s="2263"/>
      <c r="P5" s="2259" t="s">
        <v>319</v>
      </c>
      <c r="Q5" s="2263"/>
      <c r="R5" s="2263"/>
      <c r="S5" s="2568" t="s">
        <v>336</v>
      </c>
      <c r="T5" s="2568" t="s">
        <v>175</v>
      </c>
      <c r="U5" s="2115" t="s">
        <v>979</v>
      </c>
      <c r="V5" s="2576"/>
      <c r="X5" s="2258" t="s">
        <v>2129</v>
      </c>
    </row>
    <row r="6" spans="1:24" s="365" customFormat="1" ht="15.75" customHeight="1">
      <c r="A6" s="2253"/>
      <c r="B6" s="2265"/>
      <c r="C6" s="2570"/>
      <c r="D6" s="2265"/>
      <c r="E6" s="2265"/>
      <c r="F6" s="2265"/>
      <c r="G6" s="2265"/>
      <c r="H6" s="2265"/>
      <c r="I6" s="2567"/>
      <c r="J6" s="947" t="s">
        <v>569</v>
      </c>
      <c r="K6" s="947" t="s">
        <v>570</v>
      </c>
      <c r="L6" s="947" t="s">
        <v>569</v>
      </c>
      <c r="M6" s="947" t="s">
        <v>570</v>
      </c>
      <c r="N6" s="947" t="s">
        <v>569</v>
      </c>
      <c r="O6" s="947" t="s">
        <v>570</v>
      </c>
      <c r="P6" s="947" t="s">
        <v>569</v>
      </c>
      <c r="Q6" s="947" t="s">
        <v>503</v>
      </c>
      <c r="R6" s="947" t="s">
        <v>570</v>
      </c>
      <c r="S6" s="2265"/>
      <c r="T6" s="2265"/>
      <c r="U6" s="350" t="s">
        <v>980</v>
      </c>
      <c r="V6" s="533" t="s">
        <v>981</v>
      </c>
      <c r="X6" s="2258"/>
    </row>
    <row r="7" spans="1:24" ht="15.75" customHeight="1">
      <c r="A7" s="23"/>
      <c r="B7" s="358"/>
      <c r="C7" s="471"/>
      <c r="D7" s="353"/>
      <c r="E7" s="353"/>
      <c r="F7" s="353"/>
      <c r="G7" s="353"/>
      <c r="H7" s="353"/>
      <c r="I7" s="555"/>
      <c r="J7" s="956"/>
      <c r="K7" s="956"/>
      <c r="L7" s="956"/>
      <c r="M7" s="956"/>
      <c r="N7" s="956"/>
      <c r="O7" s="956"/>
      <c r="P7" s="956"/>
      <c r="Q7" s="968"/>
      <c r="R7" s="956">
        <f>ROUND(P7*Q7/100,0)</f>
        <v>0</v>
      </c>
      <c r="S7" s="327" t="str">
        <f>IF(O7=0,"",(R7-O7)/O7*100)</f>
        <v/>
      </c>
      <c r="T7" s="370"/>
      <c r="U7" s="390"/>
      <c r="V7" s="390"/>
      <c r="X7" s="551"/>
    </row>
    <row r="8" spans="1:24" ht="15.75" customHeight="1">
      <c r="A8" s="23"/>
      <c r="B8" s="358"/>
      <c r="C8" s="471"/>
      <c r="D8" s="353"/>
      <c r="E8" s="353"/>
      <c r="F8" s="353"/>
      <c r="G8" s="353"/>
      <c r="H8" s="353"/>
      <c r="I8" s="555"/>
      <c r="J8" s="956"/>
      <c r="K8" s="956"/>
      <c r="L8" s="956"/>
      <c r="M8" s="956"/>
      <c r="N8" s="956"/>
      <c r="O8" s="956"/>
      <c r="P8" s="956"/>
      <c r="Q8" s="968"/>
      <c r="R8" s="956">
        <f t="shared" ref="R8:R25" si="0">ROUND(P8*Q8/100,0)</f>
        <v>0</v>
      </c>
      <c r="S8" s="327" t="str">
        <f t="shared" ref="S8:S25" si="1">IF(O8=0,"",(R8-O8)/O8*100)</f>
        <v/>
      </c>
      <c r="T8" s="370"/>
      <c r="U8" s="390"/>
      <c r="V8" s="390"/>
      <c r="X8" s="551"/>
    </row>
    <row r="9" spans="1:24" ht="15.75" customHeight="1">
      <c r="A9" s="23"/>
      <c r="B9" s="358"/>
      <c r="C9" s="471"/>
      <c r="D9" s="353"/>
      <c r="E9" s="353"/>
      <c r="F9" s="353"/>
      <c r="G9" s="353"/>
      <c r="H9" s="353"/>
      <c r="I9" s="555"/>
      <c r="J9" s="956"/>
      <c r="K9" s="956"/>
      <c r="L9" s="956"/>
      <c r="M9" s="956"/>
      <c r="N9" s="956"/>
      <c r="O9" s="956"/>
      <c r="P9" s="956"/>
      <c r="Q9" s="968"/>
      <c r="R9" s="956">
        <f t="shared" si="0"/>
        <v>0</v>
      </c>
      <c r="S9" s="327" t="str">
        <f t="shared" si="1"/>
        <v/>
      </c>
      <c r="T9" s="370"/>
      <c r="U9" s="390"/>
      <c r="V9" s="390"/>
      <c r="X9" s="551"/>
    </row>
    <row r="10" spans="1:24" ht="15.75" customHeight="1">
      <c r="A10" s="23"/>
      <c r="B10" s="358"/>
      <c r="C10" s="471"/>
      <c r="D10" s="353"/>
      <c r="E10" s="353"/>
      <c r="F10" s="353"/>
      <c r="G10" s="353"/>
      <c r="H10" s="353"/>
      <c r="I10" s="555"/>
      <c r="J10" s="956"/>
      <c r="K10" s="956"/>
      <c r="L10" s="956"/>
      <c r="M10" s="956"/>
      <c r="N10" s="956"/>
      <c r="O10" s="956"/>
      <c r="P10" s="956"/>
      <c r="Q10" s="968"/>
      <c r="R10" s="956">
        <f t="shared" si="0"/>
        <v>0</v>
      </c>
      <c r="S10" s="327" t="str">
        <f t="shared" si="1"/>
        <v/>
      </c>
      <c r="T10" s="370"/>
      <c r="U10" s="390"/>
      <c r="V10" s="390"/>
      <c r="X10" s="551"/>
    </row>
    <row r="11" spans="1:24" ht="15.75" customHeight="1">
      <c r="A11" s="23"/>
      <c r="B11" s="358"/>
      <c r="C11" s="471"/>
      <c r="D11" s="353"/>
      <c r="E11" s="353"/>
      <c r="F11" s="353"/>
      <c r="G11" s="353"/>
      <c r="H11" s="353"/>
      <c r="I11" s="555"/>
      <c r="J11" s="956"/>
      <c r="K11" s="956"/>
      <c r="L11" s="956"/>
      <c r="M11" s="956"/>
      <c r="N11" s="956"/>
      <c r="O11" s="956"/>
      <c r="P11" s="956"/>
      <c r="Q11" s="968"/>
      <c r="R11" s="956">
        <f t="shared" si="0"/>
        <v>0</v>
      </c>
      <c r="S11" s="327" t="str">
        <f t="shared" si="1"/>
        <v/>
      </c>
      <c r="T11" s="370"/>
      <c r="U11" s="390"/>
      <c r="V11" s="390"/>
      <c r="X11" s="551"/>
    </row>
    <row r="12" spans="1:24" ht="15.75" customHeight="1">
      <c r="A12" s="23"/>
      <c r="B12" s="358"/>
      <c r="C12" s="471"/>
      <c r="D12" s="353"/>
      <c r="E12" s="353"/>
      <c r="F12" s="353"/>
      <c r="G12" s="353"/>
      <c r="H12" s="353"/>
      <c r="I12" s="555"/>
      <c r="J12" s="956"/>
      <c r="K12" s="956"/>
      <c r="L12" s="956"/>
      <c r="M12" s="956"/>
      <c r="N12" s="956"/>
      <c r="O12" s="956"/>
      <c r="P12" s="956"/>
      <c r="Q12" s="968"/>
      <c r="R12" s="956">
        <f t="shared" si="0"/>
        <v>0</v>
      </c>
      <c r="S12" s="327" t="str">
        <f t="shared" si="1"/>
        <v/>
      </c>
      <c r="T12" s="370"/>
      <c r="U12" s="390"/>
      <c r="V12" s="390"/>
      <c r="X12" s="551"/>
    </row>
    <row r="13" spans="1:24" ht="15.75" customHeight="1">
      <c r="A13" s="23"/>
      <c r="B13" s="358"/>
      <c r="C13" s="471"/>
      <c r="D13" s="353"/>
      <c r="E13" s="353"/>
      <c r="F13" s="353"/>
      <c r="G13" s="353"/>
      <c r="H13" s="353"/>
      <c r="I13" s="555"/>
      <c r="J13" s="956"/>
      <c r="K13" s="956"/>
      <c r="L13" s="956"/>
      <c r="M13" s="956"/>
      <c r="N13" s="956"/>
      <c r="O13" s="956"/>
      <c r="P13" s="956"/>
      <c r="Q13" s="968"/>
      <c r="R13" s="956">
        <f t="shared" si="0"/>
        <v>0</v>
      </c>
      <c r="S13" s="327" t="str">
        <f t="shared" si="1"/>
        <v/>
      </c>
      <c r="T13" s="370"/>
      <c r="U13" s="390"/>
      <c r="V13" s="390"/>
      <c r="X13" s="551"/>
    </row>
    <row r="14" spans="1:24" ht="15.75" customHeight="1">
      <c r="A14" s="23"/>
      <c r="B14" s="358"/>
      <c r="C14" s="471"/>
      <c r="D14" s="353"/>
      <c r="E14" s="353"/>
      <c r="F14" s="353"/>
      <c r="G14" s="353"/>
      <c r="H14" s="353"/>
      <c r="I14" s="555"/>
      <c r="J14" s="956"/>
      <c r="K14" s="956"/>
      <c r="L14" s="956"/>
      <c r="M14" s="956"/>
      <c r="N14" s="956"/>
      <c r="O14" s="956"/>
      <c r="P14" s="956"/>
      <c r="Q14" s="968"/>
      <c r="R14" s="956">
        <f t="shared" si="0"/>
        <v>0</v>
      </c>
      <c r="S14" s="327" t="str">
        <f t="shared" si="1"/>
        <v/>
      </c>
      <c r="T14" s="370"/>
      <c r="U14" s="390"/>
      <c r="V14" s="390"/>
      <c r="X14" s="551"/>
    </row>
    <row r="15" spans="1:24" ht="15.75" customHeight="1">
      <c r="A15" s="23"/>
      <c r="B15" s="358"/>
      <c r="C15" s="471"/>
      <c r="D15" s="353"/>
      <c r="E15" s="353"/>
      <c r="F15" s="353"/>
      <c r="G15" s="353"/>
      <c r="H15" s="353"/>
      <c r="I15" s="555"/>
      <c r="J15" s="956"/>
      <c r="K15" s="956"/>
      <c r="L15" s="956"/>
      <c r="M15" s="956"/>
      <c r="N15" s="956"/>
      <c r="O15" s="956"/>
      <c r="P15" s="956"/>
      <c r="Q15" s="968"/>
      <c r="R15" s="956">
        <f t="shared" si="0"/>
        <v>0</v>
      </c>
      <c r="S15" s="327" t="str">
        <f t="shared" si="1"/>
        <v/>
      </c>
      <c r="T15" s="370"/>
      <c r="U15" s="390"/>
      <c r="V15" s="390"/>
      <c r="X15" s="551"/>
    </row>
    <row r="16" spans="1:24" ht="15.75" customHeight="1">
      <c r="A16" s="23"/>
      <c r="B16" s="358"/>
      <c r="C16" s="471"/>
      <c r="D16" s="353"/>
      <c r="E16" s="353"/>
      <c r="F16" s="353"/>
      <c r="G16" s="353"/>
      <c r="H16" s="353"/>
      <c r="I16" s="555"/>
      <c r="J16" s="956"/>
      <c r="K16" s="956"/>
      <c r="L16" s="956"/>
      <c r="M16" s="956"/>
      <c r="N16" s="956"/>
      <c r="O16" s="956"/>
      <c r="P16" s="956"/>
      <c r="Q16" s="968"/>
      <c r="R16" s="956">
        <f t="shared" si="0"/>
        <v>0</v>
      </c>
      <c r="S16" s="327" t="str">
        <f t="shared" si="1"/>
        <v/>
      </c>
      <c r="T16" s="370"/>
      <c r="U16" s="390"/>
      <c r="V16" s="390"/>
      <c r="X16" s="551"/>
    </row>
    <row r="17" spans="1:24" ht="15.75" customHeight="1">
      <c r="A17" s="23"/>
      <c r="B17" s="358"/>
      <c r="C17" s="471"/>
      <c r="D17" s="353"/>
      <c r="E17" s="353"/>
      <c r="F17" s="353"/>
      <c r="G17" s="353"/>
      <c r="H17" s="353"/>
      <c r="I17" s="555"/>
      <c r="J17" s="956"/>
      <c r="K17" s="956"/>
      <c r="L17" s="956"/>
      <c r="M17" s="956"/>
      <c r="N17" s="956"/>
      <c r="O17" s="956"/>
      <c r="P17" s="956"/>
      <c r="Q17" s="968"/>
      <c r="R17" s="956">
        <f t="shared" si="0"/>
        <v>0</v>
      </c>
      <c r="S17" s="327" t="str">
        <f t="shared" si="1"/>
        <v/>
      </c>
      <c r="T17" s="370"/>
      <c r="U17" s="390"/>
      <c r="V17" s="390"/>
      <c r="X17" s="551"/>
    </row>
    <row r="18" spans="1:24" ht="15.75" customHeight="1">
      <c r="A18" s="23"/>
      <c r="B18" s="358"/>
      <c r="C18" s="471"/>
      <c r="D18" s="353"/>
      <c r="E18" s="353"/>
      <c r="F18" s="353"/>
      <c r="G18" s="353"/>
      <c r="H18" s="353"/>
      <c r="I18" s="555"/>
      <c r="J18" s="956"/>
      <c r="K18" s="956"/>
      <c r="L18" s="956"/>
      <c r="M18" s="956"/>
      <c r="N18" s="956"/>
      <c r="O18" s="956"/>
      <c r="P18" s="956"/>
      <c r="Q18" s="968"/>
      <c r="R18" s="956">
        <f t="shared" si="0"/>
        <v>0</v>
      </c>
      <c r="S18" s="327" t="str">
        <f t="shared" si="1"/>
        <v/>
      </c>
      <c r="T18" s="370"/>
      <c r="U18" s="390"/>
      <c r="V18" s="390"/>
      <c r="X18" s="551"/>
    </row>
    <row r="19" spans="1:24" ht="15.75" customHeight="1">
      <c r="A19" s="23"/>
      <c r="B19" s="358"/>
      <c r="C19" s="471"/>
      <c r="D19" s="353"/>
      <c r="E19" s="353"/>
      <c r="F19" s="353"/>
      <c r="G19" s="353"/>
      <c r="H19" s="353"/>
      <c r="I19" s="555"/>
      <c r="J19" s="956"/>
      <c r="K19" s="956"/>
      <c r="L19" s="956"/>
      <c r="M19" s="956"/>
      <c r="N19" s="956"/>
      <c r="O19" s="956"/>
      <c r="P19" s="956"/>
      <c r="Q19" s="968"/>
      <c r="R19" s="956">
        <f t="shared" si="0"/>
        <v>0</v>
      </c>
      <c r="S19" s="327" t="str">
        <f t="shared" si="1"/>
        <v/>
      </c>
      <c r="T19" s="370"/>
      <c r="U19" s="390"/>
      <c r="V19" s="390"/>
      <c r="X19" s="551"/>
    </row>
    <row r="20" spans="1:24" ht="15.75" customHeight="1">
      <c r="A20" s="23"/>
      <c r="B20" s="358"/>
      <c r="C20" s="471"/>
      <c r="D20" s="353"/>
      <c r="E20" s="353"/>
      <c r="F20" s="353"/>
      <c r="G20" s="353"/>
      <c r="H20" s="353"/>
      <c r="I20" s="555"/>
      <c r="J20" s="956"/>
      <c r="K20" s="956"/>
      <c r="L20" s="956"/>
      <c r="M20" s="956"/>
      <c r="N20" s="956"/>
      <c r="O20" s="956"/>
      <c r="P20" s="956"/>
      <c r="Q20" s="968"/>
      <c r="R20" s="956">
        <f t="shared" si="0"/>
        <v>0</v>
      </c>
      <c r="S20" s="327" t="str">
        <f t="shared" si="1"/>
        <v/>
      </c>
      <c r="T20" s="370"/>
      <c r="U20" s="390"/>
      <c r="X20" s="551"/>
    </row>
    <row r="21" spans="1:24" ht="15.75" customHeight="1">
      <c r="A21" s="23"/>
      <c r="B21" s="358"/>
      <c r="C21" s="471"/>
      <c r="D21" s="353"/>
      <c r="E21" s="353"/>
      <c r="F21" s="353"/>
      <c r="G21" s="353"/>
      <c r="H21" s="353"/>
      <c r="I21" s="555"/>
      <c r="J21" s="956"/>
      <c r="K21" s="956"/>
      <c r="L21" s="956"/>
      <c r="M21" s="956"/>
      <c r="N21" s="956"/>
      <c r="O21" s="956"/>
      <c r="P21" s="956"/>
      <c r="Q21" s="968"/>
      <c r="R21" s="956">
        <f t="shared" si="0"/>
        <v>0</v>
      </c>
      <c r="S21" s="327" t="str">
        <f t="shared" si="1"/>
        <v/>
      </c>
      <c r="T21" s="370"/>
      <c r="U21" s="390"/>
      <c r="V21" s="390"/>
      <c r="X21" s="551"/>
    </row>
    <row r="22" spans="1:24" ht="15.75" customHeight="1">
      <c r="A22" s="23"/>
      <c r="B22" s="358"/>
      <c r="C22" s="471"/>
      <c r="D22" s="353"/>
      <c r="E22" s="353"/>
      <c r="F22" s="353"/>
      <c r="G22" s="353"/>
      <c r="H22" s="353"/>
      <c r="I22" s="555"/>
      <c r="J22" s="956"/>
      <c r="K22" s="956"/>
      <c r="L22" s="956"/>
      <c r="M22" s="956"/>
      <c r="N22" s="956"/>
      <c r="O22" s="956"/>
      <c r="P22" s="956"/>
      <c r="Q22" s="968"/>
      <c r="R22" s="956">
        <f t="shared" si="0"/>
        <v>0</v>
      </c>
      <c r="S22" s="327" t="str">
        <f t="shared" si="1"/>
        <v/>
      </c>
      <c r="T22" s="370"/>
      <c r="U22" s="390"/>
      <c r="V22" s="390"/>
      <c r="X22" s="551"/>
    </row>
    <row r="23" spans="1:24" ht="15.75" customHeight="1">
      <c r="A23" s="23"/>
      <c r="B23" s="358"/>
      <c r="C23" s="471"/>
      <c r="D23" s="353"/>
      <c r="E23" s="353"/>
      <c r="F23" s="353"/>
      <c r="G23" s="353"/>
      <c r="H23" s="353"/>
      <c r="I23" s="555"/>
      <c r="J23" s="956"/>
      <c r="K23" s="956"/>
      <c r="L23" s="956"/>
      <c r="M23" s="956"/>
      <c r="N23" s="956"/>
      <c r="O23" s="956"/>
      <c r="P23" s="956"/>
      <c r="Q23" s="968"/>
      <c r="R23" s="956">
        <f t="shared" si="0"/>
        <v>0</v>
      </c>
      <c r="S23" s="327" t="str">
        <f t="shared" si="1"/>
        <v/>
      </c>
      <c r="T23" s="370"/>
      <c r="U23" s="390"/>
      <c r="V23" s="390"/>
      <c r="X23" s="551"/>
    </row>
    <row r="24" spans="1:24" ht="15.75" customHeight="1">
      <c r="A24" s="23"/>
      <c r="B24" s="358"/>
      <c r="C24" s="471"/>
      <c r="D24" s="353"/>
      <c r="E24" s="353"/>
      <c r="F24" s="353"/>
      <c r="G24" s="353"/>
      <c r="H24" s="353"/>
      <c r="I24" s="555"/>
      <c r="J24" s="956"/>
      <c r="K24" s="956"/>
      <c r="L24" s="956"/>
      <c r="M24" s="956"/>
      <c r="N24" s="956"/>
      <c r="O24" s="956"/>
      <c r="P24" s="956"/>
      <c r="Q24" s="968"/>
      <c r="R24" s="956">
        <f t="shared" si="0"/>
        <v>0</v>
      </c>
      <c r="S24" s="327" t="str">
        <f t="shared" si="1"/>
        <v/>
      </c>
      <c r="T24" s="370"/>
      <c r="U24" s="390"/>
      <c r="V24" s="390"/>
      <c r="X24" s="551"/>
    </row>
    <row r="25" spans="1:24" ht="15.75" customHeight="1">
      <c r="A25" s="23"/>
      <c r="B25" s="358"/>
      <c r="C25" s="471"/>
      <c r="D25" s="353"/>
      <c r="E25" s="353"/>
      <c r="F25" s="353"/>
      <c r="G25" s="353"/>
      <c r="H25" s="353"/>
      <c r="I25" s="555"/>
      <c r="J25" s="956"/>
      <c r="K25" s="956"/>
      <c r="L25" s="956"/>
      <c r="M25" s="956"/>
      <c r="N25" s="956"/>
      <c r="O25" s="956"/>
      <c r="P25" s="956"/>
      <c r="Q25" s="968"/>
      <c r="R25" s="956">
        <f t="shared" si="0"/>
        <v>0</v>
      </c>
      <c r="S25" s="327" t="str">
        <f t="shared" si="1"/>
        <v/>
      </c>
      <c r="T25" s="370"/>
      <c r="U25" s="390"/>
      <c r="V25" s="390"/>
      <c r="X25" s="551"/>
    </row>
    <row r="26" spans="1:24" ht="15.75" customHeight="1">
      <c r="A26" s="23"/>
      <c r="B26" s="358"/>
      <c r="C26" s="471"/>
      <c r="D26" s="353"/>
      <c r="E26" s="353"/>
      <c r="F26" s="353"/>
      <c r="G26" s="353"/>
      <c r="H26" s="353"/>
      <c r="I26" s="555"/>
      <c r="J26" s="956"/>
      <c r="K26" s="956"/>
      <c r="L26" s="956"/>
      <c r="M26" s="956"/>
      <c r="N26" s="956"/>
      <c r="O26" s="956"/>
      <c r="P26" s="956"/>
      <c r="Q26" s="968"/>
      <c r="R26" s="956"/>
      <c r="S26" s="327"/>
      <c r="T26" s="370"/>
      <c r="U26" s="390"/>
      <c r="V26" s="390"/>
      <c r="X26" s="551"/>
    </row>
    <row r="27" spans="1:24" ht="15.75" customHeight="1">
      <c r="A27" s="2115" t="s">
        <v>433</v>
      </c>
      <c r="B27" s="2116"/>
      <c r="C27" s="381"/>
      <c r="D27" s="353"/>
      <c r="E27" s="353"/>
      <c r="F27" s="353"/>
      <c r="G27" s="353"/>
      <c r="H27" s="353"/>
      <c r="I27" s="555"/>
      <c r="J27" s="956">
        <f>SUM(J7:J26)</f>
        <v>0</v>
      </c>
      <c r="K27" s="956">
        <f>SUM(K7:K26)</f>
        <v>0</v>
      </c>
      <c r="L27" s="956"/>
      <c r="M27" s="956"/>
      <c r="N27" s="956">
        <f>SUM(N7:N26)</f>
        <v>0</v>
      </c>
      <c r="O27" s="956">
        <f>SUM(O7:O26)</f>
        <v>0</v>
      </c>
      <c r="P27" s="956">
        <f>SUM(P7:P26)</f>
        <v>0</v>
      </c>
      <c r="Q27" s="968"/>
      <c r="R27" s="956">
        <f>SUM(R7:R26)</f>
        <v>0</v>
      </c>
      <c r="S27" s="327" t="str">
        <f>IF(O27=0,"",(R27-O27)/O27*100)</f>
        <v/>
      </c>
      <c r="T27" s="370"/>
      <c r="U27" s="390"/>
      <c r="V27" s="390"/>
      <c r="X27" s="551"/>
    </row>
    <row r="28" spans="1:24" ht="15.75" customHeight="1">
      <c r="A28" s="12" t="str">
        <f>封面!D11&amp;封面!G11</f>
        <v>被评估企业填表人：</v>
      </c>
      <c r="J28" s="943"/>
      <c r="K28" s="943"/>
      <c r="L28" s="943"/>
      <c r="M28" s="943"/>
      <c r="N28" s="943" t="str">
        <f>"评估人员："&amp;封面!G24</f>
        <v>评估人员：</v>
      </c>
      <c r="O28" s="943"/>
      <c r="P28" s="943"/>
      <c r="Q28" s="943"/>
      <c r="R28" s="943"/>
    </row>
    <row r="29" spans="1:24" ht="15.75" customHeight="1">
      <c r="A29" s="12" t="str">
        <f>CONCATENATE(封面!D13,封面!F13,封面!G13,封面!H13,封面!I13,封面!J13,封面!K13)</f>
        <v>填表日期：年月日</v>
      </c>
      <c r="J29" s="943"/>
      <c r="K29" s="943"/>
      <c r="L29" s="943"/>
      <c r="M29" s="943"/>
      <c r="N29" s="943"/>
      <c r="O29" s="943"/>
      <c r="P29" s="943"/>
      <c r="Q29" s="943"/>
      <c r="R29" s="943"/>
    </row>
  </sheetData>
  <mergeCells count="19">
    <mergeCell ref="A27:B27"/>
    <mergeCell ref="A5:A6"/>
    <mergeCell ref="B5:B6"/>
    <mergeCell ref="C5:C6"/>
    <mergeCell ref="D5:D6"/>
    <mergeCell ref="X5:X6"/>
    <mergeCell ref="A2:T2"/>
    <mergeCell ref="J5:K5"/>
    <mergeCell ref="L5:M5"/>
    <mergeCell ref="N5:O5"/>
    <mergeCell ref="P5:R5"/>
    <mergeCell ref="E5:E6"/>
    <mergeCell ref="F5:F6"/>
    <mergeCell ref="G5:G6"/>
    <mergeCell ref="H5:H6"/>
    <mergeCell ref="I5:I6"/>
    <mergeCell ref="S5:S6"/>
    <mergeCell ref="T5:T6"/>
    <mergeCell ref="U5:V5"/>
  </mergeCells>
  <phoneticPr fontId="28" type="noConversion"/>
  <hyperlinks>
    <hyperlink ref="A1" location="索引目录!E37" display="返回索引页" xr:uid="{00000000-0004-0000-3A00-000000000000}"/>
    <hyperlink ref="B1" location="固定资产汇总!B10" display="返回" xr:uid="{00000000-0004-0000-3A00-000001000000}"/>
  </hyperlinks>
  <printOptions horizontalCentered="1"/>
  <pageMargins left="0.35433070866141736" right="0.35433070866141736" top="0.98425196850393704" bottom="0.78740157480314965" header="0.39370078740157477" footer="0.51181102362204722"/>
  <pageSetup paperSize="9" scale="75" fitToHeight="0" orientation="landscape" r:id="rId1"/>
  <headerFooter alignWithMargins="0">
    <oddHeader>&amp;R&amp;"宋体,常规"&amp;10共&amp;"Times New Roman,常规"&amp;N&amp;"宋体,常规"页第&amp;"Times New Roman,常规"&amp;P&amp;"宋体,常规"页</oddHeader>
  </headerFooter>
  <legacyDrawing r:id="rId2"/>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106">
    <pageSetUpPr fitToPage="1"/>
  </sheetPr>
  <dimension ref="A1:CD117"/>
  <sheetViews>
    <sheetView zoomScale="70" zoomScaleNormal="70" workbookViewId="0">
      <selection activeCell="F30" sqref="F30"/>
    </sheetView>
  </sheetViews>
  <sheetFormatPr defaultColWidth="9" defaultRowHeight="15.75" outlineLevelCol="1"/>
  <cols>
    <col min="1" max="1" width="8.25" style="573" customWidth="1"/>
    <col min="2" max="2" width="4.125" style="480" customWidth="1" outlineLevel="1"/>
    <col min="3" max="3" width="12.75" style="521" customWidth="1"/>
    <col min="4" max="4" width="6" style="528" customWidth="1" outlineLevel="1"/>
    <col min="5" max="5" width="6.75" style="528" customWidth="1" outlineLevel="1"/>
    <col min="6" max="6" width="4.75" style="528" customWidth="1" outlineLevel="1"/>
    <col min="7" max="8" width="4.75" style="529" customWidth="1"/>
    <col min="9" max="9" width="7.625" style="529" customWidth="1"/>
    <col min="10" max="10" width="8.875" style="529" customWidth="1"/>
    <col min="11" max="11" width="6.5" style="529" customWidth="1" outlineLevel="1"/>
    <col min="12" max="12" width="5.5" style="529" customWidth="1" outlineLevel="1" collapsed="1"/>
    <col min="13" max="13" width="5.5" style="529" customWidth="1" outlineLevel="1"/>
    <col min="14" max="14" width="7.375" style="529" customWidth="1" outlineLevel="1"/>
    <col min="15" max="17" width="5.125" style="529" customWidth="1" outlineLevel="1"/>
    <col min="18" max="18" width="6.875" style="529" customWidth="1" outlineLevel="1"/>
    <col min="19" max="19" width="5.875" style="529" customWidth="1" outlineLevel="1"/>
    <col min="20" max="20" width="6.375" style="529" customWidth="1" outlineLevel="1"/>
    <col min="21" max="21" width="6.875" style="529" customWidth="1" outlineLevel="1"/>
    <col min="22" max="22" width="5.125" style="529" customWidth="1"/>
    <col min="23" max="23" width="4.875" style="529" customWidth="1"/>
    <col min="24" max="24" width="4.5" style="529" customWidth="1"/>
    <col min="25" max="25" width="5.625" style="529" customWidth="1"/>
    <col min="26" max="26" width="8.375" style="480" customWidth="1"/>
    <col min="27" max="27" width="8.375" style="529" customWidth="1"/>
    <col min="28" max="28" width="5.125" style="480" customWidth="1" outlineLevel="1" collapsed="1"/>
    <col min="29" max="29" width="6.625" style="480" customWidth="1" outlineLevel="1"/>
    <col min="30" max="30" width="7.125" style="480" customWidth="1" outlineLevel="1"/>
    <col min="31" max="31" width="9.75" style="480" customWidth="1" outlineLevel="1"/>
    <col min="32" max="32" width="6.125" style="480" customWidth="1" outlineLevel="1"/>
    <col min="33" max="33" width="5.75" style="480" customWidth="1" outlineLevel="1"/>
    <col min="34" max="34" width="8.25" style="480" customWidth="1" outlineLevel="1"/>
    <col min="35" max="35" width="7.625" style="480" customWidth="1" outlineLevel="1"/>
    <col min="36" max="36" width="8.75" style="480" customWidth="1"/>
    <col min="37" max="37" width="9.125" style="530" customWidth="1" outlineLevel="1"/>
    <col min="38" max="38" width="9" style="530" customWidth="1" outlineLevel="1"/>
    <col min="39" max="39" width="9" style="530"/>
    <col min="40" max="40" width="6.75" style="530" customWidth="1"/>
    <col min="41" max="41" width="9" style="480"/>
    <col min="42" max="43" width="13.625" style="711" customWidth="1" outlineLevel="1"/>
    <col min="44" max="45" width="9" style="711" customWidth="1" outlineLevel="1"/>
    <col min="46" max="47" width="13.625" style="711" bestFit="1" customWidth="1"/>
    <col min="48" max="48" width="9.875" style="711" customWidth="1"/>
    <col min="49" max="49" width="9" style="711"/>
    <col min="50" max="50" width="8.375" style="711" customWidth="1"/>
    <col min="51" max="51" width="9" style="711"/>
    <col min="52" max="52" width="13.5" style="480" customWidth="1"/>
    <col min="53" max="53" width="13.625" style="349" customWidth="1" collapsed="1"/>
    <col min="54" max="54" width="13.625" style="349" customWidth="1"/>
    <col min="55" max="245" width="9" style="480"/>
    <col min="246" max="246" width="8.25" style="480" customWidth="1"/>
    <col min="247" max="247" width="4.125" style="480" customWidth="1"/>
    <col min="248" max="248" width="12.75" style="480" customWidth="1"/>
    <col min="249" max="249" width="6" style="480" customWidth="1"/>
    <col min="250" max="250" width="6.75" style="480" customWidth="1"/>
    <col min="251" max="253" width="4.75" style="480" customWidth="1"/>
    <col min="254" max="254" width="7.625" style="480" customWidth="1"/>
    <col min="255" max="255" width="8.875" style="480" customWidth="1"/>
    <col min="256" max="256" width="6.5" style="480" customWidth="1"/>
    <col min="257" max="258" width="5.5" style="480" customWidth="1"/>
    <col min="259" max="259" width="7.375" style="480" customWidth="1"/>
    <col min="260" max="262" width="5.125" style="480" customWidth="1"/>
    <col min="263" max="263" width="6.875" style="480" customWidth="1"/>
    <col min="264" max="264" width="5.875" style="480" customWidth="1"/>
    <col min="265" max="265" width="6.375" style="480" customWidth="1"/>
    <col min="266" max="266" width="6.875" style="480" customWidth="1"/>
    <col min="267" max="267" width="5.125" style="480" customWidth="1"/>
    <col min="268" max="268" width="4.875" style="480" customWidth="1"/>
    <col min="269" max="269" width="4.5" style="480" customWidth="1"/>
    <col min="270" max="270" width="5.625" style="480" customWidth="1"/>
    <col min="271" max="272" width="8.375" style="480" customWidth="1"/>
    <col min="273" max="273" width="5.125" style="480" customWidth="1"/>
    <col min="274" max="274" width="6.625" style="480" customWidth="1"/>
    <col min="275" max="275" width="7.125" style="480" customWidth="1"/>
    <col min="276" max="276" width="9.75" style="480" customWidth="1"/>
    <col min="277" max="277" width="6.125" style="480" customWidth="1"/>
    <col min="278" max="278" width="5.75" style="480" customWidth="1"/>
    <col min="279" max="279" width="8.25" style="480" customWidth="1"/>
    <col min="280" max="280" width="7.625" style="480" customWidth="1"/>
    <col min="281" max="281" width="8.75" style="480" customWidth="1"/>
    <col min="282" max="282" width="9.125" style="480" customWidth="1"/>
    <col min="283" max="283" width="9" style="480" customWidth="1"/>
    <col min="284" max="284" width="9" style="480"/>
    <col min="285" max="285" width="6.75" style="480" customWidth="1"/>
    <col min="286" max="286" width="9" style="480"/>
    <col min="287" max="290" width="0" style="480" hidden="1" customWidth="1"/>
    <col min="291" max="293" width="13.625" style="480" bestFit="1" customWidth="1"/>
    <col min="294" max="294" width="9" style="480"/>
    <col min="295" max="295" width="13.625" style="480" bestFit="1" customWidth="1"/>
    <col min="296" max="296" width="9" style="480"/>
    <col min="297" max="297" width="35" style="480" customWidth="1"/>
    <col min="298" max="298" width="14.75" style="480" customWidth="1"/>
    <col min="299" max="300" width="9" style="480"/>
    <col min="301" max="302" width="13.25" style="480" bestFit="1" customWidth="1"/>
    <col min="303" max="303" width="9" style="480"/>
    <col min="304" max="304" width="12.625" style="480" customWidth="1"/>
    <col min="305" max="305" width="9" style="480"/>
    <col min="306" max="306" width="13" style="480" customWidth="1"/>
    <col min="307" max="309" width="9" style="480"/>
    <col min="310" max="310" width="11.375" style="480" customWidth="1"/>
    <col min="311" max="311" width="11.875" style="480" customWidth="1"/>
    <col min="312" max="501" width="9" style="480"/>
    <col min="502" max="502" width="8.25" style="480" customWidth="1"/>
    <col min="503" max="503" width="4.125" style="480" customWidth="1"/>
    <col min="504" max="504" width="12.75" style="480" customWidth="1"/>
    <col min="505" max="505" width="6" style="480" customWidth="1"/>
    <col min="506" max="506" width="6.75" style="480" customWidth="1"/>
    <col min="507" max="509" width="4.75" style="480" customWidth="1"/>
    <col min="510" max="510" width="7.625" style="480" customWidth="1"/>
    <col min="511" max="511" width="8.875" style="480" customWidth="1"/>
    <col min="512" max="512" width="6.5" style="480" customWidth="1"/>
    <col min="513" max="514" width="5.5" style="480" customWidth="1"/>
    <col min="515" max="515" width="7.375" style="480" customWidth="1"/>
    <col min="516" max="518" width="5.125" style="480" customWidth="1"/>
    <col min="519" max="519" width="6.875" style="480" customWidth="1"/>
    <col min="520" max="520" width="5.875" style="480" customWidth="1"/>
    <col min="521" max="521" width="6.375" style="480" customWidth="1"/>
    <col min="522" max="522" width="6.875" style="480" customWidth="1"/>
    <col min="523" max="523" width="5.125" style="480" customWidth="1"/>
    <col min="524" max="524" width="4.875" style="480" customWidth="1"/>
    <col min="525" max="525" width="4.5" style="480" customWidth="1"/>
    <col min="526" max="526" width="5.625" style="480" customWidth="1"/>
    <col min="527" max="528" width="8.375" style="480" customWidth="1"/>
    <col min="529" max="529" width="5.125" style="480" customWidth="1"/>
    <col min="530" max="530" width="6.625" style="480" customWidth="1"/>
    <col min="531" max="531" width="7.125" style="480" customWidth="1"/>
    <col min="532" max="532" width="9.75" style="480" customWidth="1"/>
    <col min="533" max="533" width="6.125" style="480" customWidth="1"/>
    <col min="534" max="534" width="5.75" style="480" customWidth="1"/>
    <col min="535" max="535" width="8.25" style="480" customWidth="1"/>
    <col min="536" max="536" width="7.625" style="480" customWidth="1"/>
    <col min="537" max="537" width="8.75" style="480" customWidth="1"/>
    <col min="538" max="538" width="9.125" style="480" customWidth="1"/>
    <col min="539" max="539" width="9" style="480" customWidth="1"/>
    <col min="540" max="540" width="9" style="480"/>
    <col min="541" max="541" width="6.75" style="480" customWidth="1"/>
    <col min="542" max="542" width="9" style="480"/>
    <col min="543" max="546" width="0" style="480" hidden="1" customWidth="1"/>
    <col min="547" max="549" width="13.625" style="480" bestFit="1" customWidth="1"/>
    <col min="550" max="550" width="9" style="480"/>
    <col min="551" max="551" width="13.625" style="480" bestFit="1" customWidth="1"/>
    <col min="552" max="552" width="9" style="480"/>
    <col min="553" max="553" width="35" style="480" customWidth="1"/>
    <col min="554" max="554" width="14.75" style="480" customWidth="1"/>
    <col min="555" max="556" width="9" style="480"/>
    <col min="557" max="558" width="13.25" style="480" bestFit="1" customWidth="1"/>
    <col min="559" max="559" width="9" style="480"/>
    <col min="560" max="560" width="12.625" style="480" customWidth="1"/>
    <col min="561" max="561" width="9" style="480"/>
    <col min="562" max="562" width="13" style="480" customWidth="1"/>
    <col min="563" max="565" width="9" style="480"/>
    <col min="566" max="566" width="11.375" style="480" customWidth="1"/>
    <col min="567" max="567" width="11.875" style="480" customWidth="1"/>
    <col min="568" max="757" width="9" style="480"/>
    <col min="758" max="758" width="8.25" style="480" customWidth="1"/>
    <col min="759" max="759" width="4.125" style="480" customWidth="1"/>
    <col min="760" max="760" width="12.75" style="480" customWidth="1"/>
    <col min="761" max="761" width="6" style="480" customWidth="1"/>
    <col min="762" max="762" width="6.75" style="480" customWidth="1"/>
    <col min="763" max="765" width="4.75" style="480" customWidth="1"/>
    <col min="766" max="766" width="7.625" style="480" customWidth="1"/>
    <col min="767" max="767" width="8.875" style="480" customWidth="1"/>
    <col min="768" max="768" width="6.5" style="480" customWidth="1"/>
    <col min="769" max="770" width="5.5" style="480" customWidth="1"/>
    <col min="771" max="771" width="7.375" style="480" customWidth="1"/>
    <col min="772" max="774" width="5.125" style="480" customWidth="1"/>
    <col min="775" max="775" width="6.875" style="480" customWidth="1"/>
    <col min="776" max="776" width="5.875" style="480" customWidth="1"/>
    <col min="777" max="777" width="6.375" style="480" customWidth="1"/>
    <col min="778" max="778" width="6.875" style="480" customWidth="1"/>
    <col min="779" max="779" width="5.125" style="480" customWidth="1"/>
    <col min="780" max="780" width="4.875" style="480" customWidth="1"/>
    <col min="781" max="781" width="4.5" style="480" customWidth="1"/>
    <col min="782" max="782" width="5.625" style="480" customWidth="1"/>
    <col min="783" max="784" width="8.375" style="480" customWidth="1"/>
    <col min="785" max="785" width="5.125" style="480" customWidth="1"/>
    <col min="786" max="786" width="6.625" style="480" customWidth="1"/>
    <col min="787" max="787" width="7.125" style="480" customWidth="1"/>
    <col min="788" max="788" width="9.75" style="480" customWidth="1"/>
    <col min="789" max="789" width="6.125" style="480" customWidth="1"/>
    <col min="790" max="790" width="5.75" style="480" customWidth="1"/>
    <col min="791" max="791" width="8.25" style="480" customWidth="1"/>
    <col min="792" max="792" width="7.625" style="480" customWidth="1"/>
    <col min="793" max="793" width="8.75" style="480" customWidth="1"/>
    <col min="794" max="794" width="9.125" style="480" customWidth="1"/>
    <col min="795" max="795" width="9" style="480" customWidth="1"/>
    <col min="796" max="796" width="9" style="480"/>
    <col min="797" max="797" width="6.75" style="480" customWidth="1"/>
    <col min="798" max="798" width="9" style="480"/>
    <col min="799" max="802" width="0" style="480" hidden="1" customWidth="1"/>
    <col min="803" max="805" width="13.625" style="480" bestFit="1" customWidth="1"/>
    <col min="806" max="806" width="9" style="480"/>
    <col min="807" max="807" width="13.625" style="480" bestFit="1" customWidth="1"/>
    <col min="808" max="808" width="9" style="480"/>
    <col min="809" max="809" width="35" style="480" customWidth="1"/>
    <col min="810" max="810" width="14.75" style="480" customWidth="1"/>
    <col min="811" max="812" width="9" style="480"/>
    <col min="813" max="814" width="13.25" style="480" bestFit="1" customWidth="1"/>
    <col min="815" max="815" width="9" style="480"/>
    <col min="816" max="816" width="12.625" style="480" customWidth="1"/>
    <col min="817" max="817" width="9" style="480"/>
    <col min="818" max="818" width="13" style="480" customWidth="1"/>
    <col min="819" max="821" width="9" style="480"/>
    <col min="822" max="822" width="11.375" style="480" customWidth="1"/>
    <col min="823" max="823" width="11.875" style="480" customWidth="1"/>
    <col min="824" max="1013" width="9" style="480"/>
    <col min="1014" max="1014" width="8.25" style="480" customWidth="1"/>
    <col min="1015" max="1015" width="4.125" style="480" customWidth="1"/>
    <col min="1016" max="1016" width="12.75" style="480" customWidth="1"/>
    <col min="1017" max="1017" width="6" style="480" customWidth="1"/>
    <col min="1018" max="1018" width="6.75" style="480" customWidth="1"/>
    <col min="1019" max="1021" width="4.75" style="480" customWidth="1"/>
    <col min="1022" max="1022" width="7.625" style="480" customWidth="1"/>
    <col min="1023" max="1023" width="8.875" style="480" customWidth="1"/>
    <col min="1024" max="1024" width="6.5" style="480" customWidth="1"/>
    <col min="1025" max="1026" width="5.5" style="480" customWidth="1"/>
    <col min="1027" max="1027" width="7.375" style="480" customWidth="1"/>
    <col min="1028" max="1030" width="5.125" style="480" customWidth="1"/>
    <col min="1031" max="1031" width="6.875" style="480" customWidth="1"/>
    <col min="1032" max="1032" width="5.875" style="480" customWidth="1"/>
    <col min="1033" max="1033" width="6.375" style="480" customWidth="1"/>
    <col min="1034" max="1034" width="6.875" style="480" customWidth="1"/>
    <col min="1035" max="1035" width="5.125" style="480" customWidth="1"/>
    <col min="1036" max="1036" width="4.875" style="480" customWidth="1"/>
    <col min="1037" max="1037" width="4.5" style="480" customWidth="1"/>
    <col min="1038" max="1038" width="5.625" style="480" customWidth="1"/>
    <col min="1039" max="1040" width="8.375" style="480" customWidth="1"/>
    <col min="1041" max="1041" width="5.125" style="480" customWidth="1"/>
    <col min="1042" max="1042" width="6.625" style="480" customWidth="1"/>
    <col min="1043" max="1043" width="7.125" style="480" customWidth="1"/>
    <col min="1044" max="1044" width="9.75" style="480" customWidth="1"/>
    <col min="1045" max="1045" width="6.125" style="480" customWidth="1"/>
    <col min="1046" max="1046" width="5.75" style="480" customWidth="1"/>
    <col min="1047" max="1047" width="8.25" style="480" customWidth="1"/>
    <col min="1048" max="1048" width="7.625" style="480" customWidth="1"/>
    <col min="1049" max="1049" width="8.75" style="480" customWidth="1"/>
    <col min="1050" max="1050" width="9.125" style="480" customWidth="1"/>
    <col min="1051" max="1051" width="9" style="480" customWidth="1"/>
    <col min="1052" max="1052" width="9" style="480"/>
    <col min="1053" max="1053" width="6.75" style="480" customWidth="1"/>
    <col min="1054" max="1054" width="9" style="480"/>
    <col min="1055" max="1058" width="0" style="480" hidden="1" customWidth="1"/>
    <col min="1059" max="1061" width="13.625" style="480" bestFit="1" customWidth="1"/>
    <col min="1062" max="1062" width="9" style="480"/>
    <col min="1063" max="1063" width="13.625" style="480" bestFit="1" customWidth="1"/>
    <col min="1064" max="1064" width="9" style="480"/>
    <col min="1065" max="1065" width="35" style="480" customWidth="1"/>
    <col min="1066" max="1066" width="14.75" style="480" customWidth="1"/>
    <col min="1067" max="1068" width="9" style="480"/>
    <col min="1069" max="1070" width="13.25" style="480" bestFit="1" customWidth="1"/>
    <col min="1071" max="1071" width="9" style="480"/>
    <col min="1072" max="1072" width="12.625" style="480" customWidth="1"/>
    <col min="1073" max="1073" width="9" style="480"/>
    <col min="1074" max="1074" width="13" style="480" customWidth="1"/>
    <col min="1075" max="1077" width="9" style="480"/>
    <col min="1078" max="1078" width="11.375" style="480" customWidth="1"/>
    <col min="1079" max="1079" width="11.875" style="480" customWidth="1"/>
    <col min="1080" max="1269" width="9" style="480"/>
    <col min="1270" max="1270" width="8.25" style="480" customWidth="1"/>
    <col min="1271" max="1271" width="4.125" style="480" customWidth="1"/>
    <col min="1272" max="1272" width="12.75" style="480" customWidth="1"/>
    <col min="1273" max="1273" width="6" style="480" customWidth="1"/>
    <col min="1274" max="1274" width="6.75" style="480" customWidth="1"/>
    <col min="1275" max="1277" width="4.75" style="480" customWidth="1"/>
    <col min="1278" max="1278" width="7.625" style="480" customWidth="1"/>
    <col min="1279" max="1279" width="8.875" style="480" customWidth="1"/>
    <col min="1280" max="1280" width="6.5" style="480" customWidth="1"/>
    <col min="1281" max="1282" width="5.5" style="480" customWidth="1"/>
    <col min="1283" max="1283" width="7.375" style="480" customWidth="1"/>
    <col min="1284" max="1286" width="5.125" style="480" customWidth="1"/>
    <col min="1287" max="1287" width="6.875" style="480" customWidth="1"/>
    <col min="1288" max="1288" width="5.875" style="480" customWidth="1"/>
    <col min="1289" max="1289" width="6.375" style="480" customWidth="1"/>
    <col min="1290" max="1290" width="6.875" style="480" customWidth="1"/>
    <col min="1291" max="1291" width="5.125" style="480" customWidth="1"/>
    <col min="1292" max="1292" width="4.875" style="480" customWidth="1"/>
    <col min="1293" max="1293" width="4.5" style="480" customWidth="1"/>
    <col min="1294" max="1294" width="5.625" style="480" customWidth="1"/>
    <col min="1295" max="1296" width="8.375" style="480" customWidth="1"/>
    <col min="1297" max="1297" width="5.125" style="480" customWidth="1"/>
    <col min="1298" max="1298" width="6.625" style="480" customWidth="1"/>
    <col min="1299" max="1299" width="7.125" style="480" customWidth="1"/>
    <col min="1300" max="1300" width="9.75" style="480" customWidth="1"/>
    <col min="1301" max="1301" width="6.125" style="480" customWidth="1"/>
    <col min="1302" max="1302" width="5.75" style="480" customWidth="1"/>
    <col min="1303" max="1303" width="8.25" style="480" customWidth="1"/>
    <col min="1304" max="1304" width="7.625" style="480" customWidth="1"/>
    <col min="1305" max="1305" width="8.75" style="480" customWidth="1"/>
    <col min="1306" max="1306" width="9.125" style="480" customWidth="1"/>
    <col min="1307" max="1307" width="9" style="480" customWidth="1"/>
    <col min="1308" max="1308" width="9" style="480"/>
    <col min="1309" max="1309" width="6.75" style="480" customWidth="1"/>
    <col min="1310" max="1310" width="9" style="480"/>
    <col min="1311" max="1314" width="0" style="480" hidden="1" customWidth="1"/>
    <col min="1315" max="1317" width="13.625" style="480" bestFit="1" customWidth="1"/>
    <col min="1318" max="1318" width="9" style="480"/>
    <col min="1319" max="1319" width="13.625" style="480" bestFit="1" customWidth="1"/>
    <col min="1320" max="1320" width="9" style="480"/>
    <col min="1321" max="1321" width="35" style="480" customWidth="1"/>
    <col min="1322" max="1322" width="14.75" style="480" customWidth="1"/>
    <col min="1323" max="1324" width="9" style="480"/>
    <col min="1325" max="1326" width="13.25" style="480" bestFit="1" customWidth="1"/>
    <col min="1327" max="1327" width="9" style="480"/>
    <col min="1328" max="1328" width="12.625" style="480" customWidth="1"/>
    <col min="1329" max="1329" width="9" style="480"/>
    <col min="1330" max="1330" width="13" style="480" customWidth="1"/>
    <col min="1331" max="1333" width="9" style="480"/>
    <col min="1334" max="1334" width="11.375" style="480" customWidth="1"/>
    <col min="1335" max="1335" width="11.875" style="480" customWidth="1"/>
    <col min="1336" max="1525" width="9" style="480"/>
    <col min="1526" max="1526" width="8.25" style="480" customWidth="1"/>
    <col min="1527" max="1527" width="4.125" style="480" customWidth="1"/>
    <col min="1528" max="1528" width="12.75" style="480" customWidth="1"/>
    <col min="1529" max="1529" width="6" style="480" customWidth="1"/>
    <col min="1530" max="1530" width="6.75" style="480" customWidth="1"/>
    <col min="1531" max="1533" width="4.75" style="480" customWidth="1"/>
    <col min="1534" max="1534" width="7.625" style="480" customWidth="1"/>
    <col min="1535" max="1535" width="8.875" style="480" customWidth="1"/>
    <col min="1536" max="1536" width="6.5" style="480" customWidth="1"/>
    <col min="1537" max="1538" width="5.5" style="480" customWidth="1"/>
    <col min="1539" max="1539" width="7.375" style="480" customWidth="1"/>
    <col min="1540" max="1542" width="5.125" style="480" customWidth="1"/>
    <col min="1543" max="1543" width="6.875" style="480" customWidth="1"/>
    <col min="1544" max="1544" width="5.875" style="480" customWidth="1"/>
    <col min="1545" max="1545" width="6.375" style="480" customWidth="1"/>
    <col min="1546" max="1546" width="6.875" style="480" customWidth="1"/>
    <col min="1547" max="1547" width="5.125" style="480" customWidth="1"/>
    <col min="1548" max="1548" width="4.875" style="480" customWidth="1"/>
    <col min="1549" max="1549" width="4.5" style="480" customWidth="1"/>
    <col min="1550" max="1550" width="5.625" style="480" customWidth="1"/>
    <col min="1551" max="1552" width="8.375" style="480" customWidth="1"/>
    <col min="1553" max="1553" width="5.125" style="480" customWidth="1"/>
    <col min="1554" max="1554" width="6.625" style="480" customWidth="1"/>
    <col min="1555" max="1555" width="7.125" style="480" customWidth="1"/>
    <col min="1556" max="1556" width="9.75" style="480" customWidth="1"/>
    <col min="1557" max="1557" width="6.125" style="480" customWidth="1"/>
    <col min="1558" max="1558" width="5.75" style="480" customWidth="1"/>
    <col min="1559" max="1559" width="8.25" style="480" customWidth="1"/>
    <col min="1560" max="1560" width="7.625" style="480" customWidth="1"/>
    <col min="1561" max="1561" width="8.75" style="480" customWidth="1"/>
    <col min="1562" max="1562" width="9.125" style="480" customWidth="1"/>
    <col min="1563" max="1563" width="9" style="480" customWidth="1"/>
    <col min="1564" max="1564" width="9" style="480"/>
    <col min="1565" max="1565" width="6.75" style="480" customWidth="1"/>
    <col min="1566" max="1566" width="9" style="480"/>
    <col min="1567" max="1570" width="0" style="480" hidden="1" customWidth="1"/>
    <col min="1571" max="1573" width="13.625" style="480" bestFit="1" customWidth="1"/>
    <col min="1574" max="1574" width="9" style="480"/>
    <col min="1575" max="1575" width="13.625" style="480" bestFit="1" customWidth="1"/>
    <col min="1576" max="1576" width="9" style="480"/>
    <col min="1577" max="1577" width="35" style="480" customWidth="1"/>
    <col min="1578" max="1578" width="14.75" style="480" customWidth="1"/>
    <col min="1579" max="1580" width="9" style="480"/>
    <col min="1581" max="1582" width="13.25" style="480" bestFit="1" customWidth="1"/>
    <col min="1583" max="1583" width="9" style="480"/>
    <col min="1584" max="1584" width="12.625" style="480" customWidth="1"/>
    <col min="1585" max="1585" width="9" style="480"/>
    <col min="1586" max="1586" width="13" style="480" customWidth="1"/>
    <col min="1587" max="1589" width="9" style="480"/>
    <col min="1590" max="1590" width="11.375" style="480" customWidth="1"/>
    <col min="1591" max="1591" width="11.875" style="480" customWidth="1"/>
    <col min="1592" max="1781" width="9" style="480"/>
    <col min="1782" max="1782" width="8.25" style="480" customWidth="1"/>
    <col min="1783" max="1783" width="4.125" style="480" customWidth="1"/>
    <col min="1784" max="1784" width="12.75" style="480" customWidth="1"/>
    <col min="1785" max="1785" width="6" style="480" customWidth="1"/>
    <col min="1786" max="1786" width="6.75" style="480" customWidth="1"/>
    <col min="1787" max="1789" width="4.75" style="480" customWidth="1"/>
    <col min="1790" max="1790" width="7.625" style="480" customWidth="1"/>
    <col min="1791" max="1791" width="8.875" style="480" customWidth="1"/>
    <col min="1792" max="1792" width="6.5" style="480" customWidth="1"/>
    <col min="1793" max="1794" width="5.5" style="480" customWidth="1"/>
    <col min="1795" max="1795" width="7.375" style="480" customWidth="1"/>
    <col min="1796" max="1798" width="5.125" style="480" customWidth="1"/>
    <col min="1799" max="1799" width="6.875" style="480" customWidth="1"/>
    <col min="1800" max="1800" width="5.875" style="480" customWidth="1"/>
    <col min="1801" max="1801" width="6.375" style="480" customWidth="1"/>
    <col min="1802" max="1802" width="6.875" style="480" customWidth="1"/>
    <col min="1803" max="1803" width="5.125" style="480" customWidth="1"/>
    <col min="1804" max="1804" width="4.875" style="480" customWidth="1"/>
    <col min="1805" max="1805" width="4.5" style="480" customWidth="1"/>
    <col min="1806" max="1806" width="5.625" style="480" customWidth="1"/>
    <col min="1807" max="1808" width="8.375" style="480" customWidth="1"/>
    <col min="1809" max="1809" width="5.125" style="480" customWidth="1"/>
    <col min="1810" max="1810" width="6.625" style="480" customWidth="1"/>
    <col min="1811" max="1811" width="7.125" style="480" customWidth="1"/>
    <col min="1812" max="1812" width="9.75" style="480" customWidth="1"/>
    <col min="1813" max="1813" width="6.125" style="480" customWidth="1"/>
    <col min="1814" max="1814" width="5.75" style="480" customWidth="1"/>
    <col min="1815" max="1815" width="8.25" style="480" customWidth="1"/>
    <col min="1816" max="1816" width="7.625" style="480" customWidth="1"/>
    <col min="1817" max="1817" width="8.75" style="480" customWidth="1"/>
    <col min="1818" max="1818" width="9.125" style="480" customWidth="1"/>
    <col min="1819" max="1819" width="9" style="480" customWidth="1"/>
    <col min="1820" max="1820" width="9" style="480"/>
    <col min="1821" max="1821" width="6.75" style="480" customWidth="1"/>
    <col min="1822" max="1822" width="9" style="480"/>
    <col min="1823" max="1826" width="0" style="480" hidden="1" customWidth="1"/>
    <col min="1827" max="1829" width="13.625" style="480" bestFit="1" customWidth="1"/>
    <col min="1830" max="1830" width="9" style="480"/>
    <col min="1831" max="1831" width="13.625" style="480" bestFit="1" customWidth="1"/>
    <col min="1832" max="1832" width="9" style="480"/>
    <col min="1833" max="1833" width="35" style="480" customWidth="1"/>
    <col min="1834" max="1834" width="14.75" style="480" customWidth="1"/>
    <col min="1835" max="1836" width="9" style="480"/>
    <col min="1837" max="1838" width="13.25" style="480" bestFit="1" customWidth="1"/>
    <col min="1839" max="1839" width="9" style="480"/>
    <col min="1840" max="1840" width="12.625" style="480" customWidth="1"/>
    <col min="1841" max="1841" width="9" style="480"/>
    <col min="1842" max="1842" width="13" style="480" customWidth="1"/>
    <col min="1843" max="1845" width="9" style="480"/>
    <col min="1846" max="1846" width="11.375" style="480" customWidth="1"/>
    <col min="1847" max="1847" width="11.875" style="480" customWidth="1"/>
    <col min="1848" max="2037" width="9" style="480"/>
    <col min="2038" max="2038" width="8.25" style="480" customWidth="1"/>
    <col min="2039" max="2039" width="4.125" style="480" customWidth="1"/>
    <col min="2040" max="2040" width="12.75" style="480" customWidth="1"/>
    <col min="2041" max="2041" width="6" style="480" customWidth="1"/>
    <col min="2042" max="2042" width="6.75" style="480" customWidth="1"/>
    <col min="2043" max="2045" width="4.75" style="480" customWidth="1"/>
    <col min="2046" max="2046" width="7.625" style="480" customWidth="1"/>
    <col min="2047" max="2047" width="8.875" style="480" customWidth="1"/>
    <col min="2048" max="2048" width="6.5" style="480" customWidth="1"/>
    <col min="2049" max="2050" width="5.5" style="480" customWidth="1"/>
    <col min="2051" max="2051" width="7.375" style="480" customWidth="1"/>
    <col min="2052" max="2054" width="5.125" style="480" customWidth="1"/>
    <col min="2055" max="2055" width="6.875" style="480" customWidth="1"/>
    <col min="2056" max="2056" width="5.875" style="480" customWidth="1"/>
    <col min="2057" max="2057" width="6.375" style="480" customWidth="1"/>
    <col min="2058" max="2058" width="6.875" style="480" customWidth="1"/>
    <col min="2059" max="2059" width="5.125" style="480" customWidth="1"/>
    <col min="2060" max="2060" width="4.875" style="480" customWidth="1"/>
    <col min="2061" max="2061" width="4.5" style="480" customWidth="1"/>
    <col min="2062" max="2062" width="5.625" style="480" customWidth="1"/>
    <col min="2063" max="2064" width="8.375" style="480" customWidth="1"/>
    <col min="2065" max="2065" width="5.125" style="480" customWidth="1"/>
    <col min="2066" max="2066" width="6.625" style="480" customWidth="1"/>
    <col min="2067" max="2067" width="7.125" style="480" customWidth="1"/>
    <col min="2068" max="2068" width="9.75" style="480" customWidth="1"/>
    <col min="2069" max="2069" width="6.125" style="480" customWidth="1"/>
    <col min="2070" max="2070" width="5.75" style="480" customWidth="1"/>
    <col min="2071" max="2071" width="8.25" style="480" customWidth="1"/>
    <col min="2072" max="2072" width="7.625" style="480" customWidth="1"/>
    <col min="2073" max="2073" width="8.75" style="480" customWidth="1"/>
    <col min="2074" max="2074" width="9.125" style="480" customWidth="1"/>
    <col min="2075" max="2075" width="9" style="480" customWidth="1"/>
    <col min="2076" max="2076" width="9" style="480"/>
    <col min="2077" max="2077" width="6.75" style="480" customWidth="1"/>
    <col min="2078" max="2078" width="9" style="480"/>
    <col min="2079" max="2082" width="0" style="480" hidden="1" customWidth="1"/>
    <col min="2083" max="2085" width="13.625" style="480" bestFit="1" customWidth="1"/>
    <col min="2086" max="2086" width="9" style="480"/>
    <col min="2087" max="2087" width="13.625" style="480" bestFit="1" customWidth="1"/>
    <col min="2088" max="2088" width="9" style="480"/>
    <col min="2089" max="2089" width="35" style="480" customWidth="1"/>
    <col min="2090" max="2090" width="14.75" style="480" customWidth="1"/>
    <col min="2091" max="2092" width="9" style="480"/>
    <col min="2093" max="2094" width="13.25" style="480" bestFit="1" customWidth="1"/>
    <col min="2095" max="2095" width="9" style="480"/>
    <col min="2096" max="2096" width="12.625" style="480" customWidth="1"/>
    <col min="2097" max="2097" width="9" style="480"/>
    <col min="2098" max="2098" width="13" style="480" customWidth="1"/>
    <col min="2099" max="2101" width="9" style="480"/>
    <col min="2102" max="2102" width="11.375" style="480" customWidth="1"/>
    <col min="2103" max="2103" width="11.875" style="480" customWidth="1"/>
    <col min="2104" max="2293" width="9" style="480"/>
    <col min="2294" max="2294" width="8.25" style="480" customWidth="1"/>
    <col min="2295" max="2295" width="4.125" style="480" customWidth="1"/>
    <col min="2296" max="2296" width="12.75" style="480" customWidth="1"/>
    <col min="2297" max="2297" width="6" style="480" customWidth="1"/>
    <col min="2298" max="2298" width="6.75" style="480" customWidth="1"/>
    <col min="2299" max="2301" width="4.75" style="480" customWidth="1"/>
    <col min="2302" max="2302" width="7.625" style="480" customWidth="1"/>
    <col min="2303" max="2303" width="8.875" style="480" customWidth="1"/>
    <col min="2304" max="2304" width="6.5" style="480" customWidth="1"/>
    <col min="2305" max="2306" width="5.5" style="480" customWidth="1"/>
    <col min="2307" max="2307" width="7.375" style="480" customWidth="1"/>
    <col min="2308" max="2310" width="5.125" style="480" customWidth="1"/>
    <col min="2311" max="2311" width="6.875" style="480" customWidth="1"/>
    <col min="2312" max="2312" width="5.875" style="480" customWidth="1"/>
    <col min="2313" max="2313" width="6.375" style="480" customWidth="1"/>
    <col min="2314" max="2314" width="6.875" style="480" customWidth="1"/>
    <col min="2315" max="2315" width="5.125" style="480" customWidth="1"/>
    <col min="2316" max="2316" width="4.875" style="480" customWidth="1"/>
    <col min="2317" max="2317" width="4.5" style="480" customWidth="1"/>
    <col min="2318" max="2318" width="5.625" style="480" customWidth="1"/>
    <col min="2319" max="2320" width="8.375" style="480" customWidth="1"/>
    <col min="2321" max="2321" width="5.125" style="480" customWidth="1"/>
    <col min="2322" max="2322" width="6.625" style="480" customWidth="1"/>
    <col min="2323" max="2323" width="7.125" style="480" customWidth="1"/>
    <col min="2324" max="2324" width="9.75" style="480" customWidth="1"/>
    <col min="2325" max="2325" width="6.125" style="480" customWidth="1"/>
    <col min="2326" max="2326" width="5.75" style="480" customWidth="1"/>
    <col min="2327" max="2327" width="8.25" style="480" customWidth="1"/>
    <col min="2328" max="2328" width="7.625" style="480" customWidth="1"/>
    <col min="2329" max="2329" width="8.75" style="480" customWidth="1"/>
    <col min="2330" max="2330" width="9.125" style="480" customWidth="1"/>
    <col min="2331" max="2331" width="9" style="480" customWidth="1"/>
    <col min="2332" max="2332" width="9" style="480"/>
    <col min="2333" max="2333" width="6.75" style="480" customWidth="1"/>
    <col min="2334" max="2334" width="9" style="480"/>
    <col min="2335" max="2338" width="0" style="480" hidden="1" customWidth="1"/>
    <col min="2339" max="2341" width="13.625" style="480" bestFit="1" customWidth="1"/>
    <col min="2342" max="2342" width="9" style="480"/>
    <col min="2343" max="2343" width="13.625" style="480" bestFit="1" customWidth="1"/>
    <col min="2344" max="2344" width="9" style="480"/>
    <col min="2345" max="2345" width="35" style="480" customWidth="1"/>
    <col min="2346" max="2346" width="14.75" style="480" customWidth="1"/>
    <col min="2347" max="2348" width="9" style="480"/>
    <col min="2349" max="2350" width="13.25" style="480" bestFit="1" customWidth="1"/>
    <col min="2351" max="2351" width="9" style="480"/>
    <col min="2352" max="2352" width="12.625" style="480" customWidth="1"/>
    <col min="2353" max="2353" width="9" style="480"/>
    <col min="2354" max="2354" width="13" style="480" customWidth="1"/>
    <col min="2355" max="2357" width="9" style="480"/>
    <col min="2358" max="2358" width="11.375" style="480" customWidth="1"/>
    <col min="2359" max="2359" width="11.875" style="480" customWidth="1"/>
    <col min="2360" max="2549" width="9" style="480"/>
    <col min="2550" max="2550" width="8.25" style="480" customWidth="1"/>
    <col min="2551" max="2551" width="4.125" style="480" customWidth="1"/>
    <col min="2552" max="2552" width="12.75" style="480" customWidth="1"/>
    <col min="2553" max="2553" width="6" style="480" customWidth="1"/>
    <col min="2554" max="2554" width="6.75" style="480" customWidth="1"/>
    <col min="2555" max="2557" width="4.75" style="480" customWidth="1"/>
    <col min="2558" max="2558" width="7.625" style="480" customWidth="1"/>
    <col min="2559" max="2559" width="8.875" style="480" customWidth="1"/>
    <col min="2560" max="2560" width="6.5" style="480" customWidth="1"/>
    <col min="2561" max="2562" width="5.5" style="480" customWidth="1"/>
    <col min="2563" max="2563" width="7.375" style="480" customWidth="1"/>
    <col min="2564" max="2566" width="5.125" style="480" customWidth="1"/>
    <col min="2567" max="2567" width="6.875" style="480" customWidth="1"/>
    <col min="2568" max="2568" width="5.875" style="480" customWidth="1"/>
    <col min="2569" max="2569" width="6.375" style="480" customWidth="1"/>
    <col min="2570" max="2570" width="6.875" style="480" customWidth="1"/>
    <col min="2571" max="2571" width="5.125" style="480" customWidth="1"/>
    <col min="2572" max="2572" width="4.875" style="480" customWidth="1"/>
    <col min="2573" max="2573" width="4.5" style="480" customWidth="1"/>
    <col min="2574" max="2574" width="5.625" style="480" customWidth="1"/>
    <col min="2575" max="2576" width="8.375" style="480" customWidth="1"/>
    <col min="2577" max="2577" width="5.125" style="480" customWidth="1"/>
    <col min="2578" max="2578" width="6.625" style="480" customWidth="1"/>
    <col min="2579" max="2579" width="7.125" style="480" customWidth="1"/>
    <col min="2580" max="2580" width="9.75" style="480" customWidth="1"/>
    <col min="2581" max="2581" width="6.125" style="480" customWidth="1"/>
    <col min="2582" max="2582" width="5.75" style="480" customWidth="1"/>
    <col min="2583" max="2583" width="8.25" style="480" customWidth="1"/>
    <col min="2584" max="2584" width="7.625" style="480" customWidth="1"/>
    <col min="2585" max="2585" width="8.75" style="480" customWidth="1"/>
    <col min="2586" max="2586" width="9.125" style="480" customWidth="1"/>
    <col min="2587" max="2587" width="9" style="480" customWidth="1"/>
    <col min="2588" max="2588" width="9" style="480"/>
    <col min="2589" max="2589" width="6.75" style="480" customWidth="1"/>
    <col min="2590" max="2590" width="9" style="480"/>
    <col min="2591" max="2594" width="0" style="480" hidden="1" customWidth="1"/>
    <col min="2595" max="2597" width="13.625" style="480" bestFit="1" customWidth="1"/>
    <col min="2598" max="2598" width="9" style="480"/>
    <col min="2599" max="2599" width="13.625" style="480" bestFit="1" customWidth="1"/>
    <col min="2600" max="2600" width="9" style="480"/>
    <col min="2601" max="2601" width="35" style="480" customWidth="1"/>
    <col min="2602" max="2602" width="14.75" style="480" customWidth="1"/>
    <col min="2603" max="2604" width="9" style="480"/>
    <col min="2605" max="2606" width="13.25" style="480" bestFit="1" customWidth="1"/>
    <col min="2607" max="2607" width="9" style="480"/>
    <col min="2608" max="2608" width="12.625" style="480" customWidth="1"/>
    <col min="2609" max="2609" width="9" style="480"/>
    <col min="2610" max="2610" width="13" style="480" customWidth="1"/>
    <col min="2611" max="2613" width="9" style="480"/>
    <col min="2614" max="2614" width="11.375" style="480" customWidth="1"/>
    <col min="2615" max="2615" width="11.875" style="480" customWidth="1"/>
    <col min="2616" max="2805" width="9" style="480"/>
    <col min="2806" max="2806" width="8.25" style="480" customWidth="1"/>
    <col min="2807" max="2807" width="4.125" style="480" customWidth="1"/>
    <col min="2808" max="2808" width="12.75" style="480" customWidth="1"/>
    <col min="2809" max="2809" width="6" style="480" customWidth="1"/>
    <col min="2810" max="2810" width="6.75" style="480" customWidth="1"/>
    <col min="2811" max="2813" width="4.75" style="480" customWidth="1"/>
    <col min="2814" max="2814" width="7.625" style="480" customWidth="1"/>
    <col min="2815" max="2815" width="8.875" style="480" customWidth="1"/>
    <col min="2816" max="2816" width="6.5" style="480" customWidth="1"/>
    <col min="2817" max="2818" width="5.5" style="480" customWidth="1"/>
    <col min="2819" max="2819" width="7.375" style="480" customWidth="1"/>
    <col min="2820" max="2822" width="5.125" style="480" customWidth="1"/>
    <col min="2823" max="2823" width="6.875" style="480" customWidth="1"/>
    <col min="2824" max="2824" width="5.875" style="480" customWidth="1"/>
    <col min="2825" max="2825" width="6.375" style="480" customWidth="1"/>
    <col min="2826" max="2826" width="6.875" style="480" customWidth="1"/>
    <col min="2827" max="2827" width="5.125" style="480" customWidth="1"/>
    <col min="2828" max="2828" width="4.875" style="480" customWidth="1"/>
    <col min="2829" max="2829" width="4.5" style="480" customWidth="1"/>
    <col min="2830" max="2830" width="5.625" style="480" customWidth="1"/>
    <col min="2831" max="2832" width="8.375" style="480" customWidth="1"/>
    <col min="2833" max="2833" width="5.125" style="480" customWidth="1"/>
    <col min="2834" max="2834" width="6.625" style="480" customWidth="1"/>
    <col min="2835" max="2835" width="7.125" style="480" customWidth="1"/>
    <col min="2836" max="2836" width="9.75" style="480" customWidth="1"/>
    <col min="2837" max="2837" width="6.125" style="480" customWidth="1"/>
    <col min="2838" max="2838" width="5.75" style="480" customWidth="1"/>
    <col min="2839" max="2839" width="8.25" style="480" customWidth="1"/>
    <col min="2840" max="2840" width="7.625" style="480" customWidth="1"/>
    <col min="2841" max="2841" width="8.75" style="480" customWidth="1"/>
    <col min="2842" max="2842" width="9.125" style="480" customWidth="1"/>
    <col min="2843" max="2843" width="9" style="480" customWidth="1"/>
    <col min="2844" max="2844" width="9" style="480"/>
    <col min="2845" max="2845" width="6.75" style="480" customWidth="1"/>
    <col min="2846" max="2846" width="9" style="480"/>
    <col min="2847" max="2850" width="0" style="480" hidden="1" customWidth="1"/>
    <col min="2851" max="2853" width="13.625" style="480" bestFit="1" customWidth="1"/>
    <col min="2854" max="2854" width="9" style="480"/>
    <col min="2855" max="2855" width="13.625" style="480" bestFit="1" customWidth="1"/>
    <col min="2856" max="2856" width="9" style="480"/>
    <col min="2857" max="2857" width="35" style="480" customWidth="1"/>
    <col min="2858" max="2858" width="14.75" style="480" customWidth="1"/>
    <col min="2859" max="2860" width="9" style="480"/>
    <col min="2861" max="2862" width="13.25" style="480" bestFit="1" customWidth="1"/>
    <col min="2863" max="2863" width="9" style="480"/>
    <col min="2864" max="2864" width="12.625" style="480" customWidth="1"/>
    <col min="2865" max="2865" width="9" style="480"/>
    <col min="2866" max="2866" width="13" style="480" customWidth="1"/>
    <col min="2867" max="2869" width="9" style="480"/>
    <col min="2870" max="2870" width="11.375" style="480" customWidth="1"/>
    <col min="2871" max="2871" width="11.875" style="480" customWidth="1"/>
    <col min="2872" max="3061" width="9" style="480"/>
    <col min="3062" max="3062" width="8.25" style="480" customWidth="1"/>
    <col min="3063" max="3063" width="4.125" style="480" customWidth="1"/>
    <col min="3064" max="3064" width="12.75" style="480" customWidth="1"/>
    <col min="3065" max="3065" width="6" style="480" customWidth="1"/>
    <col min="3066" max="3066" width="6.75" style="480" customWidth="1"/>
    <col min="3067" max="3069" width="4.75" style="480" customWidth="1"/>
    <col min="3070" max="3070" width="7.625" style="480" customWidth="1"/>
    <col min="3071" max="3071" width="8.875" style="480" customWidth="1"/>
    <col min="3072" max="3072" width="6.5" style="480" customWidth="1"/>
    <col min="3073" max="3074" width="5.5" style="480" customWidth="1"/>
    <col min="3075" max="3075" width="7.375" style="480" customWidth="1"/>
    <col min="3076" max="3078" width="5.125" style="480" customWidth="1"/>
    <col min="3079" max="3079" width="6.875" style="480" customWidth="1"/>
    <col min="3080" max="3080" width="5.875" style="480" customWidth="1"/>
    <col min="3081" max="3081" width="6.375" style="480" customWidth="1"/>
    <col min="3082" max="3082" width="6.875" style="480" customWidth="1"/>
    <col min="3083" max="3083" width="5.125" style="480" customWidth="1"/>
    <col min="3084" max="3084" width="4.875" style="480" customWidth="1"/>
    <col min="3085" max="3085" width="4.5" style="480" customWidth="1"/>
    <col min="3086" max="3086" width="5.625" style="480" customWidth="1"/>
    <col min="3087" max="3088" width="8.375" style="480" customWidth="1"/>
    <col min="3089" max="3089" width="5.125" style="480" customWidth="1"/>
    <col min="3090" max="3090" width="6.625" style="480" customWidth="1"/>
    <col min="3091" max="3091" width="7.125" style="480" customWidth="1"/>
    <col min="3092" max="3092" width="9.75" style="480" customWidth="1"/>
    <col min="3093" max="3093" width="6.125" style="480" customWidth="1"/>
    <col min="3094" max="3094" width="5.75" style="480" customWidth="1"/>
    <col min="3095" max="3095" width="8.25" style="480" customWidth="1"/>
    <col min="3096" max="3096" width="7.625" style="480" customWidth="1"/>
    <col min="3097" max="3097" width="8.75" style="480" customWidth="1"/>
    <col min="3098" max="3098" width="9.125" style="480" customWidth="1"/>
    <col min="3099" max="3099" width="9" style="480" customWidth="1"/>
    <col min="3100" max="3100" width="9" style="480"/>
    <col min="3101" max="3101" width="6.75" style="480" customWidth="1"/>
    <col min="3102" max="3102" width="9" style="480"/>
    <col min="3103" max="3106" width="0" style="480" hidden="1" customWidth="1"/>
    <col min="3107" max="3109" width="13.625" style="480" bestFit="1" customWidth="1"/>
    <col min="3110" max="3110" width="9" style="480"/>
    <col min="3111" max="3111" width="13.625" style="480" bestFit="1" customWidth="1"/>
    <col min="3112" max="3112" width="9" style="480"/>
    <col min="3113" max="3113" width="35" style="480" customWidth="1"/>
    <col min="3114" max="3114" width="14.75" style="480" customWidth="1"/>
    <col min="3115" max="3116" width="9" style="480"/>
    <col min="3117" max="3118" width="13.25" style="480" bestFit="1" customWidth="1"/>
    <col min="3119" max="3119" width="9" style="480"/>
    <col min="3120" max="3120" width="12.625" style="480" customWidth="1"/>
    <col min="3121" max="3121" width="9" style="480"/>
    <col min="3122" max="3122" width="13" style="480" customWidth="1"/>
    <col min="3123" max="3125" width="9" style="480"/>
    <col min="3126" max="3126" width="11.375" style="480" customWidth="1"/>
    <col min="3127" max="3127" width="11.875" style="480" customWidth="1"/>
    <col min="3128" max="3317" width="9" style="480"/>
    <col min="3318" max="3318" width="8.25" style="480" customWidth="1"/>
    <col min="3319" max="3319" width="4.125" style="480" customWidth="1"/>
    <col min="3320" max="3320" width="12.75" style="480" customWidth="1"/>
    <col min="3321" max="3321" width="6" style="480" customWidth="1"/>
    <col min="3322" max="3322" width="6.75" style="480" customWidth="1"/>
    <col min="3323" max="3325" width="4.75" style="480" customWidth="1"/>
    <col min="3326" max="3326" width="7.625" style="480" customWidth="1"/>
    <col min="3327" max="3327" width="8.875" style="480" customWidth="1"/>
    <col min="3328" max="3328" width="6.5" style="480" customWidth="1"/>
    <col min="3329" max="3330" width="5.5" style="480" customWidth="1"/>
    <col min="3331" max="3331" width="7.375" style="480" customWidth="1"/>
    <col min="3332" max="3334" width="5.125" style="480" customWidth="1"/>
    <col min="3335" max="3335" width="6.875" style="480" customWidth="1"/>
    <col min="3336" max="3336" width="5.875" style="480" customWidth="1"/>
    <col min="3337" max="3337" width="6.375" style="480" customWidth="1"/>
    <col min="3338" max="3338" width="6.875" style="480" customWidth="1"/>
    <col min="3339" max="3339" width="5.125" style="480" customWidth="1"/>
    <col min="3340" max="3340" width="4.875" style="480" customWidth="1"/>
    <col min="3341" max="3341" width="4.5" style="480" customWidth="1"/>
    <col min="3342" max="3342" width="5.625" style="480" customWidth="1"/>
    <col min="3343" max="3344" width="8.375" style="480" customWidth="1"/>
    <col min="3345" max="3345" width="5.125" style="480" customWidth="1"/>
    <col min="3346" max="3346" width="6.625" style="480" customWidth="1"/>
    <col min="3347" max="3347" width="7.125" style="480" customWidth="1"/>
    <col min="3348" max="3348" width="9.75" style="480" customWidth="1"/>
    <col min="3349" max="3349" width="6.125" style="480" customWidth="1"/>
    <col min="3350" max="3350" width="5.75" style="480" customWidth="1"/>
    <col min="3351" max="3351" width="8.25" style="480" customWidth="1"/>
    <col min="3352" max="3352" width="7.625" style="480" customWidth="1"/>
    <col min="3353" max="3353" width="8.75" style="480" customWidth="1"/>
    <col min="3354" max="3354" width="9.125" style="480" customWidth="1"/>
    <col min="3355" max="3355" width="9" style="480" customWidth="1"/>
    <col min="3356" max="3356" width="9" style="480"/>
    <col min="3357" max="3357" width="6.75" style="480" customWidth="1"/>
    <col min="3358" max="3358" width="9" style="480"/>
    <col min="3359" max="3362" width="0" style="480" hidden="1" customWidth="1"/>
    <col min="3363" max="3365" width="13.625" style="480" bestFit="1" customWidth="1"/>
    <col min="3366" max="3366" width="9" style="480"/>
    <col min="3367" max="3367" width="13.625" style="480" bestFit="1" customWidth="1"/>
    <col min="3368" max="3368" width="9" style="480"/>
    <col min="3369" max="3369" width="35" style="480" customWidth="1"/>
    <col min="3370" max="3370" width="14.75" style="480" customWidth="1"/>
    <col min="3371" max="3372" width="9" style="480"/>
    <col min="3373" max="3374" width="13.25" style="480" bestFit="1" customWidth="1"/>
    <col min="3375" max="3375" width="9" style="480"/>
    <col min="3376" max="3376" width="12.625" style="480" customWidth="1"/>
    <col min="3377" max="3377" width="9" style="480"/>
    <col min="3378" max="3378" width="13" style="480" customWidth="1"/>
    <col min="3379" max="3381" width="9" style="480"/>
    <col min="3382" max="3382" width="11.375" style="480" customWidth="1"/>
    <col min="3383" max="3383" width="11.875" style="480" customWidth="1"/>
    <col min="3384" max="3573" width="9" style="480"/>
    <col min="3574" max="3574" width="8.25" style="480" customWidth="1"/>
    <col min="3575" max="3575" width="4.125" style="480" customWidth="1"/>
    <col min="3576" max="3576" width="12.75" style="480" customWidth="1"/>
    <col min="3577" max="3577" width="6" style="480" customWidth="1"/>
    <col min="3578" max="3578" width="6.75" style="480" customWidth="1"/>
    <col min="3579" max="3581" width="4.75" style="480" customWidth="1"/>
    <col min="3582" max="3582" width="7.625" style="480" customWidth="1"/>
    <col min="3583" max="3583" width="8.875" style="480" customWidth="1"/>
    <col min="3584" max="3584" width="6.5" style="480" customWidth="1"/>
    <col min="3585" max="3586" width="5.5" style="480" customWidth="1"/>
    <col min="3587" max="3587" width="7.375" style="480" customWidth="1"/>
    <col min="3588" max="3590" width="5.125" style="480" customWidth="1"/>
    <col min="3591" max="3591" width="6.875" style="480" customWidth="1"/>
    <col min="3592" max="3592" width="5.875" style="480" customWidth="1"/>
    <col min="3593" max="3593" width="6.375" style="480" customWidth="1"/>
    <col min="3594" max="3594" width="6.875" style="480" customWidth="1"/>
    <col min="3595" max="3595" width="5.125" style="480" customWidth="1"/>
    <col min="3596" max="3596" width="4.875" style="480" customWidth="1"/>
    <col min="3597" max="3597" width="4.5" style="480" customWidth="1"/>
    <col min="3598" max="3598" width="5.625" style="480" customWidth="1"/>
    <col min="3599" max="3600" width="8.375" style="480" customWidth="1"/>
    <col min="3601" max="3601" width="5.125" style="480" customWidth="1"/>
    <col min="3602" max="3602" width="6.625" style="480" customWidth="1"/>
    <col min="3603" max="3603" width="7.125" style="480" customWidth="1"/>
    <col min="3604" max="3604" width="9.75" style="480" customWidth="1"/>
    <col min="3605" max="3605" width="6.125" style="480" customWidth="1"/>
    <col min="3606" max="3606" width="5.75" style="480" customWidth="1"/>
    <col min="3607" max="3607" width="8.25" style="480" customWidth="1"/>
    <col min="3608" max="3608" width="7.625" style="480" customWidth="1"/>
    <col min="3609" max="3609" width="8.75" style="480" customWidth="1"/>
    <col min="3610" max="3610" width="9.125" style="480" customWidth="1"/>
    <col min="3611" max="3611" width="9" style="480" customWidth="1"/>
    <col min="3612" max="3612" width="9" style="480"/>
    <col min="3613" max="3613" width="6.75" style="480" customWidth="1"/>
    <col min="3614" max="3614" width="9" style="480"/>
    <col min="3615" max="3618" width="0" style="480" hidden="1" customWidth="1"/>
    <col min="3619" max="3621" width="13.625" style="480" bestFit="1" customWidth="1"/>
    <col min="3622" max="3622" width="9" style="480"/>
    <col min="3623" max="3623" width="13.625" style="480" bestFit="1" customWidth="1"/>
    <col min="3624" max="3624" width="9" style="480"/>
    <col min="3625" max="3625" width="35" style="480" customWidth="1"/>
    <col min="3626" max="3626" width="14.75" style="480" customWidth="1"/>
    <col min="3627" max="3628" width="9" style="480"/>
    <col min="3629" max="3630" width="13.25" style="480" bestFit="1" customWidth="1"/>
    <col min="3631" max="3631" width="9" style="480"/>
    <col min="3632" max="3632" width="12.625" style="480" customWidth="1"/>
    <col min="3633" max="3633" width="9" style="480"/>
    <col min="3634" max="3634" width="13" style="480" customWidth="1"/>
    <col min="3635" max="3637" width="9" style="480"/>
    <col min="3638" max="3638" width="11.375" style="480" customWidth="1"/>
    <col min="3639" max="3639" width="11.875" style="480" customWidth="1"/>
    <col min="3640" max="3829" width="9" style="480"/>
    <col min="3830" max="3830" width="8.25" style="480" customWidth="1"/>
    <col min="3831" max="3831" width="4.125" style="480" customWidth="1"/>
    <col min="3832" max="3832" width="12.75" style="480" customWidth="1"/>
    <col min="3833" max="3833" width="6" style="480" customWidth="1"/>
    <col min="3834" max="3834" width="6.75" style="480" customWidth="1"/>
    <col min="3835" max="3837" width="4.75" style="480" customWidth="1"/>
    <col min="3838" max="3838" width="7.625" style="480" customWidth="1"/>
    <col min="3839" max="3839" width="8.875" style="480" customWidth="1"/>
    <col min="3840" max="3840" width="6.5" style="480" customWidth="1"/>
    <col min="3841" max="3842" width="5.5" style="480" customWidth="1"/>
    <col min="3843" max="3843" width="7.375" style="480" customWidth="1"/>
    <col min="3844" max="3846" width="5.125" style="480" customWidth="1"/>
    <col min="3847" max="3847" width="6.875" style="480" customWidth="1"/>
    <col min="3848" max="3848" width="5.875" style="480" customWidth="1"/>
    <col min="3849" max="3849" width="6.375" style="480" customWidth="1"/>
    <col min="3850" max="3850" width="6.875" style="480" customWidth="1"/>
    <col min="3851" max="3851" width="5.125" style="480" customWidth="1"/>
    <col min="3852" max="3852" width="4.875" style="480" customWidth="1"/>
    <col min="3853" max="3853" width="4.5" style="480" customWidth="1"/>
    <col min="3854" max="3854" width="5.625" style="480" customWidth="1"/>
    <col min="3855" max="3856" width="8.375" style="480" customWidth="1"/>
    <col min="3857" max="3857" width="5.125" style="480" customWidth="1"/>
    <col min="3858" max="3858" width="6.625" style="480" customWidth="1"/>
    <col min="3859" max="3859" width="7.125" style="480" customWidth="1"/>
    <col min="3860" max="3860" width="9.75" style="480" customWidth="1"/>
    <col min="3861" max="3861" width="6.125" style="480" customWidth="1"/>
    <col min="3862" max="3862" width="5.75" style="480" customWidth="1"/>
    <col min="3863" max="3863" width="8.25" style="480" customWidth="1"/>
    <col min="3864" max="3864" width="7.625" style="480" customWidth="1"/>
    <col min="3865" max="3865" width="8.75" style="480" customWidth="1"/>
    <col min="3866" max="3866" width="9.125" style="480" customWidth="1"/>
    <col min="3867" max="3867" width="9" style="480" customWidth="1"/>
    <col min="3868" max="3868" width="9" style="480"/>
    <col min="3869" max="3869" width="6.75" style="480" customWidth="1"/>
    <col min="3870" max="3870" width="9" style="480"/>
    <col min="3871" max="3874" width="0" style="480" hidden="1" customWidth="1"/>
    <col min="3875" max="3877" width="13.625" style="480" bestFit="1" customWidth="1"/>
    <col min="3878" max="3878" width="9" style="480"/>
    <col min="3879" max="3879" width="13.625" style="480" bestFit="1" customWidth="1"/>
    <col min="3880" max="3880" width="9" style="480"/>
    <col min="3881" max="3881" width="35" style="480" customWidth="1"/>
    <col min="3882" max="3882" width="14.75" style="480" customWidth="1"/>
    <col min="3883" max="3884" width="9" style="480"/>
    <col min="3885" max="3886" width="13.25" style="480" bestFit="1" customWidth="1"/>
    <col min="3887" max="3887" width="9" style="480"/>
    <col min="3888" max="3888" width="12.625" style="480" customWidth="1"/>
    <col min="3889" max="3889" width="9" style="480"/>
    <col min="3890" max="3890" width="13" style="480" customWidth="1"/>
    <col min="3891" max="3893" width="9" style="480"/>
    <col min="3894" max="3894" width="11.375" style="480" customWidth="1"/>
    <col min="3895" max="3895" width="11.875" style="480" customWidth="1"/>
    <col min="3896" max="4085" width="9" style="480"/>
    <col min="4086" max="4086" width="8.25" style="480" customWidth="1"/>
    <col min="4087" max="4087" width="4.125" style="480" customWidth="1"/>
    <col min="4088" max="4088" width="12.75" style="480" customWidth="1"/>
    <col min="4089" max="4089" width="6" style="480" customWidth="1"/>
    <col min="4090" max="4090" width="6.75" style="480" customWidth="1"/>
    <col min="4091" max="4093" width="4.75" style="480" customWidth="1"/>
    <col min="4094" max="4094" width="7.625" style="480" customWidth="1"/>
    <col min="4095" max="4095" width="8.875" style="480" customWidth="1"/>
    <col min="4096" max="4096" width="6.5" style="480" customWidth="1"/>
    <col min="4097" max="4098" width="5.5" style="480" customWidth="1"/>
    <col min="4099" max="4099" width="7.375" style="480" customWidth="1"/>
    <col min="4100" max="4102" width="5.125" style="480" customWidth="1"/>
    <col min="4103" max="4103" width="6.875" style="480" customWidth="1"/>
    <col min="4104" max="4104" width="5.875" style="480" customWidth="1"/>
    <col min="4105" max="4105" width="6.375" style="480" customWidth="1"/>
    <col min="4106" max="4106" width="6.875" style="480" customWidth="1"/>
    <col min="4107" max="4107" width="5.125" style="480" customWidth="1"/>
    <col min="4108" max="4108" width="4.875" style="480" customWidth="1"/>
    <col min="4109" max="4109" width="4.5" style="480" customWidth="1"/>
    <col min="4110" max="4110" width="5.625" style="480" customWidth="1"/>
    <col min="4111" max="4112" width="8.375" style="480" customWidth="1"/>
    <col min="4113" max="4113" width="5.125" style="480" customWidth="1"/>
    <col min="4114" max="4114" width="6.625" style="480" customWidth="1"/>
    <col min="4115" max="4115" width="7.125" style="480" customWidth="1"/>
    <col min="4116" max="4116" width="9.75" style="480" customWidth="1"/>
    <col min="4117" max="4117" width="6.125" style="480" customWidth="1"/>
    <col min="4118" max="4118" width="5.75" style="480" customWidth="1"/>
    <col min="4119" max="4119" width="8.25" style="480" customWidth="1"/>
    <col min="4120" max="4120" width="7.625" style="480" customWidth="1"/>
    <col min="4121" max="4121" width="8.75" style="480" customWidth="1"/>
    <col min="4122" max="4122" width="9.125" style="480" customWidth="1"/>
    <col min="4123" max="4123" width="9" style="480" customWidth="1"/>
    <col min="4124" max="4124" width="9" style="480"/>
    <col min="4125" max="4125" width="6.75" style="480" customWidth="1"/>
    <col min="4126" max="4126" width="9" style="480"/>
    <col min="4127" max="4130" width="0" style="480" hidden="1" customWidth="1"/>
    <col min="4131" max="4133" width="13.625" style="480" bestFit="1" customWidth="1"/>
    <col min="4134" max="4134" width="9" style="480"/>
    <col min="4135" max="4135" width="13.625" style="480" bestFit="1" customWidth="1"/>
    <col min="4136" max="4136" width="9" style="480"/>
    <col min="4137" max="4137" width="35" style="480" customWidth="1"/>
    <col min="4138" max="4138" width="14.75" style="480" customWidth="1"/>
    <col min="4139" max="4140" width="9" style="480"/>
    <col min="4141" max="4142" width="13.25" style="480" bestFit="1" customWidth="1"/>
    <col min="4143" max="4143" width="9" style="480"/>
    <col min="4144" max="4144" width="12.625" style="480" customWidth="1"/>
    <col min="4145" max="4145" width="9" style="480"/>
    <col min="4146" max="4146" width="13" style="480" customWidth="1"/>
    <col min="4147" max="4149" width="9" style="480"/>
    <col min="4150" max="4150" width="11.375" style="480" customWidth="1"/>
    <col min="4151" max="4151" width="11.875" style="480" customWidth="1"/>
    <col min="4152" max="4341" width="9" style="480"/>
    <col min="4342" max="4342" width="8.25" style="480" customWidth="1"/>
    <col min="4343" max="4343" width="4.125" style="480" customWidth="1"/>
    <col min="4344" max="4344" width="12.75" style="480" customWidth="1"/>
    <col min="4345" max="4345" width="6" style="480" customWidth="1"/>
    <col min="4346" max="4346" width="6.75" style="480" customWidth="1"/>
    <col min="4347" max="4349" width="4.75" style="480" customWidth="1"/>
    <col min="4350" max="4350" width="7.625" style="480" customWidth="1"/>
    <col min="4351" max="4351" width="8.875" style="480" customWidth="1"/>
    <col min="4352" max="4352" width="6.5" style="480" customWidth="1"/>
    <col min="4353" max="4354" width="5.5" style="480" customWidth="1"/>
    <col min="4355" max="4355" width="7.375" style="480" customWidth="1"/>
    <col min="4356" max="4358" width="5.125" style="480" customWidth="1"/>
    <col min="4359" max="4359" width="6.875" style="480" customWidth="1"/>
    <col min="4360" max="4360" width="5.875" style="480" customWidth="1"/>
    <col min="4361" max="4361" width="6.375" style="480" customWidth="1"/>
    <col min="4362" max="4362" width="6.875" style="480" customWidth="1"/>
    <col min="4363" max="4363" width="5.125" style="480" customWidth="1"/>
    <col min="4364" max="4364" width="4.875" style="480" customWidth="1"/>
    <col min="4365" max="4365" width="4.5" style="480" customWidth="1"/>
    <col min="4366" max="4366" width="5.625" style="480" customWidth="1"/>
    <col min="4367" max="4368" width="8.375" style="480" customWidth="1"/>
    <col min="4369" max="4369" width="5.125" style="480" customWidth="1"/>
    <col min="4370" max="4370" width="6.625" style="480" customWidth="1"/>
    <col min="4371" max="4371" width="7.125" style="480" customWidth="1"/>
    <col min="4372" max="4372" width="9.75" style="480" customWidth="1"/>
    <col min="4373" max="4373" width="6.125" style="480" customWidth="1"/>
    <col min="4374" max="4374" width="5.75" style="480" customWidth="1"/>
    <col min="4375" max="4375" width="8.25" style="480" customWidth="1"/>
    <col min="4376" max="4376" width="7.625" style="480" customWidth="1"/>
    <col min="4377" max="4377" width="8.75" style="480" customWidth="1"/>
    <col min="4378" max="4378" width="9.125" style="480" customWidth="1"/>
    <col min="4379" max="4379" width="9" style="480" customWidth="1"/>
    <col min="4380" max="4380" width="9" style="480"/>
    <col min="4381" max="4381" width="6.75" style="480" customWidth="1"/>
    <col min="4382" max="4382" width="9" style="480"/>
    <col min="4383" max="4386" width="0" style="480" hidden="1" customWidth="1"/>
    <col min="4387" max="4389" width="13.625" style="480" bestFit="1" customWidth="1"/>
    <col min="4390" max="4390" width="9" style="480"/>
    <col min="4391" max="4391" width="13.625" style="480" bestFit="1" customWidth="1"/>
    <col min="4392" max="4392" width="9" style="480"/>
    <col min="4393" max="4393" width="35" style="480" customWidth="1"/>
    <col min="4394" max="4394" width="14.75" style="480" customWidth="1"/>
    <col min="4395" max="4396" width="9" style="480"/>
    <col min="4397" max="4398" width="13.25" style="480" bestFit="1" customWidth="1"/>
    <col min="4399" max="4399" width="9" style="480"/>
    <col min="4400" max="4400" width="12.625" style="480" customWidth="1"/>
    <col min="4401" max="4401" width="9" style="480"/>
    <col min="4402" max="4402" width="13" style="480" customWidth="1"/>
    <col min="4403" max="4405" width="9" style="480"/>
    <col min="4406" max="4406" width="11.375" style="480" customWidth="1"/>
    <col min="4407" max="4407" width="11.875" style="480" customWidth="1"/>
    <col min="4408" max="4597" width="9" style="480"/>
    <col min="4598" max="4598" width="8.25" style="480" customWidth="1"/>
    <col min="4599" max="4599" width="4.125" style="480" customWidth="1"/>
    <col min="4600" max="4600" width="12.75" style="480" customWidth="1"/>
    <col min="4601" max="4601" width="6" style="480" customWidth="1"/>
    <col min="4602" max="4602" width="6.75" style="480" customWidth="1"/>
    <col min="4603" max="4605" width="4.75" style="480" customWidth="1"/>
    <col min="4606" max="4606" width="7.625" style="480" customWidth="1"/>
    <col min="4607" max="4607" width="8.875" style="480" customWidth="1"/>
    <col min="4608" max="4608" width="6.5" style="480" customWidth="1"/>
    <col min="4609" max="4610" width="5.5" style="480" customWidth="1"/>
    <col min="4611" max="4611" width="7.375" style="480" customWidth="1"/>
    <col min="4612" max="4614" width="5.125" style="480" customWidth="1"/>
    <col min="4615" max="4615" width="6.875" style="480" customWidth="1"/>
    <col min="4616" max="4616" width="5.875" style="480" customWidth="1"/>
    <col min="4617" max="4617" width="6.375" style="480" customWidth="1"/>
    <col min="4618" max="4618" width="6.875" style="480" customWidth="1"/>
    <col min="4619" max="4619" width="5.125" style="480" customWidth="1"/>
    <col min="4620" max="4620" width="4.875" style="480" customWidth="1"/>
    <col min="4621" max="4621" width="4.5" style="480" customWidth="1"/>
    <col min="4622" max="4622" width="5.625" style="480" customWidth="1"/>
    <col min="4623" max="4624" width="8.375" style="480" customWidth="1"/>
    <col min="4625" max="4625" width="5.125" style="480" customWidth="1"/>
    <col min="4626" max="4626" width="6.625" style="480" customWidth="1"/>
    <col min="4627" max="4627" width="7.125" style="480" customWidth="1"/>
    <col min="4628" max="4628" width="9.75" style="480" customWidth="1"/>
    <col min="4629" max="4629" width="6.125" style="480" customWidth="1"/>
    <col min="4630" max="4630" width="5.75" style="480" customWidth="1"/>
    <col min="4631" max="4631" width="8.25" style="480" customWidth="1"/>
    <col min="4632" max="4632" width="7.625" style="480" customWidth="1"/>
    <col min="4633" max="4633" width="8.75" style="480" customWidth="1"/>
    <col min="4634" max="4634" width="9.125" style="480" customWidth="1"/>
    <col min="4635" max="4635" width="9" style="480" customWidth="1"/>
    <col min="4636" max="4636" width="9" style="480"/>
    <col min="4637" max="4637" width="6.75" style="480" customWidth="1"/>
    <col min="4638" max="4638" width="9" style="480"/>
    <col min="4639" max="4642" width="0" style="480" hidden="1" customWidth="1"/>
    <col min="4643" max="4645" width="13.625" style="480" bestFit="1" customWidth="1"/>
    <col min="4646" max="4646" width="9" style="480"/>
    <col min="4647" max="4647" width="13.625" style="480" bestFit="1" customWidth="1"/>
    <col min="4648" max="4648" width="9" style="480"/>
    <col min="4649" max="4649" width="35" style="480" customWidth="1"/>
    <col min="4650" max="4650" width="14.75" style="480" customWidth="1"/>
    <col min="4651" max="4652" width="9" style="480"/>
    <col min="4653" max="4654" width="13.25" style="480" bestFit="1" customWidth="1"/>
    <col min="4655" max="4655" width="9" style="480"/>
    <col min="4656" max="4656" width="12.625" style="480" customWidth="1"/>
    <col min="4657" max="4657" width="9" style="480"/>
    <col min="4658" max="4658" width="13" style="480" customWidth="1"/>
    <col min="4659" max="4661" width="9" style="480"/>
    <col min="4662" max="4662" width="11.375" style="480" customWidth="1"/>
    <col min="4663" max="4663" width="11.875" style="480" customWidth="1"/>
    <col min="4664" max="4853" width="9" style="480"/>
    <col min="4854" max="4854" width="8.25" style="480" customWidth="1"/>
    <col min="4855" max="4855" width="4.125" style="480" customWidth="1"/>
    <col min="4856" max="4856" width="12.75" style="480" customWidth="1"/>
    <col min="4857" max="4857" width="6" style="480" customWidth="1"/>
    <col min="4858" max="4858" width="6.75" style="480" customWidth="1"/>
    <col min="4859" max="4861" width="4.75" style="480" customWidth="1"/>
    <col min="4862" max="4862" width="7.625" style="480" customWidth="1"/>
    <col min="4863" max="4863" width="8.875" style="480" customWidth="1"/>
    <col min="4864" max="4864" width="6.5" style="480" customWidth="1"/>
    <col min="4865" max="4866" width="5.5" style="480" customWidth="1"/>
    <col min="4867" max="4867" width="7.375" style="480" customWidth="1"/>
    <col min="4868" max="4870" width="5.125" style="480" customWidth="1"/>
    <col min="4871" max="4871" width="6.875" style="480" customWidth="1"/>
    <col min="4872" max="4872" width="5.875" style="480" customWidth="1"/>
    <col min="4873" max="4873" width="6.375" style="480" customWidth="1"/>
    <col min="4874" max="4874" width="6.875" style="480" customWidth="1"/>
    <col min="4875" max="4875" width="5.125" style="480" customWidth="1"/>
    <col min="4876" max="4876" width="4.875" style="480" customWidth="1"/>
    <col min="4877" max="4877" width="4.5" style="480" customWidth="1"/>
    <col min="4878" max="4878" width="5.625" style="480" customWidth="1"/>
    <col min="4879" max="4880" width="8.375" style="480" customWidth="1"/>
    <col min="4881" max="4881" width="5.125" style="480" customWidth="1"/>
    <col min="4882" max="4882" width="6.625" style="480" customWidth="1"/>
    <col min="4883" max="4883" width="7.125" style="480" customWidth="1"/>
    <col min="4884" max="4884" width="9.75" style="480" customWidth="1"/>
    <col min="4885" max="4885" width="6.125" style="480" customWidth="1"/>
    <col min="4886" max="4886" width="5.75" style="480" customWidth="1"/>
    <col min="4887" max="4887" width="8.25" style="480" customWidth="1"/>
    <col min="4888" max="4888" width="7.625" style="480" customWidth="1"/>
    <col min="4889" max="4889" width="8.75" style="480" customWidth="1"/>
    <col min="4890" max="4890" width="9.125" style="480" customWidth="1"/>
    <col min="4891" max="4891" width="9" style="480" customWidth="1"/>
    <col min="4892" max="4892" width="9" style="480"/>
    <col min="4893" max="4893" width="6.75" style="480" customWidth="1"/>
    <col min="4894" max="4894" width="9" style="480"/>
    <col min="4895" max="4898" width="0" style="480" hidden="1" customWidth="1"/>
    <col min="4899" max="4901" width="13.625" style="480" bestFit="1" customWidth="1"/>
    <col min="4902" max="4902" width="9" style="480"/>
    <col min="4903" max="4903" width="13.625" style="480" bestFit="1" customWidth="1"/>
    <col min="4904" max="4904" width="9" style="480"/>
    <col min="4905" max="4905" width="35" style="480" customWidth="1"/>
    <col min="4906" max="4906" width="14.75" style="480" customWidth="1"/>
    <col min="4907" max="4908" width="9" style="480"/>
    <col min="4909" max="4910" width="13.25" style="480" bestFit="1" customWidth="1"/>
    <col min="4911" max="4911" width="9" style="480"/>
    <col min="4912" max="4912" width="12.625" style="480" customWidth="1"/>
    <col min="4913" max="4913" width="9" style="480"/>
    <col min="4914" max="4914" width="13" style="480" customWidth="1"/>
    <col min="4915" max="4917" width="9" style="480"/>
    <col min="4918" max="4918" width="11.375" style="480" customWidth="1"/>
    <col min="4919" max="4919" width="11.875" style="480" customWidth="1"/>
    <col min="4920" max="5109" width="9" style="480"/>
    <col min="5110" max="5110" width="8.25" style="480" customWidth="1"/>
    <col min="5111" max="5111" width="4.125" style="480" customWidth="1"/>
    <col min="5112" max="5112" width="12.75" style="480" customWidth="1"/>
    <col min="5113" max="5113" width="6" style="480" customWidth="1"/>
    <col min="5114" max="5114" width="6.75" style="480" customWidth="1"/>
    <col min="5115" max="5117" width="4.75" style="480" customWidth="1"/>
    <col min="5118" max="5118" width="7.625" style="480" customWidth="1"/>
    <col min="5119" max="5119" width="8.875" style="480" customWidth="1"/>
    <col min="5120" max="5120" width="6.5" style="480" customWidth="1"/>
    <col min="5121" max="5122" width="5.5" style="480" customWidth="1"/>
    <col min="5123" max="5123" width="7.375" style="480" customWidth="1"/>
    <col min="5124" max="5126" width="5.125" style="480" customWidth="1"/>
    <col min="5127" max="5127" width="6.875" style="480" customWidth="1"/>
    <col min="5128" max="5128" width="5.875" style="480" customWidth="1"/>
    <col min="5129" max="5129" width="6.375" style="480" customWidth="1"/>
    <col min="5130" max="5130" width="6.875" style="480" customWidth="1"/>
    <col min="5131" max="5131" width="5.125" style="480" customWidth="1"/>
    <col min="5132" max="5132" width="4.875" style="480" customWidth="1"/>
    <col min="5133" max="5133" width="4.5" style="480" customWidth="1"/>
    <col min="5134" max="5134" width="5.625" style="480" customWidth="1"/>
    <col min="5135" max="5136" width="8.375" style="480" customWidth="1"/>
    <col min="5137" max="5137" width="5.125" style="480" customWidth="1"/>
    <col min="5138" max="5138" width="6.625" style="480" customWidth="1"/>
    <col min="5139" max="5139" width="7.125" style="480" customWidth="1"/>
    <col min="5140" max="5140" width="9.75" style="480" customWidth="1"/>
    <col min="5141" max="5141" width="6.125" style="480" customWidth="1"/>
    <col min="5142" max="5142" width="5.75" style="480" customWidth="1"/>
    <col min="5143" max="5143" width="8.25" style="480" customWidth="1"/>
    <col min="5144" max="5144" width="7.625" style="480" customWidth="1"/>
    <col min="5145" max="5145" width="8.75" style="480" customWidth="1"/>
    <col min="5146" max="5146" width="9.125" style="480" customWidth="1"/>
    <col min="5147" max="5147" width="9" style="480" customWidth="1"/>
    <col min="5148" max="5148" width="9" style="480"/>
    <col min="5149" max="5149" width="6.75" style="480" customWidth="1"/>
    <col min="5150" max="5150" width="9" style="480"/>
    <col min="5151" max="5154" width="0" style="480" hidden="1" customWidth="1"/>
    <col min="5155" max="5157" width="13.625" style="480" bestFit="1" customWidth="1"/>
    <col min="5158" max="5158" width="9" style="480"/>
    <col min="5159" max="5159" width="13.625" style="480" bestFit="1" customWidth="1"/>
    <col min="5160" max="5160" width="9" style="480"/>
    <col min="5161" max="5161" width="35" style="480" customWidth="1"/>
    <col min="5162" max="5162" width="14.75" style="480" customWidth="1"/>
    <col min="5163" max="5164" width="9" style="480"/>
    <col min="5165" max="5166" width="13.25" style="480" bestFit="1" customWidth="1"/>
    <col min="5167" max="5167" width="9" style="480"/>
    <col min="5168" max="5168" width="12.625" style="480" customWidth="1"/>
    <col min="5169" max="5169" width="9" style="480"/>
    <col min="5170" max="5170" width="13" style="480" customWidth="1"/>
    <col min="5171" max="5173" width="9" style="480"/>
    <col min="5174" max="5174" width="11.375" style="480" customWidth="1"/>
    <col min="5175" max="5175" width="11.875" style="480" customWidth="1"/>
    <col min="5176" max="5365" width="9" style="480"/>
    <col min="5366" max="5366" width="8.25" style="480" customWidth="1"/>
    <col min="5367" max="5367" width="4.125" style="480" customWidth="1"/>
    <col min="5368" max="5368" width="12.75" style="480" customWidth="1"/>
    <col min="5369" max="5369" width="6" style="480" customWidth="1"/>
    <col min="5370" max="5370" width="6.75" style="480" customWidth="1"/>
    <col min="5371" max="5373" width="4.75" style="480" customWidth="1"/>
    <col min="5374" max="5374" width="7.625" style="480" customWidth="1"/>
    <col min="5375" max="5375" width="8.875" style="480" customWidth="1"/>
    <col min="5376" max="5376" width="6.5" style="480" customWidth="1"/>
    <col min="5377" max="5378" width="5.5" style="480" customWidth="1"/>
    <col min="5379" max="5379" width="7.375" style="480" customWidth="1"/>
    <col min="5380" max="5382" width="5.125" style="480" customWidth="1"/>
    <col min="5383" max="5383" width="6.875" style="480" customWidth="1"/>
    <col min="5384" max="5384" width="5.875" style="480" customWidth="1"/>
    <col min="5385" max="5385" width="6.375" style="480" customWidth="1"/>
    <col min="5386" max="5386" width="6.875" style="480" customWidth="1"/>
    <col min="5387" max="5387" width="5.125" style="480" customWidth="1"/>
    <col min="5388" max="5388" width="4.875" style="480" customWidth="1"/>
    <col min="5389" max="5389" width="4.5" style="480" customWidth="1"/>
    <col min="5390" max="5390" width="5.625" style="480" customWidth="1"/>
    <col min="5391" max="5392" width="8.375" style="480" customWidth="1"/>
    <col min="5393" max="5393" width="5.125" style="480" customWidth="1"/>
    <col min="5394" max="5394" width="6.625" style="480" customWidth="1"/>
    <col min="5395" max="5395" width="7.125" style="480" customWidth="1"/>
    <col min="5396" max="5396" width="9.75" style="480" customWidth="1"/>
    <col min="5397" max="5397" width="6.125" style="480" customWidth="1"/>
    <col min="5398" max="5398" width="5.75" style="480" customWidth="1"/>
    <col min="5399" max="5399" width="8.25" style="480" customWidth="1"/>
    <col min="5400" max="5400" width="7.625" style="480" customWidth="1"/>
    <col min="5401" max="5401" width="8.75" style="480" customWidth="1"/>
    <col min="5402" max="5402" width="9.125" style="480" customWidth="1"/>
    <col min="5403" max="5403" width="9" style="480" customWidth="1"/>
    <col min="5404" max="5404" width="9" style="480"/>
    <col min="5405" max="5405" width="6.75" style="480" customWidth="1"/>
    <col min="5406" max="5406" width="9" style="480"/>
    <col min="5407" max="5410" width="0" style="480" hidden="1" customWidth="1"/>
    <col min="5411" max="5413" width="13.625" style="480" bestFit="1" customWidth="1"/>
    <col min="5414" max="5414" width="9" style="480"/>
    <col min="5415" max="5415" width="13.625" style="480" bestFit="1" customWidth="1"/>
    <col min="5416" max="5416" width="9" style="480"/>
    <col min="5417" max="5417" width="35" style="480" customWidth="1"/>
    <col min="5418" max="5418" width="14.75" style="480" customWidth="1"/>
    <col min="5419" max="5420" width="9" style="480"/>
    <col min="5421" max="5422" width="13.25" style="480" bestFit="1" customWidth="1"/>
    <col min="5423" max="5423" width="9" style="480"/>
    <col min="5424" max="5424" width="12.625" style="480" customWidth="1"/>
    <col min="5425" max="5425" width="9" style="480"/>
    <col min="5426" max="5426" width="13" style="480" customWidth="1"/>
    <col min="5427" max="5429" width="9" style="480"/>
    <col min="5430" max="5430" width="11.375" style="480" customWidth="1"/>
    <col min="5431" max="5431" width="11.875" style="480" customWidth="1"/>
    <col min="5432" max="5621" width="9" style="480"/>
    <col min="5622" max="5622" width="8.25" style="480" customWidth="1"/>
    <col min="5623" max="5623" width="4.125" style="480" customWidth="1"/>
    <col min="5624" max="5624" width="12.75" style="480" customWidth="1"/>
    <col min="5625" max="5625" width="6" style="480" customWidth="1"/>
    <col min="5626" max="5626" width="6.75" style="480" customWidth="1"/>
    <col min="5627" max="5629" width="4.75" style="480" customWidth="1"/>
    <col min="5630" max="5630" width="7.625" style="480" customWidth="1"/>
    <col min="5631" max="5631" width="8.875" style="480" customWidth="1"/>
    <col min="5632" max="5632" width="6.5" style="480" customWidth="1"/>
    <col min="5633" max="5634" width="5.5" style="480" customWidth="1"/>
    <col min="5635" max="5635" width="7.375" style="480" customWidth="1"/>
    <col min="5636" max="5638" width="5.125" style="480" customWidth="1"/>
    <col min="5639" max="5639" width="6.875" style="480" customWidth="1"/>
    <col min="5640" max="5640" width="5.875" style="480" customWidth="1"/>
    <col min="5641" max="5641" width="6.375" style="480" customWidth="1"/>
    <col min="5642" max="5642" width="6.875" style="480" customWidth="1"/>
    <col min="5643" max="5643" width="5.125" style="480" customWidth="1"/>
    <col min="5644" max="5644" width="4.875" style="480" customWidth="1"/>
    <col min="5645" max="5645" width="4.5" style="480" customWidth="1"/>
    <col min="5646" max="5646" width="5.625" style="480" customWidth="1"/>
    <col min="5647" max="5648" width="8.375" style="480" customWidth="1"/>
    <col min="5649" max="5649" width="5.125" style="480" customWidth="1"/>
    <col min="5650" max="5650" width="6.625" style="480" customWidth="1"/>
    <col min="5651" max="5651" width="7.125" style="480" customWidth="1"/>
    <col min="5652" max="5652" width="9.75" style="480" customWidth="1"/>
    <col min="5653" max="5653" width="6.125" style="480" customWidth="1"/>
    <col min="5654" max="5654" width="5.75" style="480" customWidth="1"/>
    <col min="5655" max="5655" width="8.25" style="480" customWidth="1"/>
    <col min="5656" max="5656" width="7.625" style="480" customWidth="1"/>
    <col min="5657" max="5657" width="8.75" style="480" customWidth="1"/>
    <col min="5658" max="5658" width="9.125" style="480" customWidth="1"/>
    <col min="5659" max="5659" width="9" style="480" customWidth="1"/>
    <col min="5660" max="5660" width="9" style="480"/>
    <col min="5661" max="5661" width="6.75" style="480" customWidth="1"/>
    <col min="5662" max="5662" width="9" style="480"/>
    <col min="5663" max="5666" width="0" style="480" hidden="1" customWidth="1"/>
    <col min="5667" max="5669" width="13.625" style="480" bestFit="1" customWidth="1"/>
    <col min="5670" max="5670" width="9" style="480"/>
    <col min="5671" max="5671" width="13.625" style="480" bestFit="1" customWidth="1"/>
    <col min="5672" max="5672" width="9" style="480"/>
    <col min="5673" max="5673" width="35" style="480" customWidth="1"/>
    <col min="5674" max="5674" width="14.75" style="480" customWidth="1"/>
    <col min="5675" max="5676" width="9" style="480"/>
    <col min="5677" max="5678" width="13.25" style="480" bestFit="1" customWidth="1"/>
    <col min="5679" max="5679" width="9" style="480"/>
    <col min="5680" max="5680" width="12.625" style="480" customWidth="1"/>
    <col min="5681" max="5681" width="9" style="480"/>
    <col min="5682" max="5682" width="13" style="480" customWidth="1"/>
    <col min="5683" max="5685" width="9" style="480"/>
    <col min="5686" max="5686" width="11.375" style="480" customWidth="1"/>
    <col min="5687" max="5687" width="11.875" style="480" customWidth="1"/>
    <col min="5688" max="5877" width="9" style="480"/>
    <col min="5878" max="5878" width="8.25" style="480" customWidth="1"/>
    <col min="5879" max="5879" width="4.125" style="480" customWidth="1"/>
    <col min="5880" max="5880" width="12.75" style="480" customWidth="1"/>
    <col min="5881" max="5881" width="6" style="480" customWidth="1"/>
    <col min="5882" max="5882" width="6.75" style="480" customWidth="1"/>
    <col min="5883" max="5885" width="4.75" style="480" customWidth="1"/>
    <col min="5886" max="5886" width="7.625" style="480" customWidth="1"/>
    <col min="5887" max="5887" width="8.875" style="480" customWidth="1"/>
    <col min="5888" max="5888" width="6.5" style="480" customWidth="1"/>
    <col min="5889" max="5890" width="5.5" style="480" customWidth="1"/>
    <col min="5891" max="5891" width="7.375" style="480" customWidth="1"/>
    <col min="5892" max="5894" width="5.125" style="480" customWidth="1"/>
    <col min="5895" max="5895" width="6.875" style="480" customWidth="1"/>
    <col min="5896" max="5896" width="5.875" style="480" customWidth="1"/>
    <col min="5897" max="5897" width="6.375" style="480" customWidth="1"/>
    <col min="5898" max="5898" width="6.875" style="480" customWidth="1"/>
    <col min="5899" max="5899" width="5.125" style="480" customWidth="1"/>
    <col min="5900" max="5900" width="4.875" style="480" customWidth="1"/>
    <col min="5901" max="5901" width="4.5" style="480" customWidth="1"/>
    <col min="5902" max="5902" width="5.625" style="480" customWidth="1"/>
    <col min="5903" max="5904" width="8.375" style="480" customWidth="1"/>
    <col min="5905" max="5905" width="5.125" style="480" customWidth="1"/>
    <col min="5906" max="5906" width="6.625" style="480" customWidth="1"/>
    <col min="5907" max="5907" width="7.125" style="480" customWidth="1"/>
    <col min="5908" max="5908" width="9.75" style="480" customWidth="1"/>
    <col min="5909" max="5909" width="6.125" style="480" customWidth="1"/>
    <col min="5910" max="5910" width="5.75" style="480" customWidth="1"/>
    <col min="5911" max="5911" width="8.25" style="480" customWidth="1"/>
    <col min="5912" max="5912" width="7.625" style="480" customWidth="1"/>
    <col min="5913" max="5913" width="8.75" style="480" customWidth="1"/>
    <col min="5914" max="5914" width="9.125" style="480" customWidth="1"/>
    <col min="5915" max="5915" width="9" style="480" customWidth="1"/>
    <col min="5916" max="5916" width="9" style="480"/>
    <col min="5917" max="5917" width="6.75" style="480" customWidth="1"/>
    <col min="5918" max="5918" width="9" style="480"/>
    <col min="5919" max="5922" width="0" style="480" hidden="1" customWidth="1"/>
    <col min="5923" max="5925" width="13.625" style="480" bestFit="1" customWidth="1"/>
    <col min="5926" max="5926" width="9" style="480"/>
    <col min="5927" max="5927" width="13.625" style="480" bestFit="1" customWidth="1"/>
    <col min="5928" max="5928" width="9" style="480"/>
    <col min="5929" max="5929" width="35" style="480" customWidth="1"/>
    <col min="5930" max="5930" width="14.75" style="480" customWidth="1"/>
    <col min="5931" max="5932" width="9" style="480"/>
    <col min="5933" max="5934" width="13.25" style="480" bestFit="1" customWidth="1"/>
    <col min="5935" max="5935" width="9" style="480"/>
    <col min="5936" max="5936" width="12.625" style="480" customWidth="1"/>
    <col min="5937" max="5937" width="9" style="480"/>
    <col min="5938" max="5938" width="13" style="480" customWidth="1"/>
    <col min="5939" max="5941" width="9" style="480"/>
    <col min="5942" max="5942" width="11.375" style="480" customWidth="1"/>
    <col min="5943" max="5943" width="11.875" style="480" customWidth="1"/>
    <col min="5944" max="6133" width="9" style="480"/>
    <col min="6134" max="6134" width="8.25" style="480" customWidth="1"/>
    <col min="6135" max="6135" width="4.125" style="480" customWidth="1"/>
    <col min="6136" max="6136" width="12.75" style="480" customWidth="1"/>
    <col min="6137" max="6137" width="6" style="480" customWidth="1"/>
    <col min="6138" max="6138" width="6.75" style="480" customWidth="1"/>
    <col min="6139" max="6141" width="4.75" style="480" customWidth="1"/>
    <col min="6142" max="6142" width="7.625" style="480" customWidth="1"/>
    <col min="6143" max="6143" width="8.875" style="480" customWidth="1"/>
    <col min="6144" max="6144" width="6.5" style="480" customWidth="1"/>
    <col min="6145" max="6146" width="5.5" style="480" customWidth="1"/>
    <col min="6147" max="6147" width="7.375" style="480" customWidth="1"/>
    <col min="6148" max="6150" width="5.125" style="480" customWidth="1"/>
    <col min="6151" max="6151" width="6.875" style="480" customWidth="1"/>
    <col min="6152" max="6152" width="5.875" style="480" customWidth="1"/>
    <col min="6153" max="6153" width="6.375" style="480" customWidth="1"/>
    <col min="6154" max="6154" width="6.875" style="480" customWidth="1"/>
    <col min="6155" max="6155" width="5.125" style="480" customWidth="1"/>
    <col min="6156" max="6156" width="4.875" style="480" customWidth="1"/>
    <col min="6157" max="6157" width="4.5" style="480" customWidth="1"/>
    <col min="6158" max="6158" width="5.625" style="480" customWidth="1"/>
    <col min="6159" max="6160" width="8.375" style="480" customWidth="1"/>
    <col min="6161" max="6161" width="5.125" style="480" customWidth="1"/>
    <col min="6162" max="6162" width="6.625" style="480" customWidth="1"/>
    <col min="6163" max="6163" width="7.125" style="480" customWidth="1"/>
    <col min="6164" max="6164" width="9.75" style="480" customWidth="1"/>
    <col min="6165" max="6165" width="6.125" style="480" customWidth="1"/>
    <col min="6166" max="6166" width="5.75" style="480" customWidth="1"/>
    <col min="6167" max="6167" width="8.25" style="480" customWidth="1"/>
    <col min="6168" max="6168" width="7.625" style="480" customWidth="1"/>
    <col min="6169" max="6169" width="8.75" style="480" customWidth="1"/>
    <col min="6170" max="6170" width="9.125" style="480" customWidth="1"/>
    <col min="6171" max="6171" width="9" style="480" customWidth="1"/>
    <col min="6172" max="6172" width="9" style="480"/>
    <col min="6173" max="6173" width="6.75" style="480" customWidth="1"/>
    <col min="6174" max="6174" width="9" style="480"/>
    <col min="6175" max="6178" width="0" style="480" hidden="1" customWidth="1"/>
    <col min="6179" max="6181" width="13.625" style="480" bestFit="1" customWidth="1"/>
    <col min="6182" max="6182" width="9" style="480"/>
    <col min="6183" max="6183" width="13.625" style="480" bestFit="1" customWidth="1"/>
    <col min="6184" max="6184" width="9" style="480"/>
    <col min="6185" max="6185" width="35" style="480" customWidth="1"/>
    <col min="6186" max="6186" width="14.75" style="480" customWidth="1"/>
    <col min="6187" max="6188" width="9" style="480"/>
    <col min="6189" max="6190" width="13.25" style="480" bestFit="1" customWidth="1"/>
    <col min="6191" max="6191" width="9" style="480"/>
    <col min="6192" max="6192" width="12.625" style="480" customWidth="1"/>
    <col min="6193" max="6193" width="9" style="480"/>
    <col min="6194" max="6194" width="13" style="480" customWidth="1"/>
    <col min="6195" max="6197" width="9" style="480"/>
    <col min="6198" max="6198" width="11.375" style="480" customWidth="1"/>
    <col min="6199" max="6199" width="11.875" style="480" customWidth="1"/>
    <col min="6200" max="6389" width="9" style="480"/>
    <col min="6390" max="6390" width="8.25" style="480" customWidth="1"/>
    <col min="6391" max="6391" width="4.125" style="480" customWidth="1"/>
    <col min="6392" max="6392" width="12.75" style="480" customWidth="1"/>
    <col min="6393" max="6393" width="6" style="480" customWidth="1"/>
    <col min="6394" max="6394" width="6.75" style="480" customWidth="1"/>
    <col min="6395" max="6397" width="4.75" style="480" customWidth="1"/>
    <col min="6398" max="6398" width="7.625" style="480" customWidth="1"/>
    <col min="6399" max="6399" width="8.875" style="480" customWidth="1"/>
    <col min="6400" max="6400" width="6.5" style="480" customWidth="1"/>
    <col min="6401" max="6402" width="5.5" style="480" customWidth="1"/>
    <col min="6403" max="6403" width="7.375" style="480" customWidth="1"/>
    <col min="6404" max="6406" width="5.125" style="480" customWidth="1"/>
    <col min="6407" max="6407" width="6.875" style="480" customWidth="1"/>
    <col min="6408" max="6408" width="5.875" style="480" customWidth="1"/>
    <col min="6409" max="6409" width="6.375" style="480" customWidth="1"/>
    <col min="6410" max="6410" width="6.875" style="480" customWidth="1"/>
    <col min="6411" max="6411" width="5.125" style="480" customWidth="1"/>
    <col min="6412" max="6412" width="4.875" style="480" customWidth="1"/>
    <col min="6413" max="6413" width="4.5" style="480" customWidth="1"/>
    <col min="6414" max="6414" width="5.625" style="480" customWidth="1"/>
    <col min="6415" max="6416" width="8.375" style="480" customWidth="1"/>
    <col min="6417" max="6417" width="5.125" style="480" customWidth="1"/>
    <col min="6418" max="6418" width="6.625" style="480" customWidth="1"/>
    <col min="6419" max="6419" width="7.125" style="480" customWidth="1"/>
    <col min="6420" max="6420" width="9.75" style="480" customWidth="1"/>
    <col min="6421" max="6421" width="6.125" style="480" customWidth="1"/>
    <col min="6422" max="6422" width="5.75" style="480" customWidth="1"/>
    <col min="6423" max="6423" width="8.25" style="480" customWidth="1"/>
    <col min="6424" max="6424" width="7.625" style="480" customWidth="1"/>
    <col min="6425" max="6425" width="8.75" style="480" customWidth="1"/>
    <col min="6426" max="6426" width="9.125" style="480" customWidth="1"/>
    <col min="6427" max="6427" width="9" style="480" customWidth="1"/>
    <col min="6428" max="6428" width="9" style="480"/>
    <col min="6429" max="6429" width="6.75" style="480" customWidth="1"/>
    <col min="6430" max="6430" width="9" style="480"/>
    <col min="6431" max="6434" width="0" style="480" hidden="1" customWidth="1"/>
    <col min="6435" max="6437" width="13.625" style="480" bestFit="1" customWidth="1"/>
    <col min="6438" max="6438" width="9" style="480"/>
    <col min="6439" max="6439" width="13.625" style="480" bestFit="1" customWidth="1"/>
    <col min="6440" max="6440" width="9" style="480"/>
    <col min="6441" max="6441" width="35" style="480" customWidth="1"/>
    <col min="6442" max="6442" width="14.75" style="480" customWidth="1"/>
    <col min="6443" max="6444" width="9" style="480"/>
    <col min="6445" max="6446" width="13.25" style="480" bestFit="1" customWidth="1"/>
    <col min="6447" max="6447" width="9" style="480"/>
    <col min="6448" max="6448" width="12.625" style="480" customWidth="1"/>
    <col min="6449" max="6449" width="9" style="480"/>
    <col min="6450" max="6450" width="13" style="480" customWidth="1"/>
    <col min="6451" max="6453" width="9" style="480"/>
    <col min="6454" max="6454" width="11.375" style="480" customWidth="1"/>
    <col min="6455" max="6455" width="11.875" style="480" customWidth="1"/>
    <col min="6456" max="6645" width="9" style="480"/>
    <col min="6646" max="6646" width="8.25" style="480" customWidth="1"/>
    <col min="6647" max="6647" width="4.125" style="480" customWidth="1"/>
    <col min="6648" max="6648" width="12.75" style="480" customWidth="1"/>
    <col min="6649" max="6649" width="6" style="480" customWidth="1"/>
    <col min="6650" max="6650" width="6.75" style="480" customWidth="1"/>
    <col min="6651" max="6653" width="4.75" style="480" customWidth="1"/>
    <col min="6654" max="6654" width="7.625" style="480" customWidth="1"/>
    <col min="6655" max="6655" width="8.875" style="480" customWidth="1"/>
    <col min="6656" max="6656" width="6.5" style="480" customWidth="1"/>
    <col min="6657" max="6658" width="5.5" style="480" customWidth="1"/>
    <col min="6659" max="6659" width="7.375" style="480" customWidth="1"/>
    <col min="6660" max="6662" width="5.125" style="480" customWidth="1"/>
    <col min="6663" max="6663" width="6.875" style="480" customWidth="1"/>
    <col min="6664" max="6664" width="5.875" style="480" customWidth="1"/>
    <col min="6665" max="6665" width="6.375" style="480" customWidth="1"/>
    <col min="6666" max="6666" width="6.875" style="480" customWidth="1"/>
    <col min="6667" max="6667" width="5.125" style="480" customWidth="1"/>
    <col min="6668" max="6668" width="4.875" style="480" customWidth="1"/>
    <col min="6669" max="6669" width="4.5" style="480" customWidth="1"/>
    <col min="6670" max="6670" width="5.625" style="480" customWidth="1"/>
    <col min="6671" max="6672" width="8.375" style="480" customWidth="1"/>
    <col min="6673" max="6673" width="5.125" style="480" customWidth="1"/>
    <col min="6674" max="6674" width="6.625" style="480" customWidth="1"/>
    <col min="6675" max="6675" width="7.125" style="480" customWidth="1"/>
    <col min="6676" max="6676" width="9.75" style="480" customWidth="1"/>
    <col min="6677" max="6677" width="6.125" style="480" customWidth="1"/>
    <col min="6678" max="6678" width="5.75" style="480" customWidth="1"/>
    <col min="6679" max="6679" width="8.25" style="480" customWidth="1"/>
    <col min="6680" max="6680" width="7.625" style="480" customWidth="1"/>
    <col min="6681" max="6681" width="8.75" style="480" customWidth="1"/>
    <col min="6682" max="6682" width="9.125" style="480" customWidth="1"/>
    <col min="6683" max="6683" width="9" style="480" customWidth="1"/>
    <col min="6684" max="6684" width="9" style="480"/>
    <col min="6685" max="6685" width="6.75" style="480" customWidth="1"/>
    <col min="6686" max="6686" width="9" style="480"/>
    <col min="6687" max="6690" width="0" style="480" hidden="1" customWidth="1"/>
    <col min="6691" max="6693" width="13.625" style="480" bestFit="1" customWidth="1"/>
    <col min="6694" max="6694" width="9" style="480"/>
    <col min="6695" max="6695" width="13.625" style="480" bestFit="1" customWidth="1"/>
    <col min="6696" max="6696" width="9" style="480"/>
    <col min="6697" max="6697" width="35" style="480" customWidth="1"/>
    <col min="6698" max="6698" width="14.75" style="480" customWidth="1"/>
    <col min="6699" max="6700" width="9" style="480"/>
    <col min="6701" max="6702" width="13.25" style="480" bestFit="1" customWidth="1"/>
    <col min="6703" max="6703" width="9" style="480"/>
    <col min="6704" max="6704" width="12.625" style="480" customWidth="1"/>
    <col min="6705" max="6705" width="9" style="480"/>
    <col min="6706" max="6706" width="13" style="480" customWidth="1"/>
    <col min="6707" max="6709" width="9" style="480"/>
    <col min="6710" max="6710" width="11.375" style="480" customWidth="1"/>
    <col min="6711" max="6711" width="11.875" style="480" customWidth="1"/>
    <col min="6712" max="6901" width="9" style="480"/>
    <col min="6902" max="6902" width="8.25" style="480" customWidth="1"/>
    <col min="6903" max="6903" width="4.125" style="480" customWidth="1"/>
    <col min="6904" max="6904" width="12.75" style="480" customWidth="1"/>
    <col min="6905" max="6905" width="6" style="480" customWidth="1"/>
    <col min="6906" max="6906" width="6.75" style="480" customWidth="1"/>
    <col min="6907" max="6909" width="4.75" style="480" customWidth="1"/>
    <col min="6910" max="6910" width="7.625" style="480" customWidth="1"/>
    <col min="6911" max="6911" width="8.875" style="480" customWidth="1"/>
    <col min="6912" max="6912" width="6.5" style="480" customWidth="1"/>
    <col min="6913" max="6914" width="5.5" style="480" customWidth="1"/>
    <col min="6915" max="6915" width="7.375" style="480" customWidth="1"/>
    <col min="6916" max="6918" width="5.125" style="480" customWidth="1"/>
    <col min="6919" max="6919" width="6.875" style="480" customWidth="1"/>
    <col min="6920" max="6920" width="5.875" style="480" customWidth="1"/>
    <col min="6921" max="6921" width="6.375" style="480" customWidth="1"/>
    <col min="6922" max="6922" width="6.875" style="480" customWidth="1"/>
    <col min="6923" max="6923" width="5.125" style="480" customWidth="1"/>
    <col min="6924" max="6924" width="4.875" style="480" customWidth="1"/>
    <col min="6925" max="6925" width="4.5" style="480" customWidth="1"/>
    <col min="6926" max="6926" width="5.625" style="480" customWidth="1"/>
    <col min="6927" max="6928" width="8.375" style="480" customWidth="1"/>
    <col min="6929" max="6929" width="5.125" style="480" customWidth="1"/>
    <col min="6930" max="6930" width="6.625" style="480" customWidth="1"/>
    <col min="6931" max="6931" width="7.125" style="480" customWidth="1"/>
    <col min="6932" max="6932" width="9.75" style="480" customWidth="1"/>
    <col min="6933" max="6933" width="6.125" style="480" customWidth="1"/>
    <col min="6934" max="6934" width="5.75" style="480" customWidth="1"/>
    <col min="6935" max="6935" width="8.25" style="480" customWidth="1"/>
    <col min="6936" max="6936" width="7.625" style="480" customWidth="1"/>
    <col min="6937" max="6937" width="8.75" style="480" customWidth="1"/>
    <col min="6938" max="6938" width="9.125" style="480" customWidth="1"/>
    <col min="6939" max="6939" width="9" style="480" customWidth="1"/>
    <col min="6940" max="6940" width="9" style="480"/>
    <col min="6941" max="6941" width="6.75" style="480" customWidth="1"/>
    <col min="6942" max="6942" width="9" style="480"/>
    <col min="6943" max="6946" width="0" style="480" hidden="1" customWidth="1"/>
    <col min="6947" max="6949" width="13.625" style="480" bestFit="1" customWidth="1"/>
    <col min="6950" max="6950" width="9" style="480"/>
    <col min="6951" max="6951" width="13.625" style="480" bestFit="1" customWidth="1"/>
    <col min="6952" max="6952" width="9" style="480"/>
    <col min="6953" max="6953" width="35" style="480" customWidth="1"/>
    <col min="6954" max="6954" width="14.75" style="480" customWidth="1"/>
    <col min="6955" max="6956" width="9" style="480"/>
    <col min="6957" max="6958" width="13.25" style="480" bestFit="1" customWidth="1"/>
    <col min="6959" max="6959" width="9" style="480"/>
    <col min="6960" max="6960" width="12.625" style="480" customWidth="1"/>
    <col min="6961" max="6961" width="9" style="480"/>
    <col min="6962" max="6962" width="13" style="480" customWidth="1"/>
    <col min="6963" max="6965" width="9" style="480"/>
    <col min="6966" max="6966" width="11.375" style="480" customWidth="1"/>
    <col min="6967" max="6967" width="11.875" style="480" customWidth="1"/>
    <col min="6968" max="7157" width="9" style="480"/>
    <col min="7158" max="7158" width="8.25" style="480" customWidth="1"/>
    <col min="7159" max="7159" width="4.125" style="480" customWidth="1"/>
    <col min="7160" max="7160" width="12.75" style="480" customWidth="1"/>
    <col min="7161" max="7161" width="6" style="480" customWidth="1"/>
    <col min="7162" max="7162" width="6.75" style="480" customWidth="1"/>
    <col min="7163" max="7165" width="4.75" style="480" customWidth="1"/>
    <col min="7166" max="7166" width="7.625" style="480" customWidth="1"/>
    <col min="7167" max="7167" width="8.875" style="480" customWidth="1"/>
    <col min="7168" max="7168" width="6.5" style="480" customWidth="1"/>
    <col min="7169" max="7170" width="5.5" style="480" customWidth="1"/>
    <col min="7171" max="7171" width="7.375" style="480" customWidth="1"/>
    <col min="7172" max="7174" width="5.125" style="480" customWidth="1"/>
    <col min="7175" max="7175" width="6.875" style="480" customWidth="1"/>
    <col min="7176" max="7176" width="5.875" style="480" customWidth="1"/>
    <col min="7177" max="7177" width="6.375" style="480" customWidth="1"/>
    <col min="7178" max="7178" width="6.875" style="480" customWidth="1"/>
    <col min="7179" max="7179" width="5.125" style="480" customWidth="1"/>
    <col min="7180" max="7180" width="4.875" style="480" customWidth="1"/>
    <col min="7181" max="7181" width="4.5" style="480" customWidth="1"/>
    <col min="7182" max="7182" width="5.625" style="480" customWidth="1"/>
    <col min="7183" max="7184" width="8.375" style="480" customWidth="1"/>
    <col min="7185" max="7185" width="5.125" style="480" customWidth="1"/>
    <col min="7186" max="7186" width="6.625" style="480" customWidth="1"/>
    <col min="7187" max="7187" width="7.125" style="480" customWidth="1"/>
    <col min="7188" max="7188" width="9.75" style="480" customWidth="1"/>
    <col min="7189" max="7189" width="6.125" style="480" customWidth="1"/>
    <col min="7190" max="7190" width="5.75" style="480" customWidth="1"/>
    <col min="7191" max="7191" width="8.25" style="480" customWidth="1"/>
    <col min="7192" max="7192" width="7.625" style="480" customWidth="1"/>
    <col min="7193" max="7193" width="8.75" style="480" customWidth="1"/>
    <col min="7194" max="7194" width="9.125" style="480" customWidth="1"/>
    <col min="7195" max="7195" width="9" style="480" customWidth="1"/>
    <col min="7196" max="7196" width="9" style="480"/>
    <col min="7197" max="7197" width="6.75" style="480" customWidth="1"/>
    <col min="7198" max="7198" width="9" style="480"/>
    <col min="7199" max="7202" width="0" style="480" hidden="1" customWidth="1"/>
    <col min="7203" max="7205" width="13.625" style="480" bestFit="1" customWidth="1"/>
    <col min="7206" max="7206" width="9" style="480"/>
    <col min="7207" max="7207" width="13.625" style="480" bestFit="1" customWidth="1"/>
    <col min="7208" max="7208" width="9" style="480"/>
    <col min="7209" max="7209" width="35" style="480" customWidth="1"/>
    <col min="7210" max="7210" width="14.75" style="480" customWidth="1"/>
    <col min="7211" max="7212" width="9" style="480"/>
    <col min="7213" max="7214" width="13.25" style="480" bestFit="1" customWidth="1"/>
    <col min="7215" max="7215" width="9" style="480"/>
    <col min="7216" max="7216" width="12.625" style="480" customWidth="1"/>
    <col min="7217" max="7217" width="9" style="480"/>
    <col min="7218" max="7218" width="13" style="480" customWidth="1"/>
    <col min="7219" max="7221" width="9" style="480"/>
    <col min="7222" max="7222" width="11.375" style="480" customWidth="1"/>
    <col min="7223" max="7223" width="11.875" style="480" customWidth="1"/>
    <col min="7224" max="7413" width="9" style="480"/>
    <col min="7414" max="7414" width="8.25" style="480" customWidth="1"/>
    <col min="7415" max="7415" width="4.125" style="480" customWidth="1"/>
    <col min="7416" max="7416" width="12.75" style="480" customWidth="1"/>
    <col min="7417" max="7417" width="6" style="480" customWidth="1"/>
    <col min="7418" max="7418" width="6.75" style="480" customWidth="1"/>
    <col min="7419" max="7421" width="4.75" style="480" customWidth="1"/>
    <col min="7422" max="7422" width="7.625" style="480" customWidth="1"/>
    <col min="7423" max="7423" width="8.875" style="480" customWidth="1"/>
    <col min="7424" max="7424" width="6.5" style="480" customWidth="1"/>
    <col min="7425" max="7426" width="5.5" style="480" customWidth="1"/>
    <col min="7427" max="7427" width="7.375" style="480" customWidth="1"/>
    <col min="7428" max="7430" width="5.125" style="480" customWidth="1"/>
    <col min="7431" max="7431" width="6.875" style="480" customWidth="1"/>
    <col min="7432" max="7432" width="5.875" style="480" customWidth="1"/>
    <col min="7433" max="7433" width="6.375" style="480" customWidth="1"/>
    <col min="7434" max="7434" width="6.875" style="480" customWidth="1"/>
    <col min="7435" max="7435" width="5.125" style="480" customWidth="1"/>
    <col min="7436" max="7436" width="4.875" style="480" customWidth="1"/>
    <col min="7437" max="7437" width="4.5" style="480" customWidth="1"/>
    <col min="7438" max="7438" width="5.625" style="480" customWidth="1"/>
    <col min="7439" max="7440" width="8.375" style="480" customWidth="1"/>
    <col min="7441" max="7441" width="5.125" style="480" customWidth="1"/>
    <col min="7442" max="7442" width="6.625" style="480" customWidth="1"/>
    <col min="7443" max="7443" width="7.125" style="480" customWidth="1"/>
    <col min="7444" max="7444" width="9.75" style="480" customWidth="1"/>
    <col min="7445" max="7445" width="6.125" style="480" customWidth="1"/>
    <col min="7446" max="7446" width="5.75" style="480" customWidth="1"/>
    <col min="7447" max="7447" width="8.25" style="480" customWidth="1"/>
    <col min="7448" max="7448" width="7.625" style="480" customWidth="1"/>
    <col min="7449" max="7449" width="8.75" style="480" customWidth="1"/>
    <col min="7450" max="7450" width="9.125" style="480" customWidth="1"/>
    <col min="7451" max="7451" width="9" style="480" customWidth="1"/>
    <col min="7452" max="7452" width="9" style="480"/>
    <col min="7453" max="7453" width="6.75" style="480" customWidth="1"/>
    <col min="7454" max="7454" width="9" style="480"/>
    <col min="7455" max="7458" width="0" style="480" hidden="1" customWidth="1"/>
    <col min="7459" max="7461" width="13.625" style="480" bestFit="1" customWidth="1"/>
    <col min="7462" max="7462" width="9" style="480"/>
    <col min="7463" max="7463" width="13.625" style="480" bestFit="1" customWidth="1"/>
    <col min="7464" max="7464" width="9" style="480"/>
    <col min="7465" max="7465" width="35" style="480" customWidth="1"/>
    <col min="7466" max="7466" width="14.75" style="480" customWidth="1"/>
    <col min="7467" max="7468" width="9" style="480"/>
    <col min="7469" max="7470" width="13.25" style="480" bestFit="1" customWidth="1"/>
    <col min="7471" max="7471" width="9" style="480"/>
    <col min="7472" max="7472" width="12.625" style="480" customWidth="1"/>
    <col min="7473" max="7473" width="9" style="480"/>
    <col min="7474" max="7474" width="13" style="480" customWidth="1"/>
    <col min="7475" max="7477" width="9" style="480"/>
    <col min="7478" max="7478" width="11.375" style="480" customWidth="1"/>
    <col min="7479" max="7479" width="11.875" style="480" customWidth="1"/>
    <col min="7480" max="7669" width="9" style="480"/>
    <col min="7670" max="7670" width="8.25" style="480" customWidth="1"/>
    <col min="7671" max="7671" width="4.125" style="480" customWidth="1"/>
    <col min="7672" max="7672" width="12.75" style="480" customWidth="1"/>
    <col min="7673" max="7673" width="6" style="480" customWidth="1"/>
    <col min="7674" max="7674" width="6.75" style="480" customWidth="1"/>
    <col min="7675" max="7677" width="4.75" style="480" customWidth="1"/>
    <col min="7678" max="7678" width="7.625" style="480" customWidth="1"/>
    <col min="7679" max="7679" width="8.875" style="480" customWidth="1"/>
    <col min="7680" max="7680" width="6.5" style="480" customWidth="1"/>
    <col min="7681" max="7682" width="5.5" style="480" customWidth="1"/>
    <col min="7683" max="7683" width="7.375" style="480" customWidth="1"/>
    <col min="7684" max="7686" width="5.125" style="480" customWidth="1"/>
    <col min="7687" max="7687" width="6.875" style="480" customWidth="1"/>
    <col min="7688" max="7688" width="5.875" style="480" customWidth="1"/>
    <col min="7689" max="7689" width="6.375" style="480" customWidth="1"/>
    <col min="7690" max="7690" width="6.875" style="480" customWidth="1"/>
    <col min="7691" max="7691" width="5.125" style="480" customWidth="1"/>
    <col min="7692" max="7692" width="4.875" style="480" customWidth="1"/>
    <col min="7693" max="7693" width="4.5" style="480" customWidth="1"/>
    <col min="7694" max="7694" width="5.625" style="480" customWidth="1"/>
    <col min="7695" max="7696" width="8.375" style="480" customWidth="1"/>
    <col min="7697" max="7697" width="5.125" style="480" customWidth="1"/>
    <col min="7698" max="7698" width="6.625" style="480" customWidth="1"/>
    <col min="7699" max="7699" width="7.125" style="480" customWidth="1"/>
    <col min="7700" max="7700" width="9.75" style="480" customWidth="1"/>
    <col min="7701" max="7701" width="6.125" style="480" customWidth="1"/>
    <col min="7702" max="7702" width="5.75" style="480" customWidth="1"/>
    <col min="7703" max="7703" width="8.25" style="480" customWidth="1"/>
    <col min="7704" max="7704" width="7.625" style="480" customWidth="1"/>
    <col min="7705" max="7705" width="8.75" style="480" customWidth="1"/>
    <col min="7706" max="7706" width="9.125" style="480" customWidth="1"/>
    <col min="7707" max="7707" width="9" style="480" customWidth="1"/>
    <col min="7708" max="7708" width="9" style="480"/>
    <col min="7709" max="7709" width="6.75" style="480" customWidth="1"/>
    <col min="7710" max="7710" width="9" style="480"/>
    <col min="7711" max="7714" width="0" style="480" hidden="1" customWidth="1"/>
    <col min="7715" max="7717" width="13.625" style="480" bestFit="1" customWidth="1"/>
    <col min="7718" max="7718" width="9" style="480"/>
    <col min="7719" max="7719" width="13.625" style="480" bestFit="1" customWidth="1"/>
    <col min="7720" max="7720" width="9" style="480"/>
    <col min="7721" max="7721" width="35" style="480" customWidth="1"/>
    <col min="7722" max="7722" width="14.75" style="480" customWidth="1"/>
    <col min="7723" max="7724" width="9" style="480"/>
    <col min="7725" max="7726" width="13.25" style="480" bestFit="1" customWidth="1"/>
    <col min="7727" max="7727" width="9" style="480"/>
    <col min="7728" max="7728" width="12.625" style="480" customWidth="1"/>
    <col min="7729" max="7729" width="9" style="480"/>
    <col min="7730" max="7730" width="13" style="480" customWidth="1"/>
    <col min="7731" max="7733" width="9" style="480"/>
    <col min="7734" max="7734" width="11.375" style="480" customWidth="1"/>
    <col min="7735" max="7735" width="11.875" style="480" customWidth="1"/>
    <col min="7736" max="7925" width="9" style="480"/>
    <col min="7926" max="7926" width="8.25" style="480" customWidth="1"/>
    <col min="7927" max="7927" width="4.125" style="480" customWidth="1"/>
    <col min="7928" max="7928" width="12.75" style="480" customWidth="1"/>
    <col min="7929" max="7929" width="6" style="480" customWidth="1"/>
    <col min="7930" max="7930" width="6.75" style="480" customWidth="1"/>
    <col min="7931" max="7933" width="4.75" style="480" customWidth="1"/>
    <col min="7934" max="7934" width="7.625" style="480" customWidth="1"/>
    <col min="7935" max="7935" width="8.875" style="480" customWidth="1"/>
    <col min="7936" max="7936" width="6.5" style="480" customWidth="1"/>
    <col min="7937" max="7938" width="5.5" style="480" customWidth="1"/>
    <col min="7939" max="7939" width="7.375" style="480" customWidth="1"/>
    <col min="7940" max="7942" width="5.125" style="480" customWidth="1"/>
    <col min="7943" max="7943" width="6.875" style="480" customWidth="1"/>
    <col min="7944" max="7944" width="5.875" style="480" customWidth="1"/>
    <col min="7945" max="7945" width="6.375" style="480" customWidth="1"/>
    <col min="7946" max="7946" width="6.875" style="480" customWidth="1"/>
    <col min="7947" max="7947" width="5.125" style="480" customWidth="1"/>
    <col min="7948" max="7948" width="4.875" style="480" customWidth="1"/>
    <col min="7949" max="7949" width="4.5" style="480" customWidth="1"/>
    <col min="7950" max="7950" width="5.625" style="480" customWidth="1"/>
    <col min="7951" max="7952" width="8.375" style="480" customWidth="1"/>
    <col min="7953" max="7953" width="5.125" style="480" customWidth="1"/>
    <col min="7954" max="7954" width="6.625" style="480" customWidth="1"/>
    <col min="7955" max="7955" width="7.125" style="480" customWidth="1"/>
    <col min="7956" max="7956" width="9.75" style="480" customWidth="1"/>
    <col min="7957" max="7957" width="6.125" style="480" customWidth="1"/>
    <col min="7958" max="7958" width="5.75" style="480" customWidth="1"/>
    <col min="7959" max="7959" width="8.25" style="480" customWidth="1"/>
    <col min="7960" max="7960" width="7.625" style="480" customWidth="1"/>
    <col min="7961" max="7961" width="8.75" style="480" customWidth="1"/>
    <col min="7962" max="7962" width="9.125" style="480" customWidth="1"/>
    <col min="7963" max="7963" width="9" style="480" customWidth="1"/>
    <col min="7964" max="7964" width="9" style="480"/>
    <col min="7965" max="7965" width="6.75" style="480" customWidth="1"/>
    <col min="7966" max="7966" width="9" style="480"/>
    <col min="7967" max="7970" width="0" style="480" hidden="1" customWidth="1"/>
    <col min="7971" max="7973" width="13.625" style="480" bestFit="1" customWidth="1"/>
    <col min="7974" max="7974" width="9" style="480"/>
    <col min="7975" max="7975" width="13.625" style="480" bestFit="1" customWidth="1"/>
    <col min="7976" max="7976" width="9" style="480"/>
    <col min="7977" max="7977" width="35" style="480" customWidth="1"/>
    <col min="7978" max="7978" width="14.75" style="480" customWidth="1"/>
    <col min="7979" max="7980" width="9" style="480"/>
    <col min="7981" max="7982" width="13.25" style="480" bestFit="1" customWidth="1"/>
    <col min="7983" max="7983" width="9" style="480"/>
    <col min="7984" max="7984" width="12.625" style="480" customWidth="1"/>
    <col min="7985" max="7985" width="9" style="480"/>
    <col min="7986" max="7986" width="13" style="480" customWidth="1"/>
    <col min="7987" max="7989" width="9" style="480"/>
    <col min="7990" max="7990" width="11.375" style="480" customWidth="1"/>
    <col min="7991" max="7991" width="11.875" style="480" customWidth="1"/>
    <col min="7992" max="8181" width="9" style="480"/>
    <col min="8182" max="8182" width="8.25" style="480" customWidth="1"/>
    <col min="8183" max="8183" width="4.125" style="480" customWidth="1"/>
    <col min="8184" max="8184" width="12.75" style="480" customWidth="1"/>
    <col min="8185" max="8185" width="6" style="480" customWidth="1"/>
    <col min="8186" max="8186" width="6.75" style="480" customWidth="1"/>
    <col min="8187" max="8189" width="4.75" style="480" customWidth="1"/>
    <col min="8190" max="8190" width="7.625" style="480" customWidth="1"/>
    <col min="8191" max="8191" width="8.875" style="480" customWidth="1"/>
    <col min="8192" max="8192" width="6.5" style="480" customWidth="1"/>
    <col min="8193" max="8194" width="5.5" style="480" customWidth="1"/>
    <col min="8195" max="8195" width="7.375" style="480" customWidth="1"/>
    <col min="8196" max="8198" width="5.125" style="480" customWidth="1"/>
    <col min="8199" max="8199" width="6.875" style="480" customWidth="1"/>
    <col min="8200" max="8200" width="5.875" style="480" customWidth="1"/>
    <col min="8201" max="8201" width="6.375" style="480" customWidth="1"/>
    <col min="8202" max="8202" width="6.875" style="480" customWidth="1"/>
    <col min="8203" max="8203" width="5.125" style="480" customWidth="1"/>
    <col min="8204" max="8204" width="4.875" style="480" customWidth="1"/>
    <col min="8205" max="8205" width="4.5" style="480" customWidth="1"/>
    <col min="8206" max="8206" width="5.625" style="480" customWidth="1"/>
    <col min="8207" max="8208" width="8.375" style="480" customWidth="1"/>
    <col min="8209" max="8209" width="5.125" style="480" customWidth="1"/>
    <col min="8210" max="8210" width="6.625" style="480" customWidth="1"/>
    <col min="8211" max="8211" width="7.125" style="480" customWidth="1"/>
    <col min="8212" max="8212" width="9.75" style="480" customWidth="1"/>
    <col min="8213" max="8213" width="6.125" style="480" customWidth="1"/>
    <col min="8214" max="8214" width="5.75" style="480" customWidth="1"/>
    <col min="8215" max="8215" width="8.25" style="480" customWidth="1"/>
    <col min="8216" max="8216" width="7.625" style="480" customWidth="1"/>
    <col min="8217" max="8217" width="8.75" style="480" customWidth="1"/>
    <col min="8218" max="8218" width="9.125" style="480" customWidth="1"/>
    <col min="8219" max="8219" width="9" style="480" customWidth="1"/>
    <col min="8220" max="8220" width="9" style="480"/>
    <col min="8221" max="8221" width="6.75" style="480" customWidth="1"/>
    <col min="8222" max="8222" width="9" style="480"/>
    <col min="8223" max="8226" width="0" style="480" hidden="1" customWidth="1"/>
    <col min="8227" max="8229" width="13.625" style="480" bestFit="1" customWidth="1"/>
    <col min="8230" max="8230" width="9" style="480"/>
    <col min="8231" max="8231" width="13.625" style="480" bestFit="1" customWidth="1"/>
    <col min="8232" max="8232" width="9" style="480"/>
    <col min="8233" max="8233" width="35" style="480" customWidth="1"/>
    <col min="8234" max="8234" width="14.75" style="480" customWidth="1"/>
    <col min="8235" max="8236" width="9" style="480"/>
    <col min="8237" max="8238" width="13.25" style="480" bestFit="1" customWidth="1"/>
    <col min="8239" max="8239" width="9" style="480"/>
    <col min="8240" max="8240" width="12.625" style="480" customWidth="1"/>
    <col min="8241" max="8241" width="9" style="480"/>
    <col min="8242" max="8242" width="13" style="480" customWidth="1"/>
    <col min="8243" max="8245" width="9" style="480"/>
    <col min="8246" max="8246" width="11.375" style="480" customWidth="1"/>
    <col min="8247" max="8247" width="11.875" style="480" customWidth="1"/>
    <col min="8248" max="8437" width="9" style="480"/>
    <col min="8438" max="8438" width="8.25" style="480" customWidth="1"/>
    <col min="8439" max="8439" width="4.125" style="480" customWidth="1"/>
    <col min="8440" max="8440" width="12.75" style="480" customWidth="1"/>
    <col min="8441" max="8441" width="6" style="480" customWidth="1"/>
    <col min="8442" max="8442" width="6.75" style="480" customWidth="1"/>
    <col min="8443" max="8445" width="4.75" style="480" customWidth="1"/>
    <col min="8446" max="8446" width="7.625" style="480" customWidth="1"/>
    <col min="8447" max="8447" width="8.875" style="480" customWidth="1"/>
    <col min="8448" max="8448" width="6.5" style="480" customWidth="1"/>
    <col min="8449" max="8450" width="5.5" style="480" customWidth="1"/>
    <col min="8451" max="8451" width="7.375" style="480" customWidth="1"/>
    <col min="8452" max="8454" width="5.125" style="480" customWidth="1"/>
    <col min="8455" max="8455" width="6.875" style="480" customWidth="1"/>
    <col min="8456" max="8456" width="5.875" style="480" customWidth="1"/>
    <col min="8457" max="8457" width="6.375" style="480" customWidth="1"/>
    <col min="8458" max="8458" width="6.875" style="480" customWidth="1"/>
    <col min="8459" max="8459" width="5.125" style="480" customWidth="1"/>
    <col min="8460" max="8460" width="4.875" style="480" customWidth="1"/>
    <col min="8461" max="8461" width="4.5" style="480" customWidth="1"/>
    <col min="8462" max="8462" width="5.625" style="480" customWidth="1"/>
    <col min="8463" max="8464" width="8.375" style="480" customWidth="1"/>
    <col min="8465" max="8465" width="5.125" style="480" customWidth="1"/>
    <col min="8466" max="8466" width="6.625" style="480" customWidth="1"/>
    <col min="8467" max="8467" width="7.125" style="480" customWidth="1"/>
    <col min="8468" max="8468" width="9.75" style="480" customWidth="1"/>
    <col min="8469" max="8469" width="6.125" style="480" customWidth="1"/>
    <col min="8470" max="8470" width="5.75" style="480" customWidth="1"/>
    <col min="8471" max="8471" width="8.25" style="480" customWidth="1"/>
    <col min="8472" max="8472" width="7.625" style="480" customWidth="1"/>
    <col min="8473" max="8473" width="8.75" style="480" customWidth="1"/>
    <col min="8474" max="8474" width="9.125" style="480" customWidth="1"/>
    <col min="8475" max="8475" width="9" style="480" customWidth="1"/>
    <col min="8476" max="8476" width="9" style="480"/>
    <col min="8477" max="8477" width="6.75" style="480" customWidth="1"/>
    <col min="8478" max="8478" width="9" style="480"/>
    <col min="8479" max="8482" width="0" style="480" hidden="1" customWidth="1"/>
    <col min="8483" max="8485" width="13.625" style="480" bestFit="1" customWidth="1"/>
    <col min="8486" max="8486" width="9" style="480"/>
    <col min="8487" max="8487" width="13.625" style="480" bestFit="1" customWidth="1"/>
    <col min="8488" max="8488" width="9" style="480"/>
    <col min="8489" max="8489" width="35" style="480" customWidth="1"/>
    <col min="8490" max="8490" width="14.75" style="480" customWidth="1"/>
    <col min="8491" max="8492" width="9" style="480"/>
    <col min="8493" max="8494" width="13.25" style="480" bestFit="1" customWidth="1"/>
    <col min="8495" max="8495" width="9" style="480"/>
    <col min="8496" max="8496" width="12.625" style="480" customWidth="1"/>
    <col min="8497" max="8497" width="9" style="480"/>
    <col min="8498" max="8498" width="13" style="480" customWidth="1"/>
    <col min="8499" max="8501" width="9" style="480"/>
    <col min="8502" max="8502" width="11.375" style="480" customWidth="1"/>
    <col min="8503" max="8503" width="11.875" style="480" customWidth="1"/>
    <col min="8504" max="8693" width="9" style="480"/>
    <col min="8694" max="8694" width="8.25" style="480" customWidth="1"/>
    <col min="8695" max="8695" width="4.125" style="480" customWidth="1"/>
    <col min="8696" max="8696" width="12.75" style="480" customWidth="1"/>
    <col min="8697" max="8697" width="6" style="480" customWidth="1"/>
    <col min="8698" max="8698" width="6.75" style="480" customWidth="1"/>
    <col min="8699" max="8701" width="4.75" style="480" customWidth="1"/>
    <col min="8702" max="8702" width="7.625" style="480" customWidth="1"/>
    <col min="8703" max="8703" width="8.875" style="480" customWidth="1"/>
    <col min="8704" max="8704" width="6.5" style="480" customWidth="1"/>
    <col min="8705" max="8706" width="5.5" style="480" customWidth="1"/>
    <col min="8707" max="8707" width="7.375" style="480" customWidth="1"/>
    <col min="8708" max="8710" width="5.125" style="480" customWidth="1"/>
    <col min="8711" max="8711" width="6.875" style="480" customWidth="1"/>
    <col min="8712" max="8712" width="5.875" style="480" customWidth="1"/>
    <col min="8713" max="8713" width="6.375" style="480" customWidth="1"/>
    <col min="8714" max="8714" width="6.875" style="480" customWidth="1"/>
    <col min="8715" max="8715" width="5.125" style="480" customWidth="1"/>
    <col min="8716" max="8716" width="4.875" style="480" customWidth="1"/>
    <col min="8717" max="8717" width="4.5" style="480" customWidth="1"/>
    <col min="8718" max="8718" width="5.625" style="480" customWidth="1"/>
    <col min="8719" max="8720" width="8.375" style="480" customWidth="1"/>
    <col min="8721" max="8721" width="5.125" style="480" customWidth="1"/>
    <col min="8722" max="8722" width="6.625" style="480" customWidth="1"/>
    <col min="8723" max="8723" width="7.125" style="480" customWidth="1"/>
    <col min="8724" max="8724" width="9.75" style="480" customWidth="1"/>
    <col min="8725" max="8725" width="6.125" style="480" customWidth="1"/>
    <col min="8726" max="8726" width="5.75" style="480" customWidth="1"/>
    <col min="8727" max="8727" width="8.25" style="480" customWidth="1"/>
    <col min="8728" max="8728" width="7.625" style="480" customWidth="1"/>
    <col min="8729" max="8729" width="8.75" style="480" customWidth="1"/>
    <col min="8730" max="8730" width="9.125" style="480" customWidth="1"/>
    <col min="8731" max="8731" width="9" style="480" customWidth="1"/>
    <col min="8732" max="8732" width="9" style="480"/>
    <col min="8733" max="8733" width="6.75" style="480" customWidth="1"/>
    <col min="8734" max="8734" width="9" style="480"/>
    <col min="8735" max="8738" width="0" style="480" hidden="1" customWidth="1"/>
    <col min="8739" max="8741" width="13.625" style="480" bestFit="1" customWidth="1"/>
    <col min="8742" max="8742" width="9" style="480"/>
    <col min="8743" max="8743" width="13.625" style="480" bestFit="1" customWidth="1"/>
    <col min="8744" max="8744" width="9" style="480"/>
    <col min="8745" max="8745" width="35" style="480" customWidth="1"/>
    <col min="8746" max="8746" width="14.75" style="480" customWidth="1"/>
    <col min="8747" max="8748" width="9" style="480"/>
    <col min="8749" max="8750" width="13.25" style="480" bestFit="1" customWidth="1"/>
    <col min="8751" max="8751" width="9" style="480"/>
    <col min="8752" max="8752" width="12.625" style="480" customWidth="1"/>
    <col min="8753" max="8753" width="9" style="480"/>
    <col min="8754" max="8754" width="13" style="480" customWidth="1"/>
    <col min="8755" max="8757" width="9" style="480"/>
    <col min="8758" max="8758" width="11.375" style="480" customWidth="1"/>
    <col min="8759" max="8759" width="11.875" style="480" customWidth="1"/>
    <col min="8760" max="8949" width="9" style="480"/>
    <col min="8950" max="8950" width="8.25" style="480" customWidth="1"/>
    <col min="8951" max="8951" width="4.125" style="480" customWidth="1"/>
    <col min="8952" max="8952" width="12.75" style="480" customWidth="1"/>
    <col min="8953" max="8953" width="6" style="480" customWidth="1"/>
    <col min="8954" max="8954" width="6.75" style="480" customWidth="1"/>
    <col min="8955" max="8957" width="4.75" style="480" customWidth="1"/>
    <col min="8958" max="8958" width="7.625" style="480" customWidth="1"/>
    <col min="8959" max="8959" width="8.875" style="480" customWidth="1"/>
    <col min="8960" max="8960" width="6.5" style="480" customWidth="1"/>
    <col min="8961" max="8962" width="5.5" style="480" customWidth="1"/>
    <col min="8963" max="8963" width="7.375" style="480" customWidth="1"/>
    <col min="8964" max="8966" width="5.125" style="480" customWidth="1"/>
    <col min="8967" max="8967" width="6.875" style="480" customWidth="1"/>
    <col min="8968" max="8968" width="5.875" style="480" customWidth="1"/>
    <col min="8969" max="8969" width="6.375" style="480" customWidth="1"/>
    <col min="8970" max="8970" width="6.875" style="480" customWidth="1"/>
    <col min="8971" max="8971" width="5.125" style="480" customWidth="1"/>
    <col min="8972" max="8972" width="4.875" style="480" customWidth="1"/>
    <col min="8973" max="8973" width="4.5" style="480" customWidth="1"/>
    <col min="8974" max="8974" width="5.625" style="480" customWidth="1"/>
    <col min="8975" max="8976" width="8.375" style="480" customWidth="1"/>
    <col min="8977" max="8977" width="5.125" style="480" customWidth="1"/>
    <col min="8978" max="8978" width="6.625" style="480" customWidth="1"/>
    <col min="8979" max="8979" width="7.125" style="480" customWidth="1"/>
    <col min="8980" max="8980" width="9.75" style="480" customWidth="1"/>
    <col min="8981" max="8981" width="6.125" style="480" customWidth="1"/>
    <col min="8982" max="8982" width="5.75" style="480" customWidth="1"/>
    <col min="8983" max="8983" width="8.25" style="480" customWidth="1"/>
    <col min="8984" max="8984" width="7.625" style="480" customWidth="1"/>
    <col min="8985" max="8985" width="8.75" style="480" customWidth="1"/>
    <col min="8986" max="8986" width="9.125" style="480" customWidth="1"/>
    <col min="8987" max="8987" width="9" style="480" customWidth="1"/>
    <col min="8988" max="8988" width="9" style="480"/>
    <col min="8989" max="8989" width="6.75" style="480" customWidth="1"/>
    <col min="8990" max="8990" width="9" style="480"/>
    <col min="8991" max="8994" width="0" style="480" hidden="1" customWidth="1"/>
    <col min="8995" max="8997" width="13.625" style="480" bestFit="1" customWidth="1"/>
    <col min="8998" max="8998" width="9" style="480"/>
    <col min="8999" max="8999" width="13.625" style="480" bestFit="1" customWidth="1"/>
    <col min="9000" max="9000" width="9" style="480"/>
    <col min="9001" max="9001" width="35" style="480" customWidth="1"/>
    <col min="9002" max="9002" width="14.75" style="480" customWidth="1"/>
    <col min="9003" max="9004" width="9" style="480"/>
    <col min="9005" max="9006" width="13.25" style="480" bestFit="1" customWidth="1"/>
    <col min="9007" max="9007" width="9" style="480"/>
    <col min="9008" max="9008" width="12.625" style="480" customWidth="1"/>
    <col min="9009" max="9009" width="9" style="480"/>
    <col min="9010" max="9010" width="13" style="480" customWidth="1"/>
    <col min="9011" max="9013" width="9" style="480"/>
    <col min="9014" max="9014" width="11.375" style="480" customWidth="1"/>
    <col min="9015" max="9015" width="11.875" style="480" customWidth="1"/>
    <col min="9016" max="9205" width="9" style="480"/>
    <col min="9206" max="9206" width="8.25" style="480" customWidth="1"/>
    <col min="9207" max="9207" width="4.125" style="480" customWidth="1"/>
    <col min="9208" max="9208" width="12.75" style="480" customWidth="1"/>
    <col min="9209" max="9209" width="6" style="480" customWidth="1"/>
    <col min="9210" max="9210" width="6.75" style="480" customWidth="1"/>
    <col min="9211" max="9213" width="4.75" style="480" customWidth="1"/>
    <col min="9214" max="9214" width="7.625" style="480" customWidth="1"/>
    <col min="9215" max="9215" width="8.875" style="480" customWidth="1"/>
    <col min="9216" max="9216" width="6.5" style="480" customWidth="1"/>
    <col min="9217" max="9218" width="5.5" style="480" customWidth="1"/>
    <col min="9219" max="9219" width="7.375" style="480" customWidth="1"/>
    <col min="9220" max="9222" width="5.125" style="480" customWidth="1"/>
    <col min="9223" max="9223" width="6.875" style="480" customWidth="1"/>
    <col min="9224" max="9224" width="5.875" style="480" customWidth="1"/>
    <col min="9225" max="9225" width="6.375" style="480" customWidth="1"/>
    <col min="9226" max="9226" width="6.875" style="480" customWidth="1"/>
    <col min="9227" max="9227" width="5.125" style="480" customWidth="1"/>
    <col min="9228" max="9228" width="4.875" style="480" customWidth="1"/>
    <col min="9229" max="9229" width="4.5" style="480" customWidth="1"/>
    <col min="9230" max="9230" width="5.625" style="480" customWidth="1"/>
    <col min="9231" max="9232" width="8.375" style="480" customWidth="1"/>
    <col min="9233" max="9233" width="5.125" style="480" customWidth="1"/>
    <col min="9234" max="9234" width="6.625" style="480" customWidth="1"/>
    <col min="9235" max="9235" width="7.125" style="480" customWidth="1"/>
    <col min="9236" max="9236" width="9.75" style="480" customWidth="1"/>
    <col min="9237" max="9237" width="6.125" style="480" customWidth="1"/>
    <col min="9238" max="9238" width="5.75" style="480" customWidth="1"/>
    <col min="9239" max="9239" width="8.25" style="480" customWidth="1"/>
    <col min="9240" max="9240" width="7.625" style="480" customWidth="1"/>
    <col min="9241" max="9241" width="8.75" style="480" customWidth="1"/>
    <col min="9242" max="9242" width="9.125" style="480" customWidth="1"/>
    <col min="9243" max="9243" width="9" style="480" customWidth="1"/>
    <col min="9244" max="9244" width="9" style="480"/>
    <col min="9245" max="9245" width="6.75" style="480" customWidth="1"/>
    <col min="9246" max="9246" width="9" style="480"/>
    <col min="9247" max="9250" width="0" style="480" hidden="1" customWidth="1"/>
    <col min="9251" max="9253" width="13.625" style="480" bestFit="1" customWidth="1"/>
    <col min="9254" max="9254" width="9" style="480"/>
    <col min="9255" max="9255" width="13.625" style="480" bestFit="1" customWidth="1"/>
    <col min="9256" max="9256" width="9" style="480"/>
    <col min="9257" max="9257" width="35" style="480" customWidth="1"/>
    <col min="9258" max="9258" width="14.75" style="480" customWidth="1"/>
    <col min="9259" max="9260" width="9" style="480"/>
    <col min="9261" max="9262" width="13.25" style="480" bestFit="1" customWidth="1"/>
    <col min="9263" max="9263" width="9" style="480"/>
    <col min="9264" max="9264" width="12.625" style="480" customWidth="1"/>
    <col min="9265" max="9265" width="9" style="480"/>
    <col min="9266" max="9266" width="13" style="480" customWidth="1"/>
    <col min="9267" max="9269" width="9" style="480"/>
    <col min="9270" max="9270" width="11.375" style="480" customWidth="1"/>
    <col min="9271" max="9271" width="11.875" style="480" customWidth="1"/>
    <col min="9272" max="9461" width="9" style="480"/>
    <col min="9462" max="9462" width="8.25" style="480" customWidth="1"/>
    <col min="9463" max="9463" width="4.125" style="480" customWidth="1"/>
    <col min="9464" max="9464" width="12.75" style="480" customWidth="1"/>
    <col min="9465" max="9465" width="6" style="480" customWidth="1"/>
    <col min="9466" max="9466" width="6.75" style="480" customWidth="1"/>
    <col min="9467" max="9469" width="4.75" style="480" customWidth="1"/>
    <col min="9470" max="9470" width="7.625" style="480" customWidth="1"/>
    <col min="9471" max="9471" width="8.875" style="480" customWidth="1"/>
    <col min="9472" max="9472" width="6.5" style="480" customWidth="1"/>
    <col min="9473" max="9474" width="5.5" style="480" customWidth="1"/>
    <col min="9475" max="9475" width="7.375" style="480" customWidth="1"/>
    <col min="9476" max="9478" width="5.125" style="480" customWidth="1"/>
    <col min="9479" max="9479" width="6.875" style="480" customWidth="1"/>
    <col min="9480" max="9480" width="5.875" style="480" customWidth="1"/>
    <col min="9481" max="9481" width="6.375" style="480" customWidth="1"/>
    <col min="9482" max="9482" width="6.875" style="480" customWidth="1"/>
    <col min="9483" max="9483" width="5.125" style="480" customWidth="1"/>
    <col min="9484" max="9484" width="4.875" style="480" customWidth="1"/>
    <col min="9485" max="9485" width="4.5" style="480" customWidth="1"/>
    <col min="9486" max="9486" width="5.625" style="480" customWidth="1"/>
    <col min="9487" max="9488" width="8.375" style="480" customWidth="1"/>
    <col min="9489" max="9489" width="5.125" style="480" customWidth="1"/>
    <col min="9490" max="9490" width="6.625" style="480" customWidth="1"/>
    <col min="9491" max="9491" width="7.125" style="480" customWidth="1"/>
    <col min="9492" max="9492" width="9.75" style="480" customWidth="1"/>
    <col min="9493" max="9493" width="6.125" style="480" customWidth="1"/>
    <col min="9494" max="9494" width="5.75" style="480" customWidth="1"/>
    <col min="9495" max="9495" width="8.25" style="480" customWidth="1"/>
    <col min="9496" max="9496" width="7.625" style="480" customWidth="1"/>
    <col min="9497" max="9497" width="8.75" style="480" customWidth="1"/>
    <col min="9498" max="9498" width="9.125" style="480" customWidth="1"/>
    <col min="9499" max="9499" width="9" style="480" customWidth="1"/>
    <col min="9500" max="9500" width="9" style="480"/>
    <col min="9501" max="9501" width="6.75" style="480" customWidth="1"/>
    <col min="9502" max="9502" width="9" style="480"/>
    <col min="9503" max="9506" width="0" style="480" hidden="1" customWidth="1"/>
    <col min="9507" max="9509" width="13.625" style="480" bestFit="1" customWidth="1"/>
    <col min="9510" max="9510" width="9" style="480"/>
    <col min="9511" max="9511" width="13.625" style="480" bestFit="1" customWidth="1"/>
    <col min="9512" max="9512" width="9" style="480"/>
    <col min="9513" max="9513" width="35" style="480" customWidth="1"/>
    <col min="9514" max="9514" width="14.75" style="480" customWidth="1"/>
    <col min="9515" max="9516" width="9" style="480"/>
    <col min="9517" max="9518" width="13.25" style="480" bestFit="1" customWidth="1"/>
    <col min="9519" max="9519" width="9" style="480"/>
    <col min="9520" max="9520" width="12.625" style="480" customWidth="1"/>
    <col min="9521" max="9521" width="9" style="480"/>
    <col min="9522" max="9522" width="13" style="480" customWidth="1"/>
    <col min="9523" max="9525" width="9" style="480"/>
    <col min="9526" max="9526" width="11.375" style="480" customWidth="1"/>
    <col min="9527" max="9527" width="11.875" style="480" customWidth="1"/>
    <col min="9528" max="9717" width="9" style="480"/>
    <col min="9718" max="9718" width="8.25" style="480" customWidth="1"/>
    <col min="9719" max="9719" width="4.125" style="480" customWidth="1"/>
    <col min="9720" max="9720" width="12.75" style="480" customWidth="1"/>
    <col min="9721" max="9721" width="6" style="480" customWidth="1"/>
    <col min="9722" max="9722" width="6.75" style="480" customWidth="1"/>
    <col min="9723" max="9725" width="4.75" style="480" customWidth="1"/>
    <col min="9726" max="9726" width="7.625" style="480" customWidth="1"/>
    <col min="9727" max="9727" width="8.875" style="480" customWidth="1"/>
    <col min="9728" max="9728" width="6.5" style="480" customWidth="1"/>
    <col min="9729" max="9730" width="5.5" style="480" customWidth="1"/>
    <col min="9731" max="9731" width="7.375" style="480" customWidth="1"/>
    <col min="9732" max="9734" width="5.125" style="480" customWidth="1"/>
    <col min="9735" max="9735" width="6.875" style="480" customWidth="1"/>
    <col min="9736" max="9736" width="5.875" style="480" customWidth="1"/>
    <col min="9737" max="9737" width="6.375" style="480" customWidth="1"/>
    <col min="9738" max="9738" width="6.875" style="480" customWidth="1"/>
    <col min="9739" max="9739" width="5.125" style="480" customWidth="1"/>
    <col min="9740" max="9740" width="4.875" style="480" customWidth="1"/>
    <col min="9741" max="9741" width="4.5" style="480" customWidth="1"/>
    <col min="9742" max="9742" width="5.625" style="480" customWidth="1"/>
    <col min="9743" max="9744" width="8.375" style="480" customWidth="1"/>
    <col min="9745" max="9745" width="5.125" style="480" customWidth="1"/>
    <col min="9746" max="9746" width="6.625" style="480" customWidth="1"/>
    <col min="9747" max="9747" width="7.125" style="480" customWidth="1"/>
    <col min="9748" max="9748" width="9.75" style="480" customWidth="1"/>
    <col min="9749" max="9749" width="6.125" style="480" customWidth="1"/>
    <col min="9750" max="9750" width="5.75" style="480" customWidth="1"/>
    <col min="9751" max="9751" width="8.25" style="480" customWidth="1"/>
    <col min="9752" max="9752" width="7.625" style="480" customWidth="1"/>
    <col min="9753" max="9753" width="8.75" style="480" customWidth="1"/>
    <col min="9754" max="9754" width="9.125" style="480" customWidth="1"/>
    <col min="9755" max="9755" width="9" style="480" customWidth="1"/>
    <col min="9756" max="9756" width="9" style="480"/>
    <col min="9757" max="9757" width="6.75" style="480" customWidth="1"/>
    <col min="9758" max="9758" width="9" style="480"/>
    <col min="9759" max="9762" width="0" style="480" hidden="1" customWidth="1"/>
    <col min="9763" max="9765" width="13.625" style="480" bestFit="1" customWidth="1"/>
    <col min="9766" max="9766" width="9" style="480"/>
    <col min="9767" max="9767" width="13.625" style="480" bestFit="1" customWidth="1"/>
    <col min="9768" max="9768" width="9" style="480"/>
    <col min="9769" max="9769" width="35" style="480" customWidth="1"/>
    <col min="9770" max="9770" width="14.75" style="480" customWidth="1"/>
    <col min="9771" max="9772" width="9" style="480"/>
    <col min="9773" max="9774" width="13.25" style="480" bestFit="1" customWidth="1"/>
    <col min="9775" max="9775" width="9" style="480"/>
    <col min="9776" max="9776" width="12.625" style="480" customWidth="1"/>
    <col min="9777" max="9777" width="9" style="480"/>
    <col min="9778" max="9778" width="13" style="480" customWidth="1"/>
    <col min="9779" max="9781" width="9" style="480"/>
    <col min="9782" max="9782" width="11.375" style="480" customWidth="1"/>
    <col min="9783" max="9783" width="11.875" style="480" customWidth="1"/>
    <col min="9784" max="9973" width="9" style="480"/>
    <col min="9974" max="9974" width="8.25" style="480" customWidth="1"/>
    <col min="9975" max="9975" width="4.125" style="480" customWidth="1"/>
    <col min="9976" max="9976" width="12.75" style="480" customWidth="1"/>
    <col min="9977" max="9977" width="6" style="480" customWidth="1"/>
    <col min="9978" max="9978" width="6.75" style="480" customWidth="1"/>
    <col min="9979" max="9981" width="4.75" style="480" customWidth="1"/>
    <col min="9982" max="9982" width="7.625" style="480" customWidth="1"/>
    <col min="9983" max="9983" width="8.875" style="480" customWidth="1"/>
    <col min="9984" max="9984" width="6.5" style="480" customWidth="1"/>
    <col min="9985" max="9986" width="5.5" style="480" customWidth="1"/>
    <col min="9987" max="9987" width="7.375" style="480" customWidth="1"/>
    <col min="9988" max="9990" width="5.125" style="480" customWidth="1"/>
    <col min="9991" max="9991" width="6.875" style="480" customWidth="1"/>
    <col min="9992" max="9992" width="5.875" style="480" customWidth="1"/>
    <col min="9993" max="9993" width="6.375" style="480" customWidth="1"/>
    <col min="9994" max="9994" width="6.875" style="480" customWidth="1"/>
    <col min="9995" max="9995" width="5.125" style="480" customWidth="1"/>
    <col min="9996" max="9996" width="4.875" style="480" customWidth="1"/>
    <col min="9997" max="9997" width="4.5" style="480" customWidth="1"/>
    <col min="9998" max="9998" width="5.625" style="480" customWidth="1"/>
    <col min="9999" max="10000" width="8.375" style="480" customWidth="1"/>
    <col min="10001" max="10001" width="5.125" style="480" customWidth="1"/>
    <col min="10002" max="10002" width="6.625" style="480" customWidth="1"/>
    <col min="10003" max="10003" width="7.125" style="480" customWidth="1"/>
    <col min="10004" max="10004" width="9.75" style="480" customWidth="1"/>
    <col min="10005" max="10005" width="6.125" style="480" customWidth="1"/>
    <col min="10006" max="10006" width="5.75" style="480" customWidth="1"/>
    <col min="10007" max="10007" width="8.25" style="480" customWidth="1"/>
    <col min="10008" max="10008" width="7.625" style="480" customWidth="1"/>
    <col min="10009" max="10009" width="8.75" style="480" customWidth="1"/>
    <col min="10010" max="10010" width="9.125" style="480" customWidth="1"/>
    <col min="10011" max="10011" width="9" style="480" customWidth="1"/>
    <col min="10012" max="10012" width="9" style="480"/>
    <col min="10013" max="10013" width="6.75" style="480" customWidth="1"/>
    <col min="10014" max="10014" width="9" style="480"/>
    <col min="10015" max="10018" width="0" style="480" hidden="1" customWidth="1"/>
    <col min="10019" max="10021" width="13.625" style="480" bestFit="1" customWidth="1"/>
    <col min="10022" max="10022" width="9" style="480"/>
    <col min="10023" max="10023" width="13.625" style="480" bestFit="1" customWidth="1"/>
    <col min="10024" max="10024" width="9" style="480"/>
    <col min="10025" max="10025" width="35" style="480" customWidth="1"/>
    <col min="10026" max="10026" width="14.75" style="480" customWidth="1"/>
    <col min="10027" max="10028" width="9" style="480"/>
    <col min="10029" max="10030" width="13.25" style="480" bestFit="1" customWidth="1"/>
    <col min="10031" max="10031" width="9" style="480"/>
    <col min="10032" max="10032" width="12.625" style="480" customWidth="1"/>
    <col min="10033" max="10033" width="9" style="480"/>
    <col min="10034" max="10034" width="13" style="480" customWidth="1"/>
    <col min="10035" max="10037" width="9" style="480"/>
    <col min="10038" max="10038" width="11.375" style="480" customWidth="1"/>
    <col min="10039" max="10039" width="11.875" style="480" customWidth="1"/>
    <col min="10040" max="10229" width="9" style="480"/>
    <col min="10230" max="10230" width="8.25" style="480" customWidth="1"/>
    <col min="10231" max="10231" width="4.125" style="480" customWidth="1"/>
    <col min="10232" max="10232" width="12.75" style="480" customWidth="1"/>
    <col min="10233" max="10233" width="6" style="480" customWidth="1"/>
    <col min="10234" max="10234" width="6.75" style="480" customWidth="1"/>
    <col min="10235" max="10237" width="4.75" style="480" customWidth="1"/>
    <col min="10238" max="10238" width="7.625" style="480" customWidth="1"/>
    <col min="10239" max="10239" width="8.875" style="480" customWidth="1"/>
    <col min="10240" max="10240" width="6.5" style="480" customWidth="1"/>
    <col min="10241" max="10242" width="5.5" style="480" customWidth="1"/>
    <col min="10243" max="10243" width="7.375" style="480" customWidth="1"/>
    <col min="10244" max="10246" width="5.125" style="480" customWidth="1"/>
    <col min="10247" max="10247" width="6.875" style="480" customWidth="1"/>
    <col min="10248" max="10248" width="5.875" style="480" customWidth="1"/>
    <col min="10249" max="10249" width="6.375" style="480" customWidth="1"/>
    <col min="10250" max="10250" width="6.875" style="480" customWidth="1"/>
    <col min="10251" max="10251" width="5.125" style="480" customWidth="1"/>
    <col min="10252" max="10252" width="4.875" style="480" customWidth="1"/>
    <col min="10253" max="10253" width="4.5" style="480" customWidth="1"/>
    <col min="10254" max="10254" width="5.625" style="480" customWidth="1"/>
    <col min="10255" max="10256" width="8.375" style="480" customWidth="1"/>
    <col min="10257" max="10257" width="5.125" style="480" customWidth="1"/>
    <col min="10258" max="10258" width="6.625" style="480" customWidth="1"/>
    <col min="10259" max="10259" width="7.125" style="480" customWidth="1"/>
    <col min="10260" max="10260" width="9.75" style="480" customWidth="1"/>
    <col min="10261" max="10261" width="6.125" style="480" customWidth="1"/>
    <col min="10262" max="10262" width="5.75" style="480" customWidth="1"/>
    <col min="10263" max="10263" width="8.25" style="480" customWidth="1"/>
    <col min="10264" max="10264" width="7.625" style="480" customWidth="1"/>
    <col min="10265" max="10265" width="8.75" style="480" customWidth="1"/>
    <col min="10266" max="10266" width="9.125" style="480" customWidth="1"/>
    <col min="10267" max="10267" width="9" style="480" customWidth="1"/>
    <col min="10268" max="10268" width="9" style="480"/>
    <col min="10269" max="10269" width="6.75" style="480" customWidth="1"/>
    <col min="10270" max="10270" width="9" style="480"/>
    <col min="10271" max="10274" width="0" style="480" hidden="1" customWidth="1"/>
    <col min="10275" max="10277" width="13.625" style="480" bestFit="1" customWidth="1"/>
    <col min="10278" max="10278" width="9" style="480"/>
    <col min="10279" max="10279" width="13.625" style="480" bestFit="1" customWidth="1"/>
    <col min="10280" max="10280" width="9" style="480"/>
    <col min="10281" max="10281" width="35" style="480" customWidth="1"/>
    <col min="10282" max="10282" width="14.75" style="480" customWidth="1"/>
    <col min="10283" max="10284" width="9" style="480"/>
    <col min="10285" max="10286" width="13.25" style="480" bestFit="1" customWidth="1"/>
    <col min="10287" max="10287" width="9" style="480"/>
    <col min="10288" max="10288" width="12.625" style="480" customWidth="1"/>
    <col min="10289" max="10289" width="9" style="480"/>
    <col min="10290" max="10290" width="13" style="480" customWidth="1"/>
    <col min="10291" max="10293" width="9" style="480"/>
    <col min="10294" max="10294" width="11.375" style="480" customWidth="1"/>
    <col min="10295" max="10295" width="11.875" style="480" customWidth="1"/>
    <col min="10296" max="10485" width="9" style="480"/>
    <col min="10486" max="10486" width="8.25" style="480" customWidth="1"/>
    <col min="10487" max="10487" width="4.125" style="480" customWidth="1"/>
    <col min="10488" max="10488" width="12.75" style="480" customWidth="1"/>
    <col min="10489" max="10489" width="6" style="480" customWidth="1"/>
    <col min="10490" max="10490" width="6.75" style="480" customWidth="1"/>
    <col min="10491" max="10493" width="4.75" style="480" customWidth="1"/>
    <col min="10494" max="10494" width="7.625" style="480" customWidth="1"/>
    <col min="10495" max="10495" width="8.875" style="480" customWidth="1"/>
    <col min="10496" max="10496" width="6.5" style="480" customWidth="1"/>
    <col min="10497" max="10498" width="5.5" style="480" customWidth="1"/>
    <col min="10499" max="10499" width="7.375" style="480" customWidth="1"/>
    <col min="10500" max="10502" width="5.125" style="480" customWidth="1"/>
    <col min="10503" max="10503" width="6.875" style="480" customWidth="1"/>
    <col min="10504" max="10504" width="5.875" style="480" customWidth="1"/>
    <col min="10505" max="10505" width="6.375" style="480" customWidth="1"/>
    <col min="10506" max="10506" width="6.875" style="480" customWidth="1"/>
    <col min="10507" max="10507" width="5.125" style="480" customWidth="1"/>
    <col min="10508" max="10508" width="4.875" style="480" customWidth="1"/>
    <col min="10509" max="10509" width="4.5" style="480" customWidth="1"/>
    <col min="10510" max="10510" width="5.625" style="480" customWidth="1"/>
    <col min="10511" max="10512" width="8.375" style="480" customWidth="1"/>
    <col min="10513" max="10513" width="5.125" style="480" customWidth="1"/>
    <col min="10514" max="10514" width="6.625" style="480" customWidth="1"/>
    <col min="10515" max="10515" width="7.125" style="480" customWidth="1"/>
    <col min="10516" max="10516" width="9.75" style="480" customWidth="1"/>
    <col min="10517" max="10517" width="6.125" style="480" customWidth="1"/>
    <col min="10518" max="10518" width="5.75" style="480" customWidth="1"/>
    <col min="10519" max="10519" width="8.25" style="480" customWidth="1"/>
    <col min="10520" max="10520" width="7.625" style="480" customWidth="1"/>
    <col min="10521" max="10521" width="8.75" style="480" customWidth="1"/>
    <col min="10522" max="10522" width="9.125" style="480" customWidth="1"/>
    <col min="10523" max="10523" width="9" style="480" customWidth="1"/>
    <col min="10524" max="10524" width="9" style="480"/>
    <col min="10525" max="10525" width="6.75" style="480" customWidth="1"/>
    <col min="10526" max="10526" width="9" style="480"/>
    <col min="10527" max="10530" width="0" style="480" hidden="1" customWidth="1"/>
    <col min="10531" max="10533" width="13.625" style="480" bestFit="1" customWidth="1"/>
    <col min="10534" max="10534" width="9" style="480"/>
    <col min="10535" max="10535" width="13.625" style="480" bestFit="1" customWidth="1"/>
    <col min="10536" max="10536" width="9" style="480"/>
    <col min="10537" max="10537" width="35" style="480" customWidth="1"/>
    <col min="10538" max="10538" width="14.75" style="480" customWidth="1"/>
    <col min="10539" max="10540" width="9" style="480"/>
    <col min="10541" max="10542" width="13.25" style="480" bestFit="1" customWidth="1"/>
    <col min="10543" max="10543" width="9" style="480"/>
    <col min="10544" max="10544" width="12.625" style="480" customWidth="1"/>
    <col min="10545" max="10545" width="9" style="480"/>
    <col min="10546" max="10546" width="13" style="480" customWidth="1"/>
    <col min="10547" max="10549" width="9" style="480"/>
    <col min="10550" max="10550" width="11.375" style="480" customWidth="1"/>
    <col min="10551" max="10551" width="11.875" style="480" customWidth="1"/>
    <col min="10552" max="10741" width="9" style="480"/>
    <col min="10742" max="10742" width="8.25" style="480" customWidth="1"/>
    <col min="10743" max="10743" width="4.125" style="480" customWidth="1"/>
    <col min="10744" max="10744" width="12.75" style="480" customWidth="1"/>
    <col min="10745" max="10745" width="6" style="480" customWidth="1"/>
    <col min="10746" max="10746" width="6.75" style="480" customWidth="1"/>
    <col min="10747" max="10749" width="4.75" style="480" customWidth="1"/>
    <col min="10750" max="10750" width="7.625" style="480" customWidth="1"/>
    <col min="10751" max="10751" width="8.875" style="480" customWidth="1"/>
    <col min="10752" max="10752" width="6.5" style="480" customWidth="1"/>
    <col min="10753" max="10754" width="5.5" style="480" customWidth="1"/>
    <col min="10755" max="10755" width="7.375" style="480" customWidth="1"/>
    <col min="10756" max="10758" width="5.125" style="480" customWidth="1"/>
    <col min="10759" max="10759" width="6.875" style="480" customWidth="1"/>
    <col min="10760" max="10760" width="5.875" style="480" customWidth="1"/>
    <col min="10761" max="10761" width="6.375" style="480" customWidth="1"/>
    <col min="10762" max="10762" width="6.875" style="480" customWidth="1"/>
    <col min="10763" max="10763" width="5.125" style="480" customWidth="1"/>
    <col min="10764" max="10764" width="4.875" style="480" customWidth="1"/>
    <col min="10765" max="10765" width="4.5" style="480" customWidth="1"/>
    <col min="10766" max="10766" width="5.625" style="480" customWidth="1"/>
    <col min="10767" max="10768" width="8.375" style="480" customWidth="1"/>
    <col min="10769" max="10769" width="5.125" style="480" customWidth="1"/>
    <col min="10770" max="10770" width="6.625" style="480" customWidth="1"/>
    <col min="10771" max="10771" width="7.125" style="480" customWidth="1"/>
    <col min="10772" max="10772" width="9.75" style="480" customWidth="1"/>
    <col min="10773" max="10773" width="6.125" style="480" customWidth="1"/>
    <col min="10774" max="10774" width="5.75" style="480" customWidth="1"/>
    <col min="10775" max="10775" width="8.25" style="480" customWidth="1"/>
    <col min="10776" max="10776" width="7.625" style="480" customWidth="1"/>
    <col min="10777" max="10777" width="8.75" style="480" customWidth="1"/>
    <col min="10778" max="10778" width="9.125" style="480" customWidth="1"/>
    <col min="10779" max="10779" width="9" style="480" customWidth="1"/>
    <col min="10780" max="10780" width="9" style="480"/>
    <col min="10781" max="10781" width="6.75" style="480" customWidth="1"/>
    <col min="10782" max="10782" width="9" style="480"/>
    <col min="10783" max="10786" width="0" style="480" hidden="1" customWidth="1"/>
    <col min="10787" max="10789" width="13.625" style="480" bestFit="1" customWidth="1"/>
    <col min="10790" max="10790" width="9" style="480"/>
    <col min="10791" max="10791" width="13.625" style="480" bestFit="1" customWidth="1"/>
    <col min="10792" max="10792" width="9" style="480"/>
    <col min="10793" max="10793" width="35" style="480" customWidth="1"/>
    <col min="10794" max="10794" width="14.75" style="480" customWidth="1"/>
    <col min="10795" max="10796" width="9" style="480"/>
    <col min="10797" max="10798" width="13.25" style="480" bestFit="1" customWidth="1"/>
    <col min="10799" max="10799" width="9" style="480"/>
    <col min="10800" max="10800" width="12.625" style="480" customWidth="1"/>
    <col min="10801" max="10801" width="9" style="480"/>
    <col min="10802" max="10802" width="13" style="480" customWidth="1"/>
    <col min="10803" max="10805" width="9" style="480"/>
    <col min="10806" max="10806" width="11.375" style="480" customWidth="1"/>
    <col min="10807" max="10807" width="11.875" style="480" customWidth="1"/>
    <col min="10808" max="10997" width="9" style="480"/>
    <col min="10998" max="10998" width="8.25" style="480" customWidth="1"/>
    <col min="10999" max="10999" width="4.125" style="480" customWidth="1"/>
    <col min="11000" max="11000" width="12.75" style="480" customWidth="1"/>
    <col min="11001" max="11001" width="6" style="480" customWidth="1"/>
    <col min="11002" max="11002" width="6.75" style="480" customWidth="1"/>
    <col min="11003" max="11005" width="4.75" style="480" customWidth="1"/>
    <col min="11006" max="11006" width="7.625" style="480" customWidth="1"/>
    <col min="11007" max="11007" width="8.875" style="480" customWidth="1"/>
    <col min="11008" max="11008" width="6.5" style="480" customWidth="1"/>
    <col min="11009" max="11010" width="5.5" style="480" customWidth="1"/>
    <col min="11011" max="11011" width="7.375" style="480" customWidth="1"/>
    <col min="11012" max="11014" width="5.125" style="480" customWidth="1"/>
    <col min="11015" max="11015" width="6.875" style="480" customWidth="1"/>
    <col min="11016" max="11016" width="5.875" style="480" customWidth="1"/>
    <col min="11017" max="11017" width="6.375" style="480" customWidth="1"/>
    <col min="11018" max="11018" width="6.875" style="480" customWidth="1"/>
    <col min="11019" max="11019" width="5.125" style="480" customWidth="1"/>
    <col min="11020" max="11020" width="4.875" style="480" customWidth="1"/>
    <col min="11021" max="11021" width="4.5" style="480" customWidth="1"/>
    <col min="11022" max="11022" width="5.625" style="480" customWidth="1"/>
    <col min="11023" max="11024" width="8.375" style="480" customWidth="1"/>
    <col min="11025" max="11025" width="5.125" style="480" customWidth="1"/>
    <col min="11026" max="11026" width="6.625" style="480" customWidth="1"/>
    <col min="11027" max="11027" width="7.125" style="480" customWidth="1"/>
    <col min="11028" max="11028" width="9.75" style="480" customWidth="1"/>
    <col min="11029" max="11029" width="6.125" style="480" customWidth="1"/>
    <col min="11030" max="11030" width="5.75" style="480" customWidth="1"/>
    <col min="11031" max="11031" width="8.25" style="480" customWidth="1"/>
    <col min="11032" max="11032" width="7.625" style="480" customWidth="1"/>
    <col min="11033" max="11033" width="8.75" style="480" customWidth="1"/>
    <col min="11034" max="11034" width="9.125" style="480" customWidth="1"/>
    <col min="11035" max="11035" width="9" style="480" customWidth="1"/>
    <col min="11036" max="11036" width="9" style="480"/>
    <col min="11037" max="11037" width="6.75" style="480" customWidth="1"/>
    <col min="11038" max="11038" width="9" style="480"/>
    <col min="11039" max="11042" width="0" style="480" hidden="1" customWidth="1"/>
    <col min="11043" max="11045" width="13.625" style="480" bestFit="1" customWidth="1"/>
    <col min="11046" max="11046" width="9" style="480"/>
    <col min="11047" max="11047" width="13.625" style="480" bestFit="1" customWidth="1"/>
    <col min="11048" max="11048" width="9" style="480"/>
    <col min="11049" max="11049" width="35" style="480" customWidth="1"/>
    <col min="11050" max="11050" width="14.75" style="480" customWidth="1"/>
    <col min="11051" max="11052" width="9" style="480"/>
    <col min="11053" max="11054" width="13.25" style="480" bestFit="1" customWidth="1"/>
    <col min="11055" max="11055" width="9" style="480"/>
    <col min="11056" max="11056" width="12.625" style="480" customWidth="1"/>
    <col min="11057" max="11057" width="9" style="480"/>
    <col min="11058" max="11058" width="13" style="480" customWidth="1"/>
    <col min="11059" max="11061" width="9" style="480"/>
    <col min="11062" max="11062" width="11.375" style="480" customWidth="1"/>
    <col min="11063" max="11063" width="11.875" style="480" customWidth="1"/>
    <col min="11064" max="11253" width="9" style="480"/>
    <col min="11254" max="11254" width="8.25" style="480" customWidth="1"/>
    <col min="11255" max="11255" width="4.125" style="480" customWidth="1"/>
    <col min="11256" max="11256" width="12.75" style="480" customWidth="1"/>
    <col min="11257" max="11257" width="6" style="480" customWidth="1"/>
    <col min="11258" max="11258" width="6.75" style="480" customWidth="1"/>
    <col min="11259" max="11261" width="4.75" style="480" customWidth="1"/>
    <col min="11262" max="11262" width="7.625" style="480" customWidth="1"/>
    <col min="11263" max="11263" width="8.875" style="480" customWidth="1"/>
    <col min="11264" max="11264" width="6.5" style="480" customWidth="1"/>
    <col min="11265" max="11266" width="5.5" style="480" customWidth="1"/>
    <col min="11267" max="11267" width="7.375" style="480" customWidth="1"/>
    <col min="11268" max="11270" width="5.125" style="480" customWidth="1"/>
    <col min="11271" max="11271" width="6.875" style="480" customWidth="1"/>
    <col min="11272" max="11272" width="5.875" style="480" customWidth="1"/>
    <col min="11273" max="11273" width="6.375" style="480" customWidth="1"/>
    <col min="11274" max="11274" width="6.875" style="480" customWidth="1"/>
    <col min="11275" max="11275" width="5.125" style="480" customWidth="1"/>
    <col min="11276" max="11276" width="4.875" style="480" customWidth="1"/>
    <col min="11277" max="11277" width="4.5" style="480" customWidth="1"/>
    <col min="11278" max="11278" width="5.625" style="480" customWidth="1"/>
    <col min="11279" max="11280" width="8.375" style="480" customWidth="1"/>
    <col min="11281" max="11281" width="5.125" style="480" customWidth="1"/>
    <col min="11282" max="11282" width="6.625" style="480" customWidth="1"/>
    <col min="11283" max="11283" width="7.125" style="480" customWidth="1"/>
    <col min="11284" max="11284" width="9.75" style="480" customWidth="1"/>
    <col min="11285" max="11285" width="6.125" style="480" customWidth="1"/>
    <col min="11286" max="11286" width="5.75" style="480" customWidth="1"/>
    <col min="11287" max="11287" width="8.25" style="480" customWidth="1"/>
    <col min="11288" max="11288" width="7.625" style="480" customWidth="1"/>
    <col min="11289" max="11289" width="8.75" style="480" customWidth="1"/>
    <col min="11290" max="11290" width="9.125" style="480" customWidth="1"/>
    <col min="11291" max="11291" width="9" style="480" customWidth="1"/>
    <col min="11292" max="11292" width="9" style="480"/>
    <col min="11293" max="11293" width="6.75" style="480" customWidth="1"/>
    <col min="11294" max="11294" width="9" style="480"/>
    <col min="11295" max="11298" width="0" style="480" hidden="1" customWidth="1"/>
    <col min="11299" max="11301" width="13.625" style="480" bestFit="1" customWidth="1"/>
    <col min="11302" max="11302" width="9" style="480"/>
    <col min="11303" max="11303" width="13.625" style="480" bestFit="1" customWidth="1"/>
    <col min="11304" max="11304" width="9" style="480"/>
    <col min="11305" max="11305" width="35" style="480" customWidth="1"/>
    <col min="11306" max="11306" width="14.75" style="480" customWidth="1"/>
    <col min="11307" max="11308" width="9" style="480"/>
    <col min="11309" max="11310" width="13.25" style="480" bestFit="1" customWidth="1"/>
    <col min="11311" max="11311" width="9" style="480"/>
    <col min="11312" max="11312" width="12.625" style="480" customWidth="1"/>
    <col min="11313" max="11313" width="9" style="480"/>
    <col min="11314" max="11314" width="13" style="480" customWidth="1"/>
    <col min="11315" max="11317" width="9" style="480"/>
    <col min="11318" max="11318" width="11.375" style="480" customWidth="1"/>
    <col min="11319" max="11319" width="11.875" style="480" customWidth="1"/>
    <col min="11320" max="11509" width="9" style="480"/>
    <col min="11510" max="11510" width="8.25" style="480" customWidth="1"/>
    <col min="11511" max="11511" width="4.125" style="480" customWidth="1"/>
    <col min="11512" max="11512" width="12.75" style="480" customWidth="1"/>
    <col min="11513" max="11513" width="6" style="480" customWidth="1"/>
    <col min="11514" max="11514" width="6.75" style="480" customWidth="1"/>
    <col min="11515" max="11517" width="4.75" style="480" customWidth="1"/>
    <col min="11518" max="11518" width="7.625" style="480" customWidth="1"/>
    <col min="11519" max="11519" width="8.875" style="480" customWidth="1"/>
    <col min="11520" max="11520" width="6.5" style="480" customWidth="1"/>
    <col min="11521" max="11522" width="5.5" style="480" customWidth="1"/>
    <col min="11523" max="11523" width="7.375" style="480" customWidth="1"/>
    <col min="11524" max="11526" width="5.125" style="480" customWidth="1"/>
    <col min="11527" max="11527" width="6.875" style="480" customWidth="1"/>
    <col min="11528" max="11528" width="5.875" style="480" customWidth="1"/>
    <col min="11529" max="11529" width="6.375" style="480" customWidth="1"/>
    <col min="11530" max="11530" width="6.875" style="480" customWidth="1"/>
    <col min="11531" max="11531" width="5.125" style="480" customWidth="1"/>
    <col min="11532" max="11532" width="4.875" style="480" customWidth="1"/>
    <col min="11533" max="11533" width="4.5" style="480" customWidth="1"/>
    <col min="11534" max="11534" width="5.625" style="480" customWidth="1"/>
    <col min="11535" max="11536" width="8.375" style="480" customWidth="1"/>
    <col min="11537" max="11537" width="5.125" style="480" customWidth="1"/>
    <col min="11538" max="11538" width="6.625" style="480" customWidth="1"/>
    <col min="11539" max="11539" width="7.125" style="480" customWidth="1"/>
    <col min="11540" max="11540" width="9.75" style="480" customWidth="1"/>
    <col min="11541" max="11541" width="6.125" style="480" customWidth="1"/>
    <col min="11542" max="11542" width="5.75" style="480" customWidth="1"/>
    <col min="11543" max="11543" width="8.25" style="480" customWidth="1"/>
    <col min="11544" max="11544" width="7.625" style="480" customWidth="1"/>
    <col min="11545" max="11545" width="8.75" style="480" customWidth="1"/>
    <col min="11546" max="11546" width="9.125" style="480" customWidth="1"/>
    <col min="11547" max="11547" width="9" style="480" customWidth="1"/>
    <col min="11548" max="11548" width="9" style="480"/>
    <col min="11549" max="11549" width="6.75" style="480" customWidth="1"/>
    <col min="11550" max="11550" width="9" style="480"/>
    <col min="11551" max="11554" width="0" style="480" hidden="1" customWidth="1"/>
    <col min="11555" max="11557" width="13.625" style="480" bestFit="1" customWidth="1"/>
    <col min="11558" max="11558" width="9" style="480"/>
    <col min="11559" max="11559" width="13.625" style="480" bestFit="1" customWidth="1"/>
    <col min="11560" max="11560" width="9" style="480"/>
    <col min="11561" max="11561" width="35" style="480" customWidth="1"/>
    <col min="11562" max="11562" width="14.75" style="480" customWidth="1"/>
    <col min="11563" max="11564" width="9" style="480"/>
    <col min="11565" max="11566" width="13.25" style="480" bestFit="1" customWidth="1"/>
    <col min="11567" max="11567" width="9" style="480"/>
    <col min="11568" max="11568" width="12.625" style="480" customWidth="1"/>
    <col min="11569" max="11569" width="9" style="480"/>
    <col min="11570" max="11570" width="13" style="480" customWidth="1"/>
    <col min="11571" max="11573" width="9" style="480"/>
    <col min="11574" max="11574" width="11.375" style="480" customWidth="1"/>
    <col min="11575" max="11575" width="11.875" style="480" customWidth="1"/>
    <col min="11576" max="11765" width="9" style="480"/>
    <col min="11766" max="11766" width="8.25" style="480" customWidth="1"/>
    <col min="11767" max="11767" width="4.125" style="480" customWidth="1"/>
    <col min="11768" max="11768" width="12.75" style="480" customWidth="1"/>
    <col min="11769" max="11769" width="6" style="480" customWidth="1"/>
    <col min="11770" max="11770" width="6.75" style="480" customWidth="1"/>
    <col min="11771" max="11773" width="4.75" style="480" customWidth="1"/>
    <col min="11774" max="11774" width="7.625" style="480" customWidth="1"/>
    <col min="11775" max="11775" width="8.875" style="480" customWidth="1"/>
    <col min="11776" max="11776" width="6.5" style="480" customWidth="1"/>
    <col min="11777" max="11778" width="5.5" style="480" customWidth="1"/>
    <col min="11779" max="11779" width="7.375" style="480" customWidth="1"/>
    <col min="11780" max="11782" width="5.125" style="480" customWidth="1"/>
    <col min="11783" max="11783" width="6.875" style="480" customWidth="1"/>
    <col min="11784" max="11784" width="5.875" style="480" customWidth="1"/>
    <col min="11785" max="11785" width="6.375" style="480" customWidth="1"/>
    <col min="11786" max="11786" width="6.875" style="480" customWidth="1"/>
    <col min="11787" max="11787" width="5.125" style="480" customWidth="1"/>
    <col min="11788" max="11788" width="4.875" style="480" customWidth="1"/>
    <col min="11789" max="11789" width="4.5" style="480" customWidth="1"/>
    <col min="11790" max="11790" width="5.625" style="480" customWidth="1"/>
    <col min="11791" max="11792" width="8.375" style="480" customWidth="1"/>
    <col min="11793" max="11793" width="5.125" style="480" customWidth="1"/>
    <col min="11794" max="11794" width="6.625" style="480" customWidth="1"/>
    <col min="11795" max="11795" width="7.125" style="480" customWidth="1"/>
    <col min="11796" max="11796" width="9.75" style="480" customWidth="1"/>
    <col min="11797" max="11797" width="6.125" style="480" customWidth="1"/>
    <col min="11798" max="11798" width="5.75" style="480" customWidth="1"/>
    <col min="11799" max="11799" width="8.25" style="480" customWidth="1"/>
    <col min="11800" max="11800" width="7.625" style="480" customWidth="1"/>
    <col min="11801" max="11801" width="8.75" style="480" customWidth="1"/>
    <col min="11802" max="11802" width="9.125" style="480" customWidth="1"/>
    <col min="11803" max="11803" width="9" style="480" customWidth="1"/>
    <col min="11804" max="11804" width="9" style="480"/>
    <col min="11805" max="11805" width="6.75" style="480" customWidth="1"/>
    <col min="11806" max="11806" width="9" style="480"/>
    <col min="11807" max="11810" width="0" style="480" hidden="1" customWidth="1"/>
    <col min="11811" max="11813" width="13.625" style="480" bestFit="1" customWidth="1"/>
    <col min="11814" max="11814" width="9" style="480"/>
    <col min="11815" max="11815" width="13.625" style="480" bestFit="1" customWidth="1"/>
    <col min="11816" max="11816" width="9" style="480"/>
    <col min="11817" max="11817" width="35" style="480" customWidth="1"/>
    <col min="11818" max="11818" width="14.75" style="480" customWidth="1"/>
    <col min="11819" max="11820" width="9" style="480"/>
    <col min="11821" max="11822" width="13.25" style="480" bestFit="1" customWidth="1"/>
    <col min="11823" max="11823" width="9" style="480"/>
    <col min="11824" max="11824" width="12.625" style="480" customWidth="1"/>
    <col min="11825" max="11825" width="9" style="480"/>
    <col min="11826" max="11826" width="13" style="480" customWidth="1"/>
    <col min="11827" max="11829" width="9" style="480"/>
    <col min="11830" max="11830" width="11.375" style="480" customWidth="1"/>
    <col min="11831" max="11831" width="11.875" style="480" customWidth="1"/>
    <col min="11832" max="12021" width="9" style="480"/>
    <col min="12022" max="12022" width="8.25" style="480" customWidth="1"/>
    <col min="12023" max="12023" width="4.125" style="480" customWidth="1"/>
    <col min="12024" max="12024" width="12.75" style="480" customWidth="1"/>
    <col min="12025" max="12025" width="6" style="480" customWidth="1"/>
    <col min="12026" max="12026" width="6.75" style="480" customWidth="1"/>
    <col min="12027" max="12029" width="4.75" style="480" customWidth="1"/>
    <col min="12030" max="12030" width="7.625" style="480" customWidth="1"/>
    <col min="12031" max="12031" width="8.875" style="480" customWidth="1"/>
    <col min="12032" max="12032" width="6.5" style="480" customWidth="1"/>
    <col min="12033" max="12034" width="5.5" style="480" customWidth="1"/>
    <col min="12035" max="12035" width="7.375" style="480" customWidth="1"/>
    <col min="12036" max="12038" width="5.125" style="480" customWidth="1"/>
    <col min="12039" max="12039" width="6.875" style="480" customWidth="1"/>
    <col min="12040" max="12040" width="5.875" style="480" customWidth="1"/>
    <col min="12041" max="12041" width="6.375" style="480" customWidth="1"/>
    <col min="12042" max="12042" width="6.875" style="480" customWidth="1"/>
    <col min="12043" max="12043" width="5.125" style="480" customWidth="1"/>
    <col min="12044" max="12044" width="4.875" style="480" customWidth="1"/>
    <col min="12045" max="12045" width="4.5" style="480" customWidth="1"/>
    <col min="12046" max="12046" width="5.625" style="480" customWidth="1"/>
    <col min="12047" max="12048" width="8.375" style="480" customWidth="1"/>
    <col min="12049" max="12049" width="5.125" style="480" customWidth="1"/>
    <col min="12050" max="12050" width="6.625" style="480" customWidth="1"/>
    <col min="12051" max="12051" width="7.125" style="480" customWidth="1"/>
    <col min="12052" max="12052" width="9.75" style="480" customWidth="1"/>
    <col min="12053" max="12053" width="6.125" style="480" customWidth="1"/>
    <col min="12054" max="12054" width="5.75" style="480" customWidth="1"/>
    <col min="12055" max="12055" width="8.25" style="480" customWidth="1"/>
    <col min="12056" max="12056" width="7.625" style="480" customWidth="1"/>
    <col min="12057" max="12057" width="8.75" style="480" customWidth="1"/>
    <col min="12058" max="12058" width="9.125" style="480" customWidth="1"/>
    <col min="12059" max="12059" width="9" style="480" customWidth="1"/>
    <col min="12060" max="12060" width="9" style="480"/>
    <col min="12061" max="12061" width="6.75" style="480" customWidth="1"/>
    <col min="12062" max="12062" width="9" style="480"/>
    <col min="12063" max="12066" width="0" style="480" hidden="1" customWidth="1"/>
    <col min="12067" max="12069" width="13.625" style="480" bestFit="1" customWidth="1"/>
    <col min="12070" max="12070" width="9" style="480"/>
    <col min="12071" max="12071" width="13.625" style="480" bestFit="1" customWidth="1"/>
    <col min="12072" max="12072" width="9" style="480"/>
    <col min="12073" max="12073" width="35" style="480" customWidth="1"/>
    <col min="12074" max="12074" width="14.75" style="480" customWidth="1"/>
    <col min="12075" max="12076" width="9" style="480"/>
    <col min="12077" max="12078" width="13.25" style="480" bestFit="1" customWidth="1"/>
    <col min="12079" max="12079" width="9" style="480"/>
    <col min="12080" max="12080" width="12.625" style="480" customWidth="1"/>
    <col min="12081" max="12081" width="9" style="480"/>
    <col min="12082" max="12082" width="13" style="480" customWidth="1"/>
    <col min="12083" max="12085" width="9" style="480"/>
    <col min="12086" max="12086" width="11.375" style="480" customWidth="1"/>
    <col min="12087" max="12087" width="11.875" style="480" customWidth="1"/>
    <col min="12088" max="12277" width="9" style="480"/>
    <col min="12278" max="12278" width="8.25" style="480" customWidth="1"/>
    <col min="12279" max="12279" width="4.125" style="480" customWidth="1"/>
    <col min="12280" max="12280" width="12.75" style="480" customWidth="1"/>
    <col min="12281" max="12281" width="6" style="480" customWidth="1"/>
    <col min="12282" max="12282" width="6.75" style="480" customWidth="1"/>
    <col min="12283" max="12285" width="4.75" style="480" customWidth="1"/>
    <col min="12286" max="12286" width="7.625" style="480" customWidth="1"/>
    <col min="12287" max="12287" width="8.875" style="480" customWidth="1"/>
    <col min="12288" max="12288" width="6.5" style="480" customWidth="1"/>
    <col min="12289" max="12290" width="5.5" style="480" customWidth="1"/>
    <col min="12291" max="12291" width="7.375" style="480" customWidth="1"/>
    <col min="12292" max="12294" width="5.125" style="480" customWidth="1"/>
    <col min="12295" max="12295" width="6.875" style="480" customWidth="1"/>
    <col min="12296" max="12296" width="5.875" style="480" customWidth="1"/>
    <col min="12297" max="12297" width="6.375" style="480" customWidth="1"/>
    <col min="12298" max="12298" width="6.875" style="480" customWidth="1"/>
    <col min="12299" max="12299" width="5.125" style="480" customWidth="1"/>
    <col min="12300" max="12300" width="4.875" style="480" customWidth="1"/>
    <col min="12301" max="12301" width="4.5" style="480" customWidth="1"/>
    <col min="12302" max="12302" width="5.625" style="480" customWidth="1"/>
    <col min="12303" max="12304" width="8.375" style="480" customWidth="1"/>
    <col min="12305" max="12305" width="5.125" style="480" customWidth="1"/>
    <col min="12306" max="12306" width="6.625" style="480" customWidth="1"/>
    <col min="12307" max="12307" width="7.125" style="480" customWidth="1"/>
    <col min="12308" max="12308" width="9.75" style="480" customWidth="1"/>
    <col min="12309" max="12309" width="6.125" style="480" customWidth="1"/>
    <col min="12310" max="12310" width="5.75" style="480" customWidth="1"/>
    <col min="12311" max="12311" width="8.25" style="480" customWidth="1"/>
    <col min="12312" max="12312" width="7.625" style="480" customWidth="1"/>
    <col min="12313" max="12313" width="8.75" style="480" customWidth="1"/>
    <col min="12314" max="12314" width="9.125" style="480" customWidth="1"/>
    <col min="12315" max="12315" width="9" style="480" customWidth="1"/>
    <col min="12316" max="12316" width="9" style="480"/>
    <col min="12317" max="12317" width="6.75" style="480" customWidth="1"/>
    <col min="12318" max="12318" width="9" style="480"/>
    <col min="12319" max="12322" width="0" style="480" hidden="1" customWidth="1"/>
    <col min="12323" max="12325" width="13.625" style="480" bestFit="1" customWidth="1"/>
    <col min="12326" max="12326" width="9" style="480"/>
    <col min="12327" max="12327" width="13.625" style="480" bestFit="1" customWidth="1"/>
    <col min="12328" max="12328" width="9" style="480"/>
    <col min="12329" max="12329" width="35" style="480" customWidth="1"/>
    <col min="12330" max="12330" width="14.75" style="480" customWidth="1"/>
    <col min="12331" max="12332" width="9" style="480"/>
    <col min="12333" max="12334" width="13.25" style="480" bestFit="1" customWidth="1"/>
    <col min="12335" max="12335" width="9" style="480"/>
    <col min="12336" max="12336" width="12.625" style="480" customWidth="1"/>
    <col min="12337" max="12337" width="9" style="480"/>
    <col min="12338" max="12338" width="13" style="480" customWidth="1"/>
    <col min="12339" max="12341" width="9" style="480"/>
    <col min="12342" max="12342" width="11.375" style="480" customWidth="1"/>
    <col min="12343" max="12343" width="11.875" style="480" customWidth="1"/>
    <col min="12344" max="12533" width="9" style="480"/>
    <col min="12534" max="12534" width="8.25" style="480" customWidth="1"/>
    <col min="12535" max="12535" width="4.125" style="480" customWidth="1"/>
    <col min="12536" max="12536" width="12.75" style="480" customWidth="1"/>
    <col min="12537" max="12537" width="6" style="480" customWidth="1"/>
    <col min="12538" max="12538" width="6.75" style="480" customWidth="1"/>
    <col min="12539" max="12541" width="4.75" style="480" customWidth="1"/>
    <col min="12542" max="12542" width="7.625" style="480" customWidth="1"/>
    <col min="12543" max="12543" width="8.875" style="480" customWidth="1"/>
    <col min="12544" max="12544" width="6.5" style="480" customWidth="1"/>
    <col min="12545" max="12546" width="5.5" style="480" customWidth="1"/>
    <col min="12547" max="12547" width="7.375" style="480" customWidth="1"/>
    <col min="12548" max="12550" width="5.125" style="480" customWidth="1"/>
    <col min="12551" max="12551" width="6.875" style="480" customWidth="1"/>
    <col min="12552" max="12552" width="5.875" style="480" customWidth="1"/>
    <col min="12553" max="12553" width="6.375" style="480" customWidth="1"/>
    <col min="12554" max="12554" width="6.875" style="480" customWidth="1"/>
    <col min="12555" max="12555" width="5.125" style="480" customWidth="1"/>
    <col min="12556" max="12556" width="4.875" style="480" customWidth="1"/>
    <col min="12557" max="12557" width="4.5" style="480" customWidth="1"/>
    <col min="12558" max="12558" width="5.625" style="480" customWidth="1"/>
    <col min="12559" max="12560" width="8.375" style="480" customWidth="1"/>
    <col min="12561" max="12561" width="5.125" style="480" customWidth="1"/>
    <col min="12562" max="12562" width="6.625" style="480" customWidth="1"/>
    <col min="12563" max="12563" width="7.125" style="480" customWidth="1"/>
    <col min="12564" max="12564" width="9.75" style="480" customWidth="1"/>
    <col min="12565" max="12565" width="6.125" style="480" customWidth="1"/>
    <col min="12566" max="12566" width="5.75" style="480" customWidth="1"/>
    <col min="12567" max="12567" width="8.25" style="480" customWidth="1"/>
    <col min="12568" max="12568" width="7.625" style="480" customWidth="1"/>
    <col min="12569" max="12569" width="8.75" style="480" customWidth="1"/>
    <col min="12570" max="12570" width="9.125" style="480" customWidth="1"/>
    <col min="12571" max="12571" width="9" style="480" customWidth="1"/>
    <col min="12572" max="12572" width="9" style="480"/>
    <col min="12573" max="12573" width="6.75" style="480" customWidth="1"/>
    <col min="12574" max="12574" width="9" style="480"/>
    <col min="12575" max="12578" width="0" style="480" hidden="1" customWidth="1"/>
    <col min="12579" max="12581" width="13.625" style="480" bestFit="1" customWidth="1"/>
    <col min="12582" max="12582" width="9" style="480"/>
    <col min="12583" max="12583" width="13.625" style="480" bestFit="1" customWidth="1"/>
    <col min="12584" max="12584" width="9" style="480"/>
    <col min="12585" max="12585" width="35" style="480" customWidth="1"/>
    <col min="12586" max="12586" width="14.75" style="480" customWidth="1"/>
    <col min="12587" max="12588" width="9" style="480"/>
    <col min="12589" max="12590" width="13.25" style="480" bestFit="1" customWidth="1"/>
    <col min="12591" max="12591" width="9" style="480"/>
    <col min="12592" max="12592" width="12.625" style="480" customWidth="1"/>
    <col min="12593" max="12593" width="9" style="480"/>
    <col min="12594" max="12594" width="13" style="480" customWidth="1"/>
    <col min="12595" max="12597" width="9" style="480"/>
    <col min="12598" max="12598" width="11.375" style="480" customWidth="1"/>
    <col min="12599" max="12599" width="11.875" style="480" customWidth="1"/>
    <col min="12600" max="12789" width="9" style="480"/>
    <col min="12790" max="12790" width="8.25" style="480" customWidth="1"/>
    <col min="12791" max="12791" width="4.125" style="480" customWidth="1"/>
    <col min="12792" max="12792" width="12.75" style="480" customWidth="1"/>
    <col min="12793" max="12793" width="6" style="480" customWidth="1"/>
    <col min="12794" max="12794" width="6.75" style="480" customWidth="1"/>
    <col min="12795" max="12797" width="4.75" style="480" customWidth="1"/>
    <col min="12798" max="12798" width="7.625" style="480" customWidth="1"/>
    <col min="12799" max="12799" width="8.875" style="480" customWidth="1"/>
    <col min="12800" max="12800" width="6.5" style="480" customWidth="1"/>
    <col min="12801" max="12802" width="5.5" style="480" customWidth="1"/>
    <col min="12803" max="12803" width="7.375" style="480" customWidth="1"/>
    <col min="12804" max="12806" width="5.125" style="480" customWidth="1"/>
    <col min="12807" max="12807" width="6.875" style="480" customWidth="1"/>
    <col min="12808" max="12808" width="5.875" style="480" customWidth="1"/>
    <col min="12809" max="12809" width="6.375" style="480" customWidth="1"/>
    <col min="12810" max="12810" width="6.875" style="480" customWidth="1"/>
    <col min="12811" max="12811" width="5.125" style="480" customWidth="1"/>
    <col min="12812" max="12812" width="4.875" style="480" customWidth="1"/>
    <col min="12813" max="12813" width="4.5" style="480" customWidth="1"/>
    <col min="12814" max="12814" width="5.625" style="480" customWidth="1"/>
    <col min="12815" max="12816" width="8.375" style="480" customWidth="1"/>
    <col min="12817" max="12817" width="5.125" style="480" customWidth="1"/>
    <col min="12818" max="12818" width="6.625" style="480" customWidth="1"/>
    <col min="12819" max="12819" width="7.125" style="480" customWidth="1"/>
    <col min="12820" max="12820" width="9.75" style="480" customWidth="1"/>
    <col min="12821" max="12821" width="6.125" style="480" customWidth="1"/>
    <col min="12822" max="12822" width="5.75" style="480" customWidth="1"/>
    <col min="12823" max="12823" width="8.25" style="480" customWidth="1"/>
    <col min="12824" max="12824" width="7.625" style="480" customWidth="1"/>
    <col min="12825" max="12825" width="8.75" style="480" customWidth="1"/>
    <col min="12826" max="12826" width="9.125" style="480" customWidth="1"/>
    <col min="12827" max="12827" width="9" style="480" customWidth="1"/>
    <col min="12828" max="12828" width="9" style="480"/>
    <col min="12829" max="12829" width="6.75" style="480" customWidth="1"/>
    <col min="12830" max="12830" width="9" style="480"/>
    <col min="12831" max="12834" width="0" style="480" hidden="1" customWidth="1"/>
    <col min="12835" max="12837" width="13.625" style="480" bestFit="1" customWidth="1"/>
    <col min="12838" max="12838" width="9" style="480"/>
    <col min="12839" max="12839" width="13.625" style="480" bestFit="1" customWidth="1"/>
    <col min="12840" max="12840" width="9" style="480"/>
    <col min="12841" max="12841" width="35" style="480" customWidth="1"/>
    <col min="12842" max="12842" width="14.75" style="480" customWidth="1"/>
    <col min="12843" max="12844" width="9" style="480"/>
    <col min="12845" max="12846" width="13.25" style="480" bestFit="1" customWidth="1"/>
    <col min="12847" max="12847" width="9" style="480"/>
    <col min="12848" max="12848" width="12.625" style="480" customWidth="1"/>
    <col min="12849" max="12849" width="9" style="480"/>
    <col min="12850" max="12850" width="13" style="480" customWidth="1"/>
    <col min="12851" max="12853" width="9" style="480"/>
    <col min="12854" max="12854" width="11.375" style="480" customWidth="1"/>
    <col min="12855" max="12855" width="11.875" style="480" customWidth="1"/>
    <col min="12856" max="13045" width="9" style="480"/>
    <col min="13046" max="13046" width="8.25" style="480" customWidth="1"/>
    <col min="13047" max="13047" width="4.125" style="480" customWidth="1"/>
    <col min="13048" max="13048" width="12.75" style="480" customWidth="1"/>
    <col min="13049" max="13049" width="6" style="480" customWidth="1"/>
    <col min="13050" max="13050" width="6.75" style="480" customWidth="1"/>
    <col min="13051" max="13053" width="4.75" style="480" customWidth="1"/>
    <col min="13054" max="13054" width="7.625" style="480" customWidth="1"/>
    <col min="13055" max="13055" width="8.875" style="480" customWidth="1"/>
    <col min="13056" max="13056" width="6.5" style="480" customWidth="1"/>
    <col min="13057" max="13058" width="5.5" style="480" customWidth="1"/>
    <col min="13059" max="13059" width="7.375" style="480" customWidth="1"/>
    <col min="13060" max="13062" width="5.125" style="480" customWidth="1"/>
    <col min="13063" max="13063" width="6.875" style="480" customWidth="1"/>
    <col min="13064" max="13064" width="5.875" style="480" customWidth="1"/>
    <col min="13065" max="13065" width="6.375" style="480" customWidth="1"/>
    <col min="13066" max="13066" width="6.875" style="480" customWidth="1"/>
    <col min="13067" max="13067" width="5.125" style="480" customWidth="1"/>
    <col min="13068" max="13068" width="4.875" style="480" customWidth="1"/>
    <col min="13069" max="13069" width="4.5" style="480" customWidth="1"/>
    <col min="13070" max="13070" width="5.625" style="480" customWidth="1"/>
    <col min="13071" max="13072" width="8.375" style="480" customWidth="1"/>
    <col min="13073" max="13073" width="5.125" style="480" customWidth="1"/>
    <col min="13074" max="13074" width="6.625" style="480" customWidth="1"/>
    <col min="13075" max="13075" width="7.125" style="480" customWidth="1"/>
    <col min="13076" max="13076" width="9.75" style="480" customWidth="1"/>
    <col min="13077" max="13077" width="6.125" style="480" customWidth="1"/>
    <col min="13078" max="13078" width="5.75" style="480" customWidth="1"/>
    <col min="13079" max="13079" width="8.25" style="480" customWidth="1"/>
    <col min="13080" max="13080" width="7.625" style="480" customWidth="1"/>
    <col min="13081" max="13081" width="8.75" style="480" customWidth="1"/>
    <col min="13082" max="13082" width="9.125" style="480" customWidth="1"/>
    <col min="13083" max="13083" width="9" style="480" customWidth="1"/>
    <col min="13084" max="13084" width="9" style="480"/>
    <col min="13085" max="13085" width="6.75" style="480" customWidth="1"/>
    <col min="13086" max="13086" width="9" style="480"/>
    <col min="13087" max="13090" width="0" style="480" hidden="1" customWidth="1"/>
    <col min="13091" max="13093" width="13.625" style="480" bestFit="1" customWidth="1"/>
    <col min="13094" max="13094" width="9" style="480"/>
    <col min="13095" max="13095" width="13.625" style="480" bestFit="1" customWidth="1"/>
    <col min="13096" max="13096" width="9" style="480"/>
    <col min="13097" max="13097" width="35" style="480" customWidth="1"/>
    <col min="13098" max="13098" width="14.75" style="480" customWidth="1"/>
    <col min="13099" max="13100" width="9" style="480"/>
    <col min="13101" max="13102" width="13.25" style="480" bestFit="1" customWidth="1"/>
    <col min="13103" max="13103" width="9" style="480"/>
    <col min="13104" max="13104" width="12.625" style="480" customWidth="1"/>
    <col min="13105" max="13105" width="9" style="480"/>
    <col min="13106" max="13106" width="13" style="480" customWidth="1"/>
    <col min="13107" max="13109" width="9" style="480"/>
    <col min="13110" max="13110" width="11.375" style="480" customWidth="1"/>
    <col min="13111" max="13111" width="11.875" style="480" customWidth="1"/>
    <col min="13112" max="13301" width="9" style="480"/>
    <col min="13302" max="13302" width="8.25" style="480" customWidth="1"/>
    <col min="13303" max="13303" width="4.125" style="480" customWidth="1"/>
    <col min="13304" max="13304" width="12.75" style="480" customWidth="1"/>
    <col min="13305" max="13305" width="6" style="480" customWidth="1"/>
    <col min="13306" max="13306" width="6.75" style="480" customWidth="1"/>
    <col min="13307" max="13309" width="4.75" style="480" customWidth="1"/>
    <col min="13310" max="13310" width="7.625" style="480" customWidth="1"/>
    <col min="13311" max="13311" width="8.875" style="480" customWidth="1"/>
    <col min="13312" max="13312" width="6.5" style="480" customWidth="1"/>
    <col min="13313" max="13314" width="5.5" style="480" customWidth="1"/>
    <col min="13315" max="13315" width="7.375" style="480" customWidth="1"/>
    <col min="13316" max="13318" width="5.125" style="480" customWidth="1"/>
    <col min="13319" max="13319" width="6.875" style="480" customWidth="1"/>
    <col min="13320" max="13320" width="5.875" style="480" customWidth="1"/>
    <col min="13321" max="13321" width="6.375" style="480" customWidth="1"/>
    <col min="13322" max="13322" width="6.875" style="480" customWidth="1"/>
    <col min="13323" max="13323" width="5.125" style="480" customWidth="1"/>
    <col min="13324" max="13324" width="4.875" style="480" customWidth="1"/>
    <col min="13325" max="13325" width="4.5" style="480" customWidth="1"/>
    <col min="13326" max="13326" width="5.625" style="480" customWidth="1"/>
    <col min="13327" max="13328" width="8.375" style="480" customWidth="1"/>
    <col min="13329" max="13329" width="5.125" style="480" customWidth="1"/>
    <col min="13330" max="13330" width="6.625" style="480" customWidth="1"/>
    <col min="13331" max="13331" width="7.125" style="480" customWidth="1"/>
    <col min="13332" max="13332" width="9.75" style="480" customWidth="1"/>
    <col min="13333" max="13333" width="6.125" style="480" customWidth="1"/>
    <col min="13334" max="13334" width="5.75" style="480" customWidth="1"/>
    <col min="13335" max="13335" width="8.25" style="480" customWidth="1"/>
    <col min="13336" max="13336" width="7.625" style="480" customWidth="1"/>
    <col min="13337" max="13337" width="8.75" style="480" customWidth="1"/>
    <col min="13338" max="13338" width="9.125" style="480" customWidth="1"/>
    <col min="13339" max="13339" width="9" style="480" customWidth="1"/>
    <col min="13340" max="13340" width="9" style="480"/>
    <col min="13341" max="13341" width="6.75" style="480" customWidth="1"/>
    <col min="13342" max="13342" width="9" style="480"/>
    <col min="13343" max="13346" width="0" style="480" hidden="1" customWidth="1"/>
    <col min="13347" max="13349" width="13.625" style="480" bestFit="1" customWidth="1"/>
    <col min="13350" max="13350" width="9" style="480"/>
    <col min="13351" max="13351" width="13.625" style="480" bestFit="1" customWidth="1"/>
    <col min="13352" max="13352" width="9" style="480"/>
    <col min="13353" max="13353" width="35" style="480" customWidth="1"/>
    <col min="13354" max="13354" width="14.75" style="480" customWidth="1"/>
    <col min="13355" max="13356" width="9" style="480"/>
    <col min="13357" max="13358" width="13.25" style="480" bestFit="1" customWidth="1"/>
    <col min="13359" max="13359" width="9" style="480"/>
    <col min="13360" max="13360" width="12.625" style="480" customWidth="1"/>
    <col min="13361" max="13361" width="9" style="480"/>
    <col min="13362" max="13362" width="13" style="480" customWidth="1"/>
    <col min="13363" max="13365" width="9" style="480"/>
    <col min="13366" max="13366" width="11.375" style="480" customWidth="1"/>
    <col min="13367" max="13367" width="11.875" style="480" customWidth="1"/>
    <col min="13368" max="13557" width="9" style="480"/>
    <col min="13558" max="13558" width="8.25" style="480" customWidth="1"/>
    <col min="13559" max="13559" width="4.125" style="480" customWidth="1"/>
    <col min="13560" max="13560" width="12.75" style="480" customWidth="1"/>
    <col min="13561" max="13561" width="6" style="480" customWidth="1"/>
    <col min="13562" max="13562" width="6.75" style="480" customWidth="1"/>
    <col min="13563" max="13565" width="4.75" style="480" customWidth="1"/>
    <col min="13566" max="13566" width="7.625" style="480" customWidth="1"/>
    <col min="13567" max="13567" width="8.875" style="480" customWidth="1"/>
    <col min="13568" max="13568" width="6.5" style="480" customWidth="1"/>
    <col min="13569" max="13570" width="5.5" style="480" customWidth="1"/>
    <col min="13571" max="13571" width="7.375" style="480" customWidth="1"/>
    <col min="13572" max="13574" width="5.125" style="480" customWidth="1"/>
    <col min="13575" max="13575" width="6.875" style="480" customWidth="1"/>
    <col min="13576" max="13576" width="5.875" style="480" customWidth="1"/>
    <col min="13577" max="13577" width="6.375" style="480" customWidth="1"/>
    <col min="13578" max="13578" width="6.875" style="480" customWidth="1"/>
    <col min="13579" max="13579" width="5.125" style="480" customWidth="1"/>
    <col min="13580" max="13580" width="4.875" style="480" customWidth="1"/>
    <col min="13581" max="13581" width="4.5" style="480" customWidth="1"/>
    <col min="13582" max="13582" width="5.625" style="480" customWidth="1"/>
    <col min="13583" max="13584" width="8.375" style="480" customWidth="1"/>
    <col min="13585" max="13585" width="5.125" style="480" customWidth="1"/>
    <col min="13586" max="13586" width="6.625" style="480" customWidth="1"/>
    <col min="13587" max="13587" width="7.125" style="480" customWidth="1"/>
    <col min="13588" max="13588" width="9.75" style="480" customWidth="1"/>
    <col min="13589" max="13589" width="6.125" style="480" customWidth="1"/>
    <col min="13590" max="13590" width="5.75" style="480" customWidth="1"/>
    <col min="13591" max="13591" width="8.25" style="480" customWidth="1"/>
    <col min="13592" max="13592" width="7.625" style="480" customWidth="1"/>
    <col min="13593" max="13593" width="8.75" style="480" customWidth="1"/>
    <col min="13594" max="13594" width="9.125" style="480" customWidth="1"/>
    <col min="13595" max="13595" width="9" style="480" customWidth="1"/>
    <col min="13596" max="13596" width="9" style="480"/>
    <col min="13597" max="13597" width="6.75" style="480" customWidth="1"/>
    <col min="13598" max="13598" width="9" style="480"/>
    <col min="13599" max="13602" width="0" style="480" hidden="1" customWidth="1"/>
    <col min="13603" max="13605" width="13.625" style="480" bestFit="1" customWidth="1"/>
    <col min="13606" max="13606" width="9" style="480"/>
    <col min="13607" max="13607" width="13.625" style="480" bestFit="1" customWidth="1"/>
    <col min="13608" max="13608" width="9" style="480"/>
    <col min="13609" max="13609" width="35" style="480" customWidth="1"/>
    <col min="13610" max="13610" width="14.75" style="480" customWidth="1"/>
    <col min="13611" max="13612" width="9" style="480"/>
    <col min="13613" max="13614" width="13.25" style="480" bestFit="1" customWidth="1"/>
    <col min="13615" max="13615" width="9" style="480"/>
    <col min="13616" max="13616" width="12.625" style="480" customWidth="1"/>
    <col min="13617" max="13617" width="9" style="480"/>
    <col min="13618" max="13618" width="13" style="480" customWidth="1"/>
    <col min="13619" max="13621" width="9" style="480"/>
    <col min="13622" max="13622" width="11.375" style="480" customWidth="1"/>
    <col min="13623" max="13623" width="11.875" style="480" customWidth="1"/>
    <col min="13624" max="13813" width="9" style="480"/>
    <col min="13814" max="13814" width="8.25" style="480" customWidth="1"/>
    <col min="13815" max="13815" width="4.125" style="480" customWidth="1"/>
    <col min="13816" max="13816" width="12.75" style="480" customWidth="1"/>
    <col min="13817" max="13817" width="6" style="480" customWidth="1"/>
    <col min="13818" max="13818" width="6.75" style="480" customWidth="1"/>
    <col min="13819" max="13821" width="4.75" style="480" customWidth="1"/>
    <col min="13822" max="13822" width="7.625" style="480" customWidth="1"/>
    <col min="13823" max="13823" width="8.875" style="480" customWidth="1"/>
    <col min="13824" max="13824" width="6.5" style="480" customWidth="1"/>
    <col min="13825" max="13826" width="5.5" style="480" customWidth="1"/>
    <col min="13827" max="13827" width="7.375" style="480" customWidth="1"/>
    <col min="13828" max="13830" width="5.125" style="480" customWidth="1"/>
    <col min="13831" max="13831" width="6.875" style="480" customWidth="1"/>
    <col min="13832" max="13832" width="5.875" style="480" customWidth="1"/>
    <col min="13833" max="13833" width="6.375" style="480" customWidth="1"/>
    <col min="13834" max="13834" width="6.875" style="480" customWidth="1"/>
    <col min="13835" max="13835" width="5.125" style="480" customWidth="1"/>
    <col min="13836" max="13836" width="4.875" style="480" customWidth="1"/>
    <col min="13837" max="13837" width="4.5" style="480" customWidth="1"/>
    <col min="13838" max="13838" width="5.625" style="480" customWidth="1"/>
    <col min="13839" max="13840" width="8.375" style="480" customWidth="1"/>
    <col min="13841" max="13841" width="5.125" style="480" customWidth="1"/>
    <col min="13842" max="13842" width="6.625" style="480" customWidth="1"/>
    <col min="13843" max="13843" width="7.125" style="480" customWidth="1"/>
    <col min="13844" max="13844" width="9.75" style="480" customWidth="1"/>
    <col min="13845" max="13845" width="6.125" style="480" customWidth="1"/>
    <col min="13846" max="13846" width="5.75" style="480" customWidth="1"/>
    <col min="13847" max="13847" width="8.25" style="480" customWidth="1"/>
    <col min="13848" max="13848" width="7.625" style="480" customWidth="1"/>
    <col min="13849" max="13849" width="8.75" style="480" customWidth="1"/>
    <col min="13850" max="13850" width="9.125" style="480" customWidth="1"/>
    <col min="13851" max="13851" width="9" style="480" customWidth="1"/>
    <col min="13852" max="13852" width="9" style="480"/>
    <col min="13853" max="13853" width="6.75" style="480" customWidth="1"/>
    <col min="13854" max="13854" width="9" style="480"/>
    <col min="13855" max="13858" width="0" style="480" hidden="1" customWidth="1"/>
    <col min="13859" max="13861" width="13.625" style="480" bestFit="1" customWidth="1"/>
    <col min="13862" max="13862" width="9" style="480"/>
    <col min="13863" max="13863" width="13.625" style="480" bestFit="1" customWidth="1"/>
    <col min="13864" max="13864" width="9" style="480"/>
    <col min="13865" max="13865" width="35" style="480" customWidth="1"/>
    <col min="13866" max="13866" width="14.75" style="480" customWidth="1"/>
    <col min="13867" max="13868" width="9" style="480"/>
    <col min="13869" max="13870" width="13.25" style="480" bestFit="1" customWidth="1"/>
    <col min="13871" max="13871" width="9" style="480"/>
    <col min="13872" max="13872" width="12.625" style="480" customWidth="1"/>
    <col min="13873" max="13873" width="9" style="480"/>
    <col min="13874" max="13874" width="13" style="480" customWidth="1"/>
    <col min="13875" max="13877" width="9" style="480"/>
    <col min="13878" max="13878" width="11.375" style="480" customWidth="1"/>
    <col min="13879" max="13879" width="11.875" style="480" customWidth="1"/>
    <col min="13880" max="14069" width="9" style="480"/>
    <col min="14070" max="14070" width="8.25" style="480" customWidth="1"/>
    <col min="14071" max="14071" width="4.125" style="480" customWidth="1"/>
    <col min="14072" max="14072" width="12.75" style="480" customWidth="1"/>
    <col min="14073" max="14073" width="6" style="480" customWidth="1"/>
    <col min="14074" max="14074" width="6.75" style="480" customWidth="1"/>
    <col min="14075" max="14077" width="4.75" style="480" customWidth="1"/>
    <col min="14078" max="14078" width="7.625" style="480" customWidth="1"/>
    <col min="14079" max="14079" width="8.875" style="480" customWidth="1"/>
    <col min="14080" max="14080" width="6.5" style="480" customWidth="1"/>
    <col min="14081" max="14082" width="5.5" style="480" customWidth="1"/>
    <col min="14083" max="14083" width="7.375" style="480" customWidth="1"/>
    <col min="14084" max="14086" width="5.125" style="480" customWidth="1"/>
    <col min="14087" max="14087" width="6.875" style="480" customWidth="1"/>
    <col min="14088" max="14088" width="5.875" style="480" customWidth="1"/>
    <col min="14089" max="14089" width="6.375" style="480" customWidth="1"/>
    <col min="14090" max="14090" width="6.875" style="480" customWidth="1"/>
    <col min="14091" max="14091" width="5.125" style="480" customWidth="1"/>
    <col min="14092" max="14092" width="4.875" style="480" customWidth="1"/>
    <col min="14093" max="14093" width="4.5" style="480" customWidth="1"/>
    <col min="14094" max="14094" width="5.625" style="480" customWidth="1"/>
    <col min="14095" max="14096" width="8.375" style="480" customWidth="1"/>
    <col min="14097" max="14097" width="5.125" style="480" customWidth="1"/>
    <col min="14098" max="14098" width="6.625" style="480" customWidth="1"/>
    <col min="14099" max="14099" width="7.125" style="480" customWidth="1"/>
    <col min="14100" max="14100" width="9.75" style="480" customWidth="1"/>
    <col min="14101" max="14101" width="6.125" style="480" customWidth="1"/>
    <col min="14102" max="14102" width="5.75" style="480" customWidth="1"/>
    <col min="14103" max="14103" width="8.25" style="480" customWidth="1"/>
    <col min="14104" max="14104" width="7.625" style="480" customWidth="1"/>
    <col min="14105" max="14105" width="8.75" style="480" customWidth="1"/>
    <col min="14106" max="14106" width="9.125" style="480" customWidth="1"/>
    <col min="14107" max="14107" width="9" style="480" customWidth="1"/>
    <col min="14108" max="14108" width="9" style="480"/>
    <col min="14109" max="14109" width="6.75" style="480" customWidth="1"/>
    <col min="14110" max="14110" width="9" style="480"/>
    <col min="14111" max="14114" width="0" style="480" hidden="1" customWidth="1"/>
    <col min="14115" max="14117" width="13.625" style="480" bestFit="1" customWidth="1"/>
    <col min="14118" max="14118" width="9" style="480"/>
    <col min="14119" max="14119" width="13.625" style="480" bestFit="1" customWidth="1"/>
    <col min="14120" max="14120" width="9" style="480"/>
    <col min="14121" max="14121" width="35" style="480" customWidth="1"/>
    <col min="14122" max="14122" width="14.75" style="480" customWidth="1"/>
    <col min="14123" max="14124" width="9" style="480"/>
    <col min="14125" max="14126" width="13.25" style="480" bestFit="1" customWidth="1"/>
    <col min="14127" max="14127" width="9" style="480"/>
    <col min="14128" max="14128" width="12.625" style="480" customWidth="1"/>
    <col min="14129" max="14129" width="9" style="480"/>
    <col min="14130" max="14130" width="13" style="480" customWidth="1"/>
    <col min="14131" max="14133" width="9" style="480"/>
    <col min="14134" max="14134" width="11.375" style="480" customWidth="1"/>
    <col min="14135" max="14135" width="11.875" style="480" customWidth="1"/>
    <col min="14136" max="14325" width="9" style="480"/>
    <col min="14326" max="14326" width="8.25" style="480" customWidth="1"/>
    <col min="14327" max="14327" width="4.125" style="480" customWidth="1"/>
    <col min="14328" max="14328" width="12.75" style="480" customWidth="1"/>
    <col min="14329" max="14329" width="6" style="480" customWidth="1"/>
    <col min="14330" max="14330" width="6.75" style="480" customWidth="1"/>
    <col min="14331" max="14333" width="4.75" style="480" customWidth="1"/>
    <col min="14334" max="14334" width="7.625" style="480" customWidth="1"/>
    <col min="14335" max="14335" width="8.875" style="480" customWidth="1"/>
    <col min="14336" max="14336" width="6.5" style="480" customWidth="1"/>
    <col min="14337" max="14338" width="5.5" style="480" customWidth="1"/>
    <col min="14339" max="14339" width="7.375" style="480" customWidth="1"/>
    <col min="14340" max="14342" width="5.125" style="480" customWidth="1"/>
    <col min="14343" max="14343" width="6.875" style="480" customWidth="1"/>
    <col min="14344" max="14344" width="5.875" style="480" customWidth="1"/>
    <col min="14345" max="14345" width="6.375" style="480" customWidth="1"/>
    <col min="14346" max="14346" width="6.875" style="480" customWidth="1"/>
    <col min="14347" max="14347" width="5.125" style="480" customWidth="1"/>
    <col min="14348" max="14348" width="4.875" style="480" customWidth="1"/>
    <col min="14349" max="14349" width="4.5" style="480" customWidth="1"/>
    <col min="14350" max="14350" width="5.625" style="480" customWidth="1"/>
    <col min="14351" max="14352" width="8.375" style="480" customWidth="1"/>
    <col min="14353" max="14353" width="5.125" style="480" customWidth="1"/>
    <col min="14354" max="14354" width="6.625" style="480" customWidth="1"/>
    <col min="14355" max="14355" width="7.125" style="480" customWidth="1"/>
    <col min="14356" max="14356" width="9.75" style="480" customWidth="1"/>
    <col min="14357" max="14357" width="6.125" style="480" customWidth="1"/>
    <col min="14358" max="14358" width="5.75" style="480" customWidth="1"/>
    <col min="14359" max="14359" width="8.25" style="480" customWidth="1"/>
    <col min="14360" max="14360" width="7.625" style="480" customWidth="1"/>
    <col min="14361" max="14361" width="8.75" style="480" customWidth="1"/>
    <col min="14362" max="14362" width="9.125" style="480" customWidth="1"/>
    <col min="14363" max="14363" width="9" style="480" customWidth="1"/>
    <col min="14364" max="14364" width="9" style="480"/>
    <col min="14365" max="14365" width="6.75" style="480" customWidth="1"/>
    <col min="14366" max="14366" width="9" style="480"/>
    <col min="14367" max="14370" width="0" style="480" hidden="1" customWidth="1"/>
    <col min="14371" max="14373" width="13.625" style="480" bestFit="1" customWidth="1"/>
    <col min="14374" max="14374" width="9" style="480"/>
    <col min="14375" max="14375" width="13.625" style="480" bestFit="1" customWidth="1"/>
    <col min="14376" max="14376" width="9" style="480"/>
    <col min="14377" max="14377" width="35" style="480" customWidth="1"/>
    <col min="14378" max="14378" width="14.75" style="480" customWidth="1"/>
    <col min="14379" max="14380" width="9" style="480"/>
    <col min="14381" max="14382" width="13.25" style="480" bestFit="1" customWidth="1"/>
    <col min="14383" max="14383" width="9" style="480"/>
    <col min="14384" max="14384" width="12.625" style="480" customWidth="1"/>
    <col min="14385" max="14385" width="9" style="480"/>
    <col min="14386" max="14386" width="13" style="480" customWidth="1"/>
    <col min="14387" max="14389" width="9" style="480"/>
    <col min="14390" max="14390" width="11.375" style="480" customWidth="1"/>
    <col min="14391" max="14391" width="11.875" style="480" customWidth="1"/>
    <col min="14392" max="14581" width="9" style="480"/>
    <col min="14582" max="14582" width="8.25" style="480" customWidth="1"/>
    <col min="14583" max="14583" width="4.125" style="480" customWidth="1"/>
    <col min="14584" max="14584" width="12.75" style="480" customWidth="1"/>
    <col min="14585" max="14585" width="6" style="480" customWidth="1"/>
    <col min="14586" max="14586" width="6.75" style="480" customWidth="1"/>
    <col min="14587" max="14589" width="4.75" style="480" customWidth="1"/>
    <col min="14590" max="14590" width="7.625" style="480" customWidth="1"/>
    <col min="14591" max="14591" width="8.875" style="480" customWidth="1"/>
    <col min="14592" max="14592" width="6.5" style="480" customWidth="1"/>
    <col min="14593" max="14594" width="5.5" style="480" customWidth="1"/>
    <col min="14595" max="14595" width="7.375" style="480" customWidth="1"/>
    <col min="14596" max="14598" width="5.125" style="480" customWidth="1"/>
    <col min="14599" max="14599" width="6.875" style="480" customWidth="1"/>
    <col min="14600" max="14600" width="5.875" style="480" customWidth="1"/>
    <col min="14601" max="14601" width="6.375" style="480" customWidth="1"/>
    <col min="14602" max="14602" width="6.875" style="480" customWidth="1"/>
    <col min="14603" max="14603" width="5.125" style="480" customWidth="1"/>
    <col min="14604" max="14604" width="4.875" style="480" customWidth="1"/>
    <col min="14605" max="14605" width="4.5" style="480" customWidth="1"/>
    <col min="14606" max="14606" width="5.625" style="480" customWidth="1"/>
    <col min="14607" max="14608" width="8.375" style="480" customWidth="1"/>
    <col min="14609" max="14609" width="5.125" style="480" customWidth="1"/>
    <col min="14610" max="14610" width="6.625" style="480" customWidth="1"/>
    <col min="14611" max="14611" width="7.125" style="480" customWidth="1"/>
    <col min="14612" max="14612" width="9.75" style="480" customWidth="1"/>
    <col min="14613" max="14613" width="6.125" style="480" customWidth="1"/>
    <col min="14614" max="14614" width="5.75" style="480" customWidth="1"/>
    <col min="14615" max="14615" width="8.25" style="480" customWidth="1"/>
    <col min="14616" max="14616" width="7.625" style="480" customWidth="1"/>
    <col min="14617" max="14617" width="8.75" style="480" customWidth="1"/>
    <col min="14618" max="14618" width="9.125" style="480" customWidth="1"/>
    <col min="14619" max="14619" width="9" style="480" customWidth="1"/>
    <col min="14620" max="14620" width="9" style="480"/>
    <col min="14621" max="14621" width="6.75" style="480" customWidth="1"/>
    <col min="14622" max="14622" width="9" style="480"/>
    <col min="14623" max="14626" width="0" style="480" hidden="1" customWidth="1"/>
    <col min="14627" max="14629" width="13.625" style="480" bestFit="1" customWidth="1"/>
    <col min="14630" max="14630" width="9" style="480"/>
    <col min="14631" max="14631" width="13.625" style="480" bestFit="1" customWidth="1"/>
    <col min="14632" max="14632" width="9" style="480"/>
    <col min="14633" max="14633" width="35" style="480" customWidth="1"/>
    <col min="14634" max="14634" width="14.75" style="480" customWidth="1"/>
    <col min="14635" max="14636" width="9" style="480"/>
    <col min="14637" max="14638" width="13.25" style="480" bestFit="1" customWidth="1"/>
    <col min="14639" max="14639" width="9" style="480"/>
    <col min="14640" max="14640" width="12.625" style="480" customWidth="1"/>
    <col min="14641" max="14641" width="9" style="480"/>
    <col min="14642" max="14642" width="13" style="480" customWidth="1"/>
    <col min="14643" max="14645" width="9" style="480"/>
    <col min="14646" max="14646" width="11.375" style="480" customWidth="1"/>
    <col min="14647" max="14647" width="11.875" style="480" customWidth="1"/>
    <col min="14648" max="14837" width="9" style="480"/>
    <col min="14838" max="14838" width="8.25" style="480" customWidth="1"/>
    <col min="14839" max="14839" width="4.125" style="480" customWidth="1"/>
    <col min="14840" max="14840" width="12.75" style="480" customWidth="1"/>
    <col min="14841" max="14841" width="6" style="480" customWidth="1"/>
    <col min="14842" max="14842" width="6.75" style="480" customWidth="1"/>
    <col min="14843" max="14845" width="4.75" style="480" customWidth="1"/>
    <col min="14846" max="14846" width="7.625" style="480" customWidth="1"/>
    <col min="14847" max="14847" width="8.875" style="480" customWidth="1"/>
    <col min="14848" max="14848" width="6.5" style="480" customWidth="1"/>
    <col min="14849" max="14850" width="5.5" style="480" customWidth="1"/>
    <col min="14851" max="14851" width="7.375" style="480" customWidth="1"/>
    <col min="14852" max="14854" width="5.125" style="480" customWidth="1"/>
    <col min="14855" max="14855" width="6.875" style="480" customWidth="1"/>
    <col min="14856" max="14856" width="5.875" style="480" customWidth="1"/>
    <col min="14857" max="14857" width="6.375" style="480" customWidth="1"/>
    <col min="14858" max="14858" width="6.875" style="480" customWidth="1"/>
    <col min="14859" max="14859" width="5.125" style="480" customWidth="1"/>
    <col min="14860" max="14860" width="4.875" style="480" customWidth="1"/>
    <col min="14861" max="14861" width="4.5" style="480" customWidth="1"/>
    <col min="14862" max="14862" width="5.625" style="480" customWidth="1"/>
    <col min="14863" max="14864" width="8.375" style="480" customWidth="1"/>
    <col min="14865" max="14865" width="5.125" style="480" customWidth="1"/>
    <col min="14866" max="14866" width="6.625" style="480" customWidth="1"/>
    <col min="14867" max="14867" width="7.125" style="480" customWidth="1"/>
    <col min="14868" max="14868" width="9.75" style="480" customWidth="1"/>
    <col min="14869" max="14869" width="6.125" style="480" customWidth="1"/>
    <col min="14870" max="14870" width="5.75" style="480" customWidth="1"/>
    <col min="14871" max="14871" width="8.25" style="480" customWidth="1"/>
    <col min="14872" max="14872" width="7.625" style="480" customWidth="1"/>
    <col min="14873" max="14873" width="8.75" style="480" customWidth="1"/>
    <col min="14874" max="14874" width="9.125" style="480" customWidth="1"/>
    <col min="14875" max="14875" width="9" style="480" customWidth="1"/>
    <col min="14876" max="14876" width="9" style="480"/>
    <col min="14877" max="14877" width="6.75" style="480" customWidth="1"/>
    <col min="14878" max="14878" width="9" style="480"/>
    <col min="14879" max="14882" width="0" style="480" hidden="1" customWidth="1"/>
    <col min="14883" max="14885" width="13.625" style="480" bestFit="1" customWidth="1"/>
    <col min="14886" max="14886" width="9" style="480"/>
    <col min="14887" max="14887" width="13.625" style="480" bestFit="1" customWidth="1"/>
    <col min="14888" max="14888" width="9" style="480"/>
    <col min="14889" max="14889" width="35" style="480" customWidth="1"/>
    <col min="14890" max="14890" width="14.75" style="480" customWidth="1"/>
    <col min="14891" max="14892" width="9" style="480"/>
    <col min="14893" max="14894" width="13.25" style="480" bestFit="1" customWidth="1"/>
    <col min="14895" max="14895" width="9" style="480"/>
    <col min="14896" max="14896" width="12.625" style="480" customWidth="1"/>
    <col min="14897" max="14897" width="9" style="480"/>
    <col min="14898" max="14898" width="13" style="480" customWidth="1"/>
    <col min="14899" max="14901" width="9" style="480"/>
    <col min="14902" max="14902" width="11.375" style="480" customWidth="1"/>
    <col min="14903" max="14903" width="11.875" style="480" customWidth="1"/>
    <col min="14904" max="15093" width="9" style="480"/>
    <col min="15094" max="15094" width="8.25" style="480" customWidth="1"/>
    <col min="15095" max="15095" width="4.125" style="480" customWidth="1"/>
    <col min="15096" max="15096" width="12.75" style="480" customWidth="1"/>
    <col min="15097" max="15097" width="6" style="480" customWidth="1"/>
    <col min="15098" max="15098" width="6.75" style="480" customWidth="1"/>
    <col min="15099" max="15101" width="4.75" style="480" customWidth="1"/>
    <col min="15102" max="15102" width="7.625" style="480" customWidth="1"/>
    <col min="15103" max="15103" width="8.875" style="480" customWidth="1"/>
    <col min="15104" max="15104" width="6.5" style="480" customWidth="1"/>
    <col min="15105" max="15106" width="5.5" style="480" customWidth="1"/>
    <col min="15107" max="15107" width="7.375" style="480" customWidth="1"/>
    <col min="15108" max="15110" width="5.125" style="480" customWidth="1"/>
    <col min="15111" max="15111" width="6.875" style="480" customWidth="1"/>
    <col min="15112" max="15112" width="5.875" style="480" customWidth="1"/>
    <col min="15113" max="15113" width="6.375" style="480" customWidth="1"/>
    <col min="15114" max="15114" width="6.875" style="480" customWidth="1"/>
    <col min="15115" max="15115" width="5.125" style="480" customWidth="1"/>
    <col min="15116" max="15116" width="4.875" style="480" customWidth="1"/>
    <col min="15117" max="15117" width="4.5" style="480" customWidth="1"/>
    <col min="15118" max="15118" width="5.625" style="480" customWidth="1"/>
    <col min="15119" max="15120" width="8.375" style="480" customWidth="1"/>
    <col min="15121" max="15121" width="5.125" style="480" customWidth="1"/>
    <col min="15122" max="15122" width="6.625" style="480" customWidth="1"/>
    <col min="15123" max="15123" width="7.125" style="480" customWidth="1"/>
    <col min="15124" max="15124" width="9.75" style="480" customWidth="1"/>
    <col min="15125" max="15125" width="6.125" style="480" customWidth="1"/>
    <col min="15126" max="15126" width="5.75" style="480" customWidth="1"/>
    <col min="15127" max="15127" width="8.25" style="480" customWidth="1"/>
    <col min="15128" max="15128" width="7.625" style="480" customWidth="1"/>
    <col min="15129" max="15129" width="8.75" style="480" customWidth="1"/>
    <col min="15130" max="15130" width="9.125" style="480" customWidth="1"/>
    <col min="15131" max="15131" width="9" style="480" customWidth="1"/>
    <col min="15132" max="15132" width="9" style="480"/>
    <col min="15133" max="15133" width="6.75" style="480" customWidth="1"/>
    <col min="15134" max="15134" width="9" style="480"/>
    <col min="15135" max="15138" width="0" style="480" hidden="1" customWidth="1"/>
    <col min="15139" max="15141" width="13.625" style="480" bestFit="1" customWidth="1"/>
    <col min="15142" max="15142" width="9" style="480"/>
    <col min="15143" max="15143" width="13.625" style="480" bestFit="1" customWidth="1"/>
    <col min="15144" max="15144" width="9" style="480"/>
    <col min="15145" max="15145" width="35" style="480" customWidth="1"/>
    <col min="15146" max="15146" width="14.75" style="480" customWidth="1"/>
    <col min="15147" max="15148" width="9" style="480"/>
    <col min="15149" max="15150" width="13.25" style="480" bestFit="1" customWidth="1"/>
    <col min="15151" max="15151" width="9" style="480"/>
    <col min="15152" max="15152" width="12.625" style="480" customWidth="1"/>
    <col min="15153" max="15153" width="9" style="480"/>
    <col min="15154" max="15154" width="13" style="480" customWidth="1"/>
    <col min="15155" max="15157" width="9" style="480"/>
    <col min="15158" max="15158" width="11.375" style="480" customWidth="1"/>
    <col min="15159" max="15159" width="11.875" style="480" customWidth="1"/>
    <col min="15160" max="15349" width="9" style="480"/>
    <col min="15350" max="15350" width="8.25" style="480" customWidth="1"/>
    <col min="15351" max="15351" width="4.125" style="480" customWidth="1"/>
    <col min="15352" max="15352" width="12.75" style="480" customWidth="1"/>
    <col min="15353" max="15353" width="6" style="480" customWidth="1"/>
    <col min="15354" max="15354" width="6.75" style="480" customWidth="1"/>
    <col min="15355" max="15357" width="4.75" style="480" customWidth="1"/>
    <col min="15358" max="15358" width="7.625" style="480" customWidth="1"/>
    <col min="15359" max="15359" width="8.875" style="480" customWidth="1"/>
    <col min="15360" max="15360" width="6.5" style="480" customWidth="1"/>
    <col min="15361" max="15362" width="5.5" style="480" customWidth="1"/>
    <col min="15363" max="15363" width="7.375" style="480" customWidth="1"/>
    <col min="15364" max="15366" width="5.125" style="480" customWidth="1"/>
    <col min="15367" max="15367" width="6.875" style="480" customWidth="1"/>
    <col min="15368" max="15368" width="5.875" style="480" customWidth="1"/>
    <col min="15369" max="15369" width="6.375" style="480" customWidth="1"/>
    <col min="15370" max="15370" width="6.875" style="480" customWidth="1"/>
    <col min="15371" max="15371" width="5.125" style="480" customWidth="1"/>
    <col min="15372" max="15372" width="4.875" style="480" customWidth="1"/>
    <col min="15373" max="15373" width="4.5" style="480" customWidth="1"/>
    <col min="15374" max="15374" width="5.625" style="480" customWidth="1"/>
    <col min="15375" max="15376" width="8.375" style="480" customWidth="1"/>
    <col min="15377" max="15377" width="5.125" style="480" customWidth="1"/>
    <col min="15378" max="15378" width="6.625" style="480" customWidth="1"/>
    <col min="15379" max="15379" width="7.125" style="480" customWidth="1"/>
    <col min="15380" max="15380" width="9.75" style="480" customWidth="1"/>
    <col min="15381" max="15381" width="6.125" style="480" customWidth="1"/>
    <col min="15382" max="15382" width="5.75" style="480" customWidth="1"/>
    <col min="15383" max="15383" width="8.25" style="480" customWidth="1"/>
    <col min="15384" max="15384" width="7.625" style="480" customWidth="1"/>
    <col min="15385" max="15385" width="8.75" style="480" customWidth="1"/>
    <col min="15386" max="15386" width="9.125" style="480" customWidth="1"/>
    <col min="15387" max="15387" width="9" style="480" customWidth="1"/>
    <col min="15388" max="15388" width="9" style="480"/>
    <col min="15389" max="15389" width="6.75" style="480" customWidth="1"/>
    <col min="15390" max="15390" width="9" style="480"/>
    <col min="15391" max="15394" width="0" style="480" hidden="1" customWidth="1"/>
    <col min="15395" max="15397" width="13.625" style="480" bestFit="1" customWidth="1"/>
    <col min="15398" max="15398" width="9" style="480"/>
    <col min="15399" max="15399" width="13.625" style="480" bestFit="1" customWidth="1"/>
    <col min="15400" max="15400" width="9" style="480"/>
    <col min="15401" max="15401" width="35" style="480" customWidth="1"/>
    <col min="15402" max="15402" width="14.75" style="480" customWidth="1"/>
    <col min="15403" max="15404" width="9" style="480"/>
    <col min="15405" max="15406" width="13.25" style="480" bestFit="1" customWidth="1"/>
    <col min="15407" max="15407" width="9" style="480"/>
    <col min="15408" max="15408" width="12.625" style="480" customWidth="1"/>
    <col min="15409" max="15409" width="9" style="480"/>
    <col min="15410" max="15410" width="13" style="480" customWidth="1"/>
    <col min="15411" max="15413" width="9" style="480"/>
    <col min="15414" max="15414" width="11.375" style="480" customWidth="1"/>
    <col min="15415" max="15415" width="11.875" style="480" customWidth="1"/>
    <col min="15416" max="15605" width="9" style="480"/>
    <col min="15606" max="15606" width="8.25" style="480" customWidth="1"/>
    <col min="15607" max="15607" width="4.125" style="480" customWidth="1"/>
    <col min="15608" max="15608" width="12.75" style="480" customWidth="1"/>
    <col min="15609" max="15609" width="6" style="480" customWidth="1"/>
    <col min="15610" max="15610" width="6.75" style="480" customWidth="1"/>
    <col min="15611" max="15613" width="4.75" style="480" customWidth="1"/>
    <col min="15614" max="15614" width="7.625" style="480" customWidth="1"/>
    <col min="15615" max="15615" width="8.875" style="480" customWidth="1"/>
    <col min="15616" max="15616" width="6.5" style="480" customWidth="1"/>
    <col min="15617" max="15618" width="5.5" style="480" customWidth="1"/>
    <col min="15619" max="15619" width="7.375" style="480" customWidth="1"/>
    <col min="15620" max="15622" width="5.125" style="480" customWidth="1"/>
    <col min="15623" max="15623" width="6.875" style="480" customWidth="1"/>
    <col min="15624" max="15624" width="5.875" style="480" customWidth="1"/>
    <col min="15625" max="15625" width="6.375" style="480" customWidth="1"/>
    <col min="15626" max="15626" width="6.875" style="480" customWidth="1"/>
    <col min="15627" max="15627" width="5.125" style="480" customWidth="1"/>
    <col min="15628" max="15628" width="4.875" style="480" customWidth="1"/>
    <col min="15629" max="15629" width="4.5" style="480" customWidth="1"/>
    <col min="15630" max="15630" width="5.625" style="480" customWidth="1"/>
    <col min="15631" max="15632" width="8.375" style="480" customWidth="1"/>
    <col min="15633" max="15633" width="5.125" style="480" customWidth="1"/>
    <col min="15634" max="15634" width="6.625" style="480" customWidth="1"/>
    <col min="15635" max="15635" width="7.125" style="480" customWidth="1"/>
    <col min="15636" max="15636" width="9.75" style="480" customWidth="1"/>
    <col min="15637" max="15637" width="6.125" style="480" customWidth="1"/>
    <col min="15638" max="15638" width="5.75" style="480" customWidth="1"/>
    <col min="15639" max="15639" width="8.25" style="480" customWidth="1"/>
    <col min="15640" max="15640" width="7.625" style="480" customWidth="1"/>
    <col min="15641" max="15641" width="8.75" style="480" customWidth="1"/>
    <col min="15642" max="15642" width="9.125" style="480" customWidth="1"/>
    <col min="15643" max="15643" width="9" style="480" customWidth="1"/>
    <col min="15644" max="15644" width="9" style="480"/>
    <col min="15645" max="15645" width="6.75" style="480" customWidth="1"/>
    <col min="15646" max="15646" width="9" style="480"/>
    <col min="15647" max="15650" width="0" style="480" hidden="1" customWidth="1"/>
    <col min="15651" max="15653" width="13.625" style="480" bestFit="1" customWidth="1"/>
    <col min="15654" max="15654" width="9" style="480"/>
    <col min="15655" max="15655" width="13.625" style="480" bestFit="1" customWidth="1"/>
    <col min="15656" max="15656" width="9" style="480"/>
    <col min="15657" max="15657" width="35" style="480" customWidth="1"/>
    <col min="15658" max="15658" width="14.75" style="480" customWidth="1"/>
    <col min="15659" max="15660" width="9" style="480"/>
    <col min="15661" max="15662" width="13.25" style="480" bestFit="1" customWidth="1"/>
    <col min="15663" max="15663" width="9" style="480"/>
    <col min="15664" max="15664" width="12.625" style="480" customWidth="1"/>
    <col min="15665" max="15665" width="9" style="480"/>
    <col min="15666" max="15666" width="13" style="480" customWidth="1"/>
    <col min="15667" max="15669" width="9" style="480"/>
    <col min="15670" max="15670" width="11.375" style="480" customWidth="1"/>
    <col min="15671" max="15671" width="11.875" style="480" customWidth="1"/>
    <col min="15672" max="15861" width="9" style="480"/>
    <col min="15862" max="15862" width="8.25" style="480" customWidth="1"/>
    <col min="15863" max="15863" width="4.125" style="480" customWidth="1"/>
    <col min="15864" max="15864" width="12.75" style="480" customWidth="1"/>
    <col min="15865" max="15865" width="6" style="480" customWidth="1"/>
    <col min="15866" max="15866" width="6.75" style="480" customWidth="1"/>
    <col min="15867" max="15869" width="4.75" style="480" customWidth="1"/>
    <col min="15870" max="15870" width="7.625" style="480" customWidth="1"/>
    <col min="15871" max="15871" width="8.875" style="480" customWidth="1"/>
    <col min="15872" max="15872" width="6.5" style="480" customWidth="1"/>
    <col min="15873" max="15874" width="5.5" style="480" customWidth="1"/>
    <col min="15875" max="15875" width="7.375" style="480" customWidth="1"/>
    <col min="15876" max="15878" width="5.125" style="480" customWidth="1"/>
    <col min="15879" max="15879" width="6.875" style="480" customWidth="1"/>
    <col min="15880" max="15880" width="5.875" style="480" customWidth="1"/>
    <col min="15881" max="15881" width="6.375" style="480" customWidth="1"/>
    <col min="15882" max="15882" width="6.875" style="480" customWidth="1"/>
    <col min="15883" max="15883" width="5.125" style="480" customWidth="1"/>
    <col min="15884" max="15884" width="4.875" style="480" customWidth="1"/>
    <col min="15885" max="15885" width="4.5" style="480" customWidth="1"/>
    <col min="15886" max="15886" width="5.625" style="480" customWidth="1"/>
    <col min="15887" max="15888" width="8.375" style="480" customWidth="1"/>
    <col min="15889" max="15889" width="5.125" style="480" customWidth="1"/>
    <col min="15890" max="15890" width="6.625" style="480" customWidth="1"/>
    <col min="15891" max="15891" width="7.125" style="480" customWidth="1"/>
    <col min="15892" max="15892" width="9.75" style="480" customWidth="1"/>
    <col min="15893" max="15893" width="6.125" style="480" customWidth="1"/>
    <col min="15894" max="15894" width="5.75" style="480" customWidth="1"/>
    <col min="15895" max="15895" width="8.25" style="480" customWidth="1"/>
    <col min="15896" max="15896" width="7.625" style="480" customWidth="1"/>
    <col min="15897" max="15897" width="8.75" style="480" customWidth="1"/>
    <col min="15898" max="15898" width="9.125" style="480" customWidth="1"/>
    <col min="15899" max="15899" width="9" style="480" customWidth="1"/>
    <col min="15900" max="15900" width="9" style="480"/>
    <col min="15901" max="15901" width="6.75" style="480" customWidth="1"/>
    <col min="15902" max="15902" width="9" style="480"/>
    <col min="15903" max="15906" width="0" style="480" hidden="1" customWidth="1"/>
    <col min="15907" max="15909" width="13.625" style="480" bestFit="1" customWidth="1"/>
    <col min="15910" max="15910" width="9" style="480"/>
    <col min="15911" max="15911" width="13.625" style="480" bestFit="1" customWidth="1"/>
    <col min="15912" max="15912" width="9" style="480"/>
    <col min="15913" max="15913" width="35" style="480" customWidth="1"/>
    <col min="15914" max="15914" width="14.75" style="480" customWidth="1"/>
    <col min="15915" max="15916" width="9" style="480"/>
    <col min="15917" max="15918" width="13.25" style="480" bestFit="1" customWidth="1"/>
    <col min="15919" max="15919" width="9" style="480"/>
    <col min="15920" max="15920" width="12.625" style="480" customWidth="1"/>
    <col min="15921" max="15921" width="9" style="480"/>
    <col min="15922" max="15922" width="13" style="480" customWidth="1"/>
    <col min="15923" max="15925" width="9" style="480"/>
    <col min="15926" max="15926" width="11.375" style="480" customWidth="1"/>
    <col min="15927" max="15927" width="11.875" style="480" customWidth="1"/>
    <col min="15928" max="16117" width="9" style="480"/>
    <col min="16118" max="16118" width="8.25" style="480" customWidth="1"/>
    <col min="16119" max="16119" width="4.125" style="480" customWidth="1"/>
    <col min="16120" max="16120" width="12.75" style="480" customWidth="1"/>
    <col min="16121" max="16121" width="6" style="480" customWidth="1"/>
    <col min="16122" max="16122" width="6.75" style="480" customWidth="1"/>
    <col min="16123" max="16125" width="4.75" style="480" customWidth="1"/>
    <col min="16126" max="16126" width="7.625" style="480" customWidth="1"/>
    <col min="16127" max="16127" width="8.875" style="480" customWidth="1"/>
    <col min="16128" max="16128" width="6.5" style="480" customWidth="1"/>
    <col min="16129" max="16130" width="5.5" style="480" customWidth="1"/>
    <col min="16131" max="16131" width="7.375" style="480" customWidth="1"/>
    <col min="16132" max="16134" width="5.125" style="480" customWidth="1"/>
    <col min="16135" max="16135" width="6.875" style="480" customWidth="1"/>
    <col min="16136" max="16136" width="5.875" style="480" customWidth="1"/>
    <col min="16137" max="16137" width="6.375" style="480" customWidth="1"/>
    <col min="16138" max="16138" width="6.875" style="480" customWidth="1"/>
    <col min="16139" max="16139" width="5.125" style="480" customWidth="1"/>
    <col min="16140" max="16140" width="4.875" style="480" customWidth="1"/>
    <col min="16141" max="16141" width="4.5" style="480" customWidth="1"/>
    <col min="16142" max="16142" width="5.625" style="480" customWidth="1"/>
    <col min="16143" max="16144" width="8.375" style="480" customWidth="1"/>
    <col min="16145" max="16145" width="5.125" style="480" customWidth="1"/>
    <col min="16146" max="16146" width="6.625" style="480" customWidth="1"/>
    <col min="16147" max="16147" width="7.125" style="480" customWidth="1"/>
    <col min="16148" max="16148" width="9.75" style="480" customWidth="1"/>
    <col min="16149" max="16149" width="6.125" style="480" customWidth="1"/>
    <col min="16150" max="16150" width="5.75" style="480" customWidth="1"/>
    <col min="16151" max="16151" width="8.25" style="480" customWidth="1"/>
    <col min="16152" max="16152" width="7.625" style="480" customWidth="1"/>
    <col min="16153" max="16153" width="8.75" style="480" customWidth="1"/>
    <col min="16154" max="16154" width="9.125" style="480" customWidth="1"/>
    <col min="16155" max="16155" width="9" style="480" customWidth="1"/>
    <col min="16156" max="16156" width="9" style="480"/>
    <col min="16157" max="16157" width="6.75" style="480" customWidth="1"/>
    <col min="16158" max="16158" width="9" style="480"/>
    <col min="16159" max="16162" width="0" style="480" hidden="1" customWidth="1"/>
    <col min="16163" max="16165" width="13.625" style="480" bestFit="1" customWidth="1"/>
    <col min="16166" max="16166" width="9" style="480"/>
    <col min="16167" max="16167" width="13.625" style="480" bestFit="1" customWidth="1"/>
    <col min="16168" max="16168" width="9" style="480"/>
    <col min="16169" max="16169" width="35" style="480" customWidth="1"/>
    <col min="16170" max="16170" width="14.75" style="480" customWidth="1"/>
    <col min="16171" max="16172" width="9" style="480"/>
    <col min="16173" max="16174" width="13.25" style="480" bestFit="1" customWidth="1"/>
    <col min="16175" max="16175" width="9" style="480"/>
    <col min="16176" max="16176" width="12.625" style="480" customWidth="1"/>
    <col min="16177" max="16177" width="9" style="480"/>
    <col min="16178" max="16178" width="13" style="480" customWidth="1"/>
    <col min="16179" max="16181" width="9" style="480"/>
    <col min="16182" max="16182" width="11.375" style="480" customWidth="1"/>
    <col min="16183" max="16183" width="11.875" style="480" customWidth="1"/>
    <col min="16184" max="16384" width="9" style="480"/>
  </cols>
  <sheetData>
    <row r="1" spans="1:82" ht="20.25" customHeight="1">
      <c r="A1" s="568"/>
      <c r="B1" s="473"/>
      <c r="C1" s="474"/>
      <c r="D1" s="475"/>
      <c r="E1" s="476"/>
      <c r="F1" s="477"/>
      <c r="G1" s="477"/>
      <c r="H1" s="477"/>
      <c r="I1" s="476"/>
      <c r="J1" s="476"/>
      <c r="K1" s="476"/>
      <c r="L1" s="476"/>
      <c r="M1" s="476"/>
      <c r="N1" s="476"/>
      <c r="O1" s="476"/>
      <c r="P1" s="476"/>
      <c r="Q1" s="476"/>
      <c r="R1" s="476"/>
      <c r="S1" s="476"/>
      <c r="T1" s="476"/>
      <c r="U1" s="476"/>
      <c r="V1" s="478"/>
      <c r="W1" s="476"/>
      <c r="X1" s="478"/>
      <c r="Y1" s="479"/>
      <c r="Z1" s="479"/>
      <c r="AA1" s="479"/>
      <c r="AB1" s="479"/>
      <c r="AC1" s="479"/>
      <c r="AD1" s="479"/>
      <c r="AE1" s="479"/>
      <c r="AF1" s="479"/>
      <c r="AG1" s="479"/>
      <c r="AH1" s="479"/>
      <c r="AI1" s="479"/>
      <c r="AJ1" s="479"/>
      <c r="AK1" s="479"/>
      <c r="AL1" s="479"/>
      <c r="AM1" s="479"/>
      <c r="AN1" s="479"/>
      <c r="AO1" s="479"/>
      <c r="AP1" s="1016"/>
      <c r="AQ1" s="1016"/>
      <c r="AR1" s="1016"/>
      <c r="AS1" s="1016"/>
      <c r="AT1" s="1016"/>
      <c r="AU1" s="1016"/>
      <c r="AV1" s="1016"/>
      <c r="AW1" s="1016"/>
      <c r="AX1" s="1016"/>
      <c r="AY1" s="1016"/>
      <c r="AZ1" s="479"/>
      <c r="BA1" s="348"/>
      <c r="BB1" s="348"/>
    </row>
    <row r="2" spans="1:82" ht="30.75" customHeight="1">
      <c r="A2" s="2579" t="s">
        <v>982</v>
      </c>
      <c r="B2" s="2579"/>
      <c r="C2" s="2579"/>
      <c r="D2" s="2579"/>
      <c r="E2" s="2579"/>
      <c r="F2" s="2579"/>
      <c r="G2" s="2579"/>
      <c r="H2" s="2579"/>
      <c r="I2" s="2579"/>
      <c r="J2" s="2579"/>
      <c r="K2" s="2579"/>
      <c r="L2" s="2579"/>
      <c r="M2" s="2579"/>
      <c r="N2" s="2579"/>
      <c r="O2" s="2579"/>
      <c r="P2" s="2579"/>
      <c r="Q2" s="2579"/>
      <c r="R2" s="2579"/>
      <c r="S2" s="2579"/>
      <c r="T2" s="2579"/>
      <c r="U2" s="2579"/>
      <c r="V2" s="2579"/>
      <c r="W2" s="2579"/>
      <c r="X2" s="2579"/>
      <c r="Y2" s="2579"/>
      <c r="Z2" s="2579"/>
      <c r="AA2" s="2579"/>
      <c r="AB2" s="2579"/>
      <c r="AC2" s="2579"/>
      <c r="AD2" s="2579"/>
      <c r="AE2" s="2579"/>
      <c r="AF2" s="2579"/>
      <c r="AG2" s="2579"/>
      <c r="AH2" s="2579"/>
      <c r="AI2" s="2579"/>
      <c r="AJ2" s="2579"/>
      <c r="AK2" s="2579"/>
      <c r="AL2" s="2579"/>
      <c r="AM2" s="2579"/>
      <c r="AN2" s="2579"/>
      <c r="AO2" s="2579"/>
      <c r="AP2" s="2579"/>
      <c r="AQ2" s="2579"/>
      <c r="AR2" s="2579"/>
      <c r="AS2" s="2579"/>
      <c r="AT2" s="2579"/>
      <c r="AU2" s="2579"/>
      <c r="AV2" s="2579"/>
      <c r="AW2" s="2579"/>
      <c r="AX2" s="2579"/>
      <c r="AY2" s="2579"/>
      <c r="AZ2" s="2579"/>
      <c r="BA2" s="364"/>
      <c r="BB2" s="364"/>
    </row>
    <row r="3" spans="1:82" ht="15.4" customHeight="1">
      <c r="A3" s="484" t="str">
        <f>CONCATENATE(封面!D9,封面!F9,封面!G9,封面!H9,封面!I9,封面!J9,封面!K9)</f>
        <v>评估基准日：年月日</v>
      </c>
      <c r="B3" s="484"/>
      <c r="C3" s="484"/>
      <c r="D3" s="484"/>
      <c r="E3" s="484"/>
      <c r="F3" s="484"/>
      <c r="G3" s="484"/>
      <c r="H3" s="484"/>
      <c r="I3" s="484"/>
      <c r="J3" s="484"/>
      <c r="K3" s="484"/>
      <c r="L3" s="484"/>
      <c r="M3" s="484"/>
      <c r="N3" s="484"/>
      <c r="O3" s="484"/>
      <c r="P3" s="484"/>
      <c r="Q3" s="484"/>
      <c r="R3" s="484"/>
      <c r="S3" s="484"/>
      <c r="T3" s="484"/>
      <c r="U3" s="484"/>
      <c r="V3" s="484"/>
      <c r="W3" s="484"/>
      <c r="X3" s="484"/>
      <c r="Y3" s="484"/>
      <c r="Z3" s="484"/>
      <c r="AA3" s="484"/>
      <c r="AB3" s="484"/>
      <c r="AC3" s="484"/>
      <c r="AD3" s="484"/>
      <c r="AE3" s="484"/>
      <c r="AF3" s="484"/>
      <c r="AG3" s="484"/>
      <c r="AH3" s="484"/>
      <c r="AI3" s="484"/>
      <c r="AJ3" s="484"/>
      <c r="AK3" s="484"/>
      <c r="AL3" s="484"/>
      <c r="AM3" s="484"/>
      <c r="AN3" s="484"/>
      <c r="AO3" s="484"/>
      <c r="AP3" s="484"/>
      <c r="AQ3" s="484"/>
      <c r="AR3" s="484"/>
      <c r="AS3" s="484"/>
      <c r="AT3" s="484"/>
      <c r="AU3" s="484"/>
      <c r="AV3" s="484"/>
      <c r="AW3" s="484"/>
      <c r="AX3" s="484"/>
      <c r="AY3" s="484"/>
      <c r="AZ3" s="484"/>
      <c r="BA3" s="365"/>
      <c r="BB3" s="365"/>
    </row>
    <row r="4" spans="1:82" ht="15.75" customHeight="1">
      <c r="A4" s="569" t="str">
        <f>封面!D7&amp;封面!F7</f>
        <v>被评估企业：</v>
      </c>
      <c r="B4" s="481"/>
      <c r="C4" s="482"/>
      <c r="D4" s="483"/>
      <c r="E4" s="484"/>
      <c r="F4" s="483"/>
      <c r="G4" s="483"/>
      <c r="H4" s="483"/>
      <c r="I4" s="484"/>
      <c r="J4" s="484"/>
      <c r="K4" s="484"/>
      <c r="L4" s="484"/>
      <c r="M4" s="484"/>
      <c r="N4" s="484"/>
      <c r="O4" s="484"/>
      <c r="P4" s="484"/>
      <c r="Q4" s="484"/>
      <c r="R4" s="484"/>
      <c r="S4" s="484"/>
      <c r="T4" s="484"/>
      <c r="U4" s="484"/>
      <c r="V4" s="485"/>
      <c r="W4" s="484"/>
      <c r="X4" s="485"/>
      <c r="Y4" s="486"/>
      <c r="Z4" s="486"/>
      <c r="AA4" s="486"/>
      <c r="AB4" s="486"/>
      <c r="AC4" s="486"/>
      <c r="AD4" s="486"/>
      <c r="AE4" s="486"/>
      <c r="AF4" s="486"/>
      <c r="AG4" s="486"/>
      <c r="AH4" s="486"/>
      <c r="AI4" s="486"/>
      <c r="AJ4" s="486"/>
      <c r="AK4" s="486"/>
      <c r="AL4" s="486"/>
      <c r="AM4" s="486"/>
      <c r="AN4" s="486"/>
      <c r="AO4" s="486"/>
      <c r="AP4" s="1017"/>
      <c r="AQ4" s="1017"/>
      <c r="AR4" s="1017"/>
      <c r="AS4" s="1017"/>
      <c r="AT4" s="1017"/>
      <c r="AU4" s="1017"/>
      <c r="AV4" s="1017"/>
      <c r="AW4" s="1017"/>
      <c r="AX4" s="1017"/>
      <c r="AY4" s="1017"/>
      <c r="AZ4" s="487" t="s">
        <v>110</v>
      </c>
      <c r="BA4" s="355"/>
      <c r="BB4" s="355"/>
    </row>
    <row r="5" spans="1:82" s="488" customFormat="1" ht="15.75" customHeight="1">
      <c r="A5" s="2580" t="s">
        <v>172</v>
      </c>
      <c r="B5" s="2582" t="s">
        <v>983</v>
      </c>
      <c r="C5" s="2584" t="s">
        <v>984</v>
      </c>
      <c r="D5" s="2586" t="s">
        <v>985</v>
      </c>
      <c r="E5" s="2586" t="s">
        <v>986</v>
      </c>
      <c r="F5" s="2577" t="s">
        <v>987</v>
      </c>
      <c r="G5" s="2577" t="s">
        <v>988</v>
      </c>
      <c r="H5" s="2577" t="s">
        <v>989</v>
      </c>
      <c r="I5" s="2577" t="s">
        <v>990</v>
      </c>
      <c r="J5" s="2577" t="s">
        <v>991</v>
      </c>
      <c r="K5" s="2577" t="s">
        <v>617</v>
      </c>
      <c r="L5" s="2577" t="s">
        <v>992</v>
      </c>
      <c r="M5" s="2577" t="s">
        <v>993</v>
      </c>
      <c r="N5" s="2577" t="s">
        <v>994</v>
      </c>
      <c r="O5" s="2577" t="s">
        <v>995</v>
      </c>
      <c r="P5" s="2577" t="s">
        <v>996</v>
      </c>
      <c r="Q5" s="2577" t="s">
        <v>997</v>
      </c>
      <c r="R5" s="2577" t="s">
        <v>998</v>
      </c>
      <c r="S5" s="2586" t="s">
        <v>999</v>
      </c>
      <c r="T5" s="2586" t="s">
        <v>1000</v>
      </c>
      <c r="U5" s="2608" t="s">
        <v>1001</v>
      </c>
      <c r="V5" s="2586" t="s">
        <v>1002</v>
      </c>
      <c r="W5" s="2586" t="s">
        <v>1000</v>
      </c>
      <c r="X5" s="2608" t="s">
        <v>1001</v>
      </c>
      <c r="Y5" s="2588" t="s">
        <v>1003</v>
      </c>
      <c r="Z5" s="2588" t="s">
        <v>1004</v>
      </c>
      <c r="AA5" s="2588" t="s">
        <v>1005</v>
      </c>
      <c r="AB5" s="2602" t="s">
        <v>1006</v>
      </c>
      <c r="AC5" s="2602" t="s">
        <v>1007</v>
      </c>
      <c r="AD5" s="2588" t="s">
        <v>1008</v>
      </c>
      <c r="AE5" s="2604" t="s">
        <v>1009</v>
      </c>
      <c r="AF5" s="2605"/>
      <c r="AG5" s="2605"/>
      <c r="AH5" s="2605"/>
      <c r="AI5" s="2606"/>
      <c r="AJ5" s="2607" t="s">
        <v>1010</v>
      </c>
      <c r="AK5" s="2592" t="s">
        <v>1011</v>
      </c>
      <c r="AL5" s="2592" t="s">
        <v>1012</v>
      </c>
      <c r="AM5" s="2593" t="s">
        <v>1013</v>
      </c>
      <c r="AN5" s="2593" t="s">
        <v>1014</v>
      </c>
      <c r="AO5" s="2593" t="s">
        <v>1015</v>
      </c>
      <c r="AP5" s="2594" t="s">
        <v>1016</v>
      </c>
      <c r="AQ5" s="2595"/>
      <c r="AR5" s="2594" t="s">
        <v>1017</v>
      </c>
      <c r="AS5" s="2595"/>
      <c r="AT5" s="2594" t="s">
        <v>318</v>
      </c>
      <c r="AU5" s="2595"/>
      <c r="AV5" s="2594" t="s">
        <v>1018</v>
      </c>
      <c r="AW5" s="2599"/>
      <c r="AX5" s="2595"/>
      <c r="AY5" s="2600" t="s">
        <v>1019</v>
      </c>
      <c r="AZ5" s="2590" t="s">
        <v>175</v>
      </c>
      <c r="BA5" s="2264" t="s">
        <v>976</v>
      </c>
      <c r="BB5" s="2264"/>
      <c r="BD5" s="2258" t="s">
        <v>2129</v>
      </c>
    </row>
    <row r="6" spans="1:82" ht="15.75" customHeight="1">
      <c r="A6" s="2581"/>
      <c r="B6" s="2583"/>
      <c r="C6" s="2585"/>
      <c r="D6" s="2587"/>
      <c r="E6" s="2587"/>
      <c r="F6" s="2578"/>
      <c r="G6" s="2578"/>
      <c r="H6" s="2578"/>
      <c r="I6" s="2578"/>
      <c r="J6" s="2578"/>
      <c r="K6" s="2578"/>
      <c r="L6" s="2578"/>
      <c r="M6" s="2578"/>
      <c r="N6" s="2578"/>
      <c r="O6" s="2578"/>
      <c r="P6" s="2578"/>
      <c r="Q6" s="2578"/>
      <c r="R6" s="2578"/>
      <c r="S6" s="2587"/>
      <c r="T6" s="2587"/>
      <c r="U6" s="2609"/>
      <c r="V6" s="2587"/>
      <c r="W6" s="2587"/>
      <c r="X6" s="2609"/>
      <c r="Y6" s="2589"/>
      <c r="Z6" s="2589"/>
      <c r="AA6" s="2589"/>
      <c r="AB6" s="2603"/>
      <c r="AC6" s="2603"/>
      <c r="AD6" s="2589"/>
      <c r="AE6" s="489"/>
      <c r="AF6" s="490" t="s">
        <v>1020</v>
      </c>
      <c r="AG6" s="490" t="s">
        <v>1020</v>
      </c>
      <c r="AH6" s="490" t="s">
        <v>1020</v>
      </c>
      <c r="AI6" s="490" t="s">
        <v>1021</v>
      </c>
      <c r="AJ6" s="2607"/>
      <c r="AK6" s="2592"/>
      <c r="AL6" s="2592"/>
      <c r="AM6" s="2593"/>
      <c r="AN6" s="2593"/>
      <c r="AO6" s="2593"/>
      <c r="AP6" s="1018" t="s">
        <v>569</v>
      </c>
      <c r="AQ6" s="1019" t="s">
        <v>570</v>
      </c>
      <c r="AR6" s="1019" t="s">
        <v>569</v>
      </c>
      <c r="AS6" s="1019" t="s">
        <v>570</v>
      </c>
      <c r="AT6" s="1019" t="s">
        <v>569</v>
      </c>
      <c r="AU6" s="1019" t="s">
        <v>570</v>
      </c>
      <c r="AV6" s="1020" t="s">
        <v>569</v>
      </c>
      <c r="AW6" s="1020" t="s">
        <v>505</v>
      </c>
      <c r="AX6" s="1020" t="s">
        <v>570</v>
      </c>
      <c r="AY6" s="2601"/>
      <c r="AZ6" s="2591"/>
      <c r="BA6" s="350" t="s">
        <v>977</v>
      </c>
      <c r="BB6" s="350" t="s">
        <v>978</v>
      </c>
      <c r="BD6" s="2258"/>
    </row>
    <row r="7" spans="1:82">
      <c r="A7" s="570"/>
      <c r="B7" s="491"/>
      <c r="C7" s="492"/>
      <c r="D7" s="492"/>
      <c r="E7" s="492"/>
      <c r="F7" s="493"/>
      <c r="G7" s="493"/>
      <c r="H7" s="493"/>
      <c r="I7" s="493"/>
      <c r="J7" s="493"/>
      <c r="K7" s="494"/>
      <c r="L7" s="494"/>
      <c r="M7" s="495"/>
      <c r="N7" s="495"/>
      <c r="O7" s="496"/>
      <c r="P7" s="496"/>
      <c r="Q7" s="497"/>
      <c r="R7" s="497"/>
      <c r="S7" s="495"/>
      <c r="T7" s="495"/>
      <c r="U7" s="498"/>
      <c r="V7" s="495"/>
      <c r="W7" s="495"/>
      <c r="X7" s="498"/>
      <c r="Y7" s="499"/>
      <c r="Z7" s="499"/>
      <c r="AA7" s="499"/>
      <c r="AB7" s="500"/>
      <c r="AC7" s="501"/>
      <c r="AD7" s="502"/>
      <c r="AE7" s="503"/>
      <c r="AF7" s="504"/>
      <c r="AG7" s="504"/>
      <c r="AH7" s="504"/>
      <c r="AI7" s="504"/>
      <c r="AJ7" s="505"/>
      <c r="AK7" s="506"/>
      <c r="AL7" s="506"/>
      <c r="AM7" s="506"/>
      <c r="AN7" s="506"/>
      <c r="AO7" s="507"/>
      <c r="AP7" s="1021"/>
      <c r="AQ7" s="1021"/>
      <c r="AR7" s="1022"/>
      <c r="AS7" s="1023"/>
      <c r="AT7" s="1021"/>
      <c r="AU7" s="1021"/>
      <c r="AV7" s="1024"/>
      <c r="AW7" s="1025"/>
      <c r="AX7" s="1024"/>
      <c r="AY7" s="1026"/>
      <c r="AZ7" s="510"/>
      <c r="BA7" s="390"/>
      <c r="BB7" s="390"/>
      <c r="BC7" s="390"/>
      <c r="BD7" s="551"/>
      <c r="BE7" s="390"/>
      <c r="BF7" s="390"/>
      <c r="BG7" s="390"/>
      <c r="BH7" s="390"/>
      <c r="BI7" s="390"/>
      <c r="BJ7" s="390"/>
      <c r="BK7" s="390"/>
      <c r="BL7" s="390"/>
      <c r="BM7" s="390"/>
      <c r="BN7" s="390"/>
      <c r="BO7" s="390"/>
      <c r="BP7" s="390"/>
      <c r="BQ7" s="390"/>
      <c r="BR7" s="390"/>
      <c r="BS7" s="390"/>
      <c r="BT7" s="390"/>
      <c r="BU7" s="390"/>
      <c r="BV7" s="390"/>
      <c r="BW7" s="390"/>
      <c r="BX7" s="390"/>
      <c r="BY7" s="390"/>
      <c r="BZ7" s="390"/>
      <c r="CA7" s="390"/>
      <c r="CB7" s="390"/>
      <c r="CC7" s="390"/>
      <c r="CD7" s="390"/>
    </row>
    <row r="8" spans="1:82" s="521" customFormat="1" ht="18" customHeight="1">
      <c r="A8" s="571"/>
      <c r="B8" s="511"/>
      <c r="C8" s="492"/>
      <c r="D8" s="492"/>
      <c r="E8" s="512"/>
      <c r="F8" s="513"/>
      <c r="G8" s="513"/>
      <c r="H8" s="514"/>
      <c r="I8" s="515"/>
      <c r="J8" s="514"/>
      <c r="K8" s="514"/>
      <c r="L8" s="513"/>
      <c r="M8" s="513"/>
      <c r="N8" s="513"/>
      <c r="O8" s="513"/>
      <c r="P8" s="513"/>
      <c r="Q8" s="514"/>
      <c r="R8" s="514"/>
      <c r="S8" s="513"/>
      <c r="T8" s="513"/>
      <c r="U8" s="513"/>
      <c r="V8" s="513"/>
      <c r="W8" s="513"/>
      <c r="X8" s="513"/>
      <c r="Y8" s="516"/>
      <c r="Z8" s="516"/>
      <c r="AA8" s="516"/>
      <c r="AB8" s="517"/>
      <c r="AC8" s="517"/>
      <c r="AD8" s="517"/>
      <c r="AE8" s="506"/>
      <c r="AF8" s="506"/>
      <c r="AG8" s="506"/>
      <c r="AH8" s="506"/>
      <c r="AI8" s="506"/>
      <c r="AJ8" s="518"/>
      <c r="AK8" s="506"/>
      <c r="AL8" s="506"/>
      <c r="AM8" s="519"/>
      <c r="AN8" s="519"/>
      <c r="AO8" s="507"/>
      <c r="AP8" s="1021"/>
      <c r="AQ8" s="1021"/>
      <c r="AR8" s="1022"/>
      <c r="AS8" s="1023"/>
      <c r="AT8" s="1021"/>
      <c r="AU8" s="1021"/>
      <c r="AV8" s="1021"/>
      <c r="AW8" s="1027"/>
      <c r="AX8" s="1021"/>
      <c r="AY8" s="1028"/>
      <c r="AZ8" s="520"/>
      <c r="BA8" s="390"/>
      <c r="BB8" s="390"/>
      <c r="BC8" s="390"/>
      <c r="BD8" s="551"/>
      <c r="BE8" s="390"/>
      <c r="BF8" s="390"/>
      <c r="BG8" s="390"/>
      <c r="BH8" s="390"/>
      <c r="BI8" s="390"/>
      <c r="BJ8" s="390"/>
      <c r="BK8" s="390"/>
      <c r="BL8" s="390"/>
      <c r="BM8" s="390"/>
      <c r="BN8" s="390"/>
      <c r="BO8" s="390"/>
      <c r="BP8" s="390"/>
      <c r="BQ8" s="390"/>
      <c r="BR8" s="390"/>
      <c r="BS8" s="390"/>
      <c r="BT8" s="390"/>
      <c r="BU8" s="390"/>
      <c r="BV8" s="390"/>
      <c r="BW8" s="390"/>
      <c r="BX8" s="390"/>
      <c r="BY8" s="390"/>
      <c r="BZ8" s="390"/>
      <c r="CA8" s="390"/>
      <c r="CB8" s="390"/>
      <c r="CC8" s="390"/>
      <c r="CD8" s="390"/>
    </row>
    <row r="9" spans="1:82" s="521" customFormat="1" ht="18" customHeight="1">
      <c r="A9" s="571"/>
      <c r="B9" s="511"/>
      <c r="C9" s="492"/>
      <c r="D9" s="492"/>
      <c r="E9" s="512"/>
      <c r="F9" s="513"/>
      <c r="G9" s="513"/>
      <c r="H9" s="514"/>
      <c r="I9" s="515"/>
      <c r="J9" s="514"/>
      <c r="K9" s="514"/>
      <c r="L9" s="513"/>
      <c r="M9" s="513"/>
      <c r="N9" s="513"/>
      <c r="O9" s="513"/>
      <c r="P9" s="513"/>
      <c r="Q9" s="514"/>
      <c r="R9" s="514"/>
      <c r="S9" s="513"/>
      <c r="T9" s="513"/>
      <c r="U9" s="513"/>
      <c r="V9" s="513"/>
      <c r="W9" s="513"/>
      <c r="X9" s="513"/>
      <c r="Y9" s="516"/>
      <c r="Z9" s="516"/>
      <c r="AA9" s="516"/>
      <c r="AB9" s="517"/>
      <c r="AC9" s="517"/>
      <c r="AD9" s="517"/>
      <c r="AE9" s="506"/>
      <c r="AF9" s="506"/>
      <c r="AG9" s="506"/>
      <c r="AH9" s="506"/>
      <c r="AI9" s="506"/>
      <c r="AJ9" s="518"/>
      <c r="AK9" s="506"/>
      <c r="AL9" s="506"/>
      <c r="AM9" s="519"/>
      <c r="AN9" s="519"/>
      <c r="AO9" s="507"/>
      <c r="AP9" s="1021"/>
      <c r="AQ9" s="1021"/>
      <c r="AR9" s="1022"/>
      <c r="AS9" s="1023"/>
      <c r="AT9" s="1021"/>
      <c r="AU9" s="1021"/>
      <c r="AV9" s="1021"/>
      <c r="AW9" s="1027"/>
      <c r="AX9" s="1021"/>
      <c r="AY9" s="1028"/>
      <c r="AZ9" s="522"/>
      <c r="BA9" s="390"/>
      <c r="BB9" s="390"/>
      <c r="BC9" s="390"/>
      <c r="BD9" s="551"/>
      <c r="BE9" s="390"/>
      <c r="BF9" s="390"/>
      <c r="BG9" s="390"/>
      <c r="BH9" s="390"/>
      <c r="BI9" s="390"/>
      <c r="BJ9" s="390"/>
      <c r="BK9" s="390"/>
      <c r="BL9" s="390"/>
      <c r="BM9" s="390"/>
      <c r="BN9" s="390"/>
      <c r="BO9" s="390"/>
      <c r="BP9" s="390"/>
      <c r="BQ9" s="390"/>
      <c r="BR9" s="390"/>
      <c r="BS9" s="390"/>
      <c r="BT9" s="390"/>
      <c r="BU9" s="390"/>
      <c r="BV9" s="390"/>
      <c r="BW9" s="390"/>
      <c r="BX9" s="390"/>
      <c r="BY9" s="390"/>
      <c r="BZ9" s="390"/>
      <c r="CA9" s="390"/>
      <c r="CB9" s="390"/>
      <c r="CC9" s="390"/>
      <c r="CD9" s="390"/>
    </row>
    <row r="10" spans="1:82" s="521" customFormat="1" ht="18" customHeight="1">
      <c r="A10" s="571"/>
      <c r="B10" s="511"/>
      <c r="C10" s="492"/>
      <c r="D10" s="492"/>
      <c r="E10" s="512"/>
      <c r="F10" s="513"/>
      <c r="G10" s="513"/>
      <c r="H10" s="514"/>
      <c r="I10" s="515"/>
      <c r="J10" s="514"/>
      <c r="K10" s="514"/>
      <c r="L10" s="513"/>
      <c r="M10" s="513"/>
      <c r="N10" s="513"/>
      <c r="O10" s="513"/>
      <c r="P10" s="513"/>
      <c r="Q10" s="514"/>
      <c r="R10" s="514"/>
      <c r="S10" s="513"/>
      <c r="T10" s="513"/>
      <c r="U10" s="513"/>
      <c r="V10" s="513"/>
      <c r="W10" s="513"/>
      <c r="X10" s="513"/>
      <c r="Y10" s="516"/>
      <c r="Z10" s="516"/>
      <c r="AA10" s="516"/>
      <c r="AB10" s="517"/>
      <c r="AC10" s="517"/>
      <c r="AD10" s="517"/>
      <c r="AE10" s="506"/>
      <c r="AF10" s="506"/>
      <c r="AG10" s="506"/>
      <c r="AH10" s="506"/>
      <c r="AI10" s="506"/>
      <c r="AJ10" s="509"/>
      <c r="AK10" s="506"/>
      <c r="AL10" s="506"/>
      <c r="AM10" s="519"/>
      <c r="AN10" s="519"/>
      <c r="AO10" s="507"/>
      <c r="AP10" s="1021"/>
      <c r="AQ10" s="1021"/>
      <c r="AR10" s="1022"/>
      <c r="AS10" s="1023"/>
      <c r="AT10" s="1021"/>
      <c r="AU10" s="1021"/>
      <c r="AV10" s="1021"/>
      <c r="AW10" s="1027"/>
      <c r="AX10" s="1021"/>
      <c r="AY10" s="1028"/>
      <c r="AZ10" s="522"/>
      <c r="BA10" s="390"/>
      <c r="BB10" s="390"/>
      <c r="BC10" s="390"/>
      <c r="BD10" s="551"/>
      <c r="BE10" s="390"/>
      <c r="BF10" s="390"/>
      <c r="BG10" s="390"/>
      <c r="BH10" s="390"/>
      <c r="BI10" s="390"/>
      <c r="BJ10" s="390"/>
      <c r="BK10" s="390"/>
      <c r="BL10" s="390"/>
      <c r="BM10" s="390"/>
      <c r="BN10" s="390"/>
      <c r="BO10" s="390"/>
      <c r="BP10" s="390"/>
      <c r="BQ10" s="390"/>
      <c r="BR10" s="390"/>
      <c r="BS10" s="390"/>
      <c r="BT10" s="390"/>
      <c r="BU10" s="390"/>
      <c r="BV10" s="390"/>
      <c r="BW10" s="390"/>
      <c r="BX10" s="390"/>
      <c r="BY10" s="390"/>
      <c r="BZ10" s="390"/>
      <c r="CA10" s="390"/>
      <c r="CB10" s="390"/>
      <c r="CC10" s="390"/>
      <c r="CD10" s="390"/>
    </row>
    <row r="11" spans="1:82" s="521" customFormat="1" ht="18" customHeight="1">
      <c r="A11" s="571"/>
      <c r="B11" s="511"/>
      <c r="C11" s="492"/>
      <c r="D11" s="492"/>
      <c r="E11" s="512"/>
      <c r="F11" s="513"/>
      <c r="G11" s="513"/>
      <c r="H11" s="514"/>
      <c r="I11" s="515"/>
      <c r="J11" s="514"/>
      <c r="K11" s="514"/>
      <c r="L11" s="513"/>
      <c r="M11" s="513"/>
      <c r="N11" s="513"/>
      <c r="O11" s="513"/>
      <c r="P11" s="513"/>
      <c r="Q11" s="514"/>
      <c r="R11" s="514"/>
      <c r="S11" s="513"/>
      <c r="T11" s="513"/>
      <c r="U11" s="513"/>
      <c r="V11" s="513"/>
      <c r="W11" s="513"/>
      <c r="X11" s="513"/>
      <c r="Y11" s="516"/>
      <c r="Z11" s="516"/>
      <c r="AA11" s="516"/>
      <c r="AB11" s="517"/>
      <c r="AC11" s="517"/>
      <c r="AD11" s="517"/>
      <c r="AE11" s="506"/>
      <c r="AF11" s="506"/>
      <c r="AG11" s="506"/>
      <c r="AH11" s="506"/>
      <c r="AI11" s="506"/>
      <c r="AJ11" s="509"/>
      <c r="AK11" s="506"/>
      <c r="AL11" s="506"/>
      <c r="AM11" s="519"/>
      <c r="AN11" s="519"/>
      <c r="AO11" s="507"/>
      <c r="AP11" s="1021"/>
      <c r="AQ11" s="1021"/>
      <c r="AR11" s="1022"/>
      <c r="AS11" s="1023"/>
      <c r="AT11" s="1021"/>
      <c r="AU11" s="1021"/>
      <c r="AV11" s="1021"/>
      <c r="AW11" s="1027"/>
      <c r="AX11" s="1021"/>
      <c r="AY11" s="1028"/>
      <c r="AZ11" s="520"/>
      <c r="BA11" s="390"/>
      <c r="BB11" s="390"/>
      <c r="BC11" s="390"/>
      <c r="BD11" s="551"/>
      <c r="BE11" s="390"/>
      <c r="BF11" s="390"/>
      <c r="BG11" s="390"/>
      <c r="BH11" s="390"/>
      <c r="BI11" s="390"/>
      <c r="BJ11" s="390"/>
      <c r="BK11" s="390"/>
      <c r="BL11" s="390"/>
      <c r="BM11" s="390"/>
      <c r="BN11" s="390"/>
      <c r="BO11" s="390"/>
      <c r="BP11" s="390"/>
      <c r="BQ11" s="390"/>
      <c r="BR11" s="390"/>
      <c r="BS11" s="390"/>
      <c r="BT11" s="390"/>
      <c r="BU11" s="390"/>
      <c r="BV11" s="390"/>
      <c r="BW11" s="390"/>
      <c r="BX11" s="390"/>
      <c r="BY11" s="390"/>
      <c r="BZ11" s="390"/>
      <c r="CA11" s="390"/>
      <c r="CB11" s="390"/>
      <c r="CC11" s="390"/>
      <c r="CD11" s="390"/>
    </row>
    <row r="12" spans="1:82" s="521" customFormat="1" ht="18" customHeight="1">
      <c r="A12" s="571"/>
      <c r="B12" s="511"/>
      <c r="C12" s="492"/>
      <c r="D12" s="492"/>
      <c r="E12" s="512"/>
      <c r="F12" s="513"/>
      <c r="G12" s="513"/>
      <c r="H12" s="514"/>
      <c r="I12" s="515"/>
      <c r="J12" s="514"/>
      <c r="K12" s="514"/>
      <c r="L12" s="513"/>
      <c r="M12" s="513"/>
      <c r="N12" s="513"/>
      <c r="O12" s="513"/>
      <c r="P12" s="513"/>
      <c r="Q12" s="514"/>
      <c r="R12" s="514"/>
      <c r="S12" s="513"/>
      <c r="T12" s="513"/>
      <c r="U12" s="513"/>
      <c r="V12" s="513"/>
      <c r="W12" s="513"/>
      <c r="X12" s="513"/>
      <c r="Y12" s="516"/>
      <c r="Z12" s="516"/>
      <c r="AA12" s="516"/>
      <c r="AB12" s="517"/>
      <c r="AC12" s="517"/>
      <c r="AD12" s="517"/>
      <c r="AE12" s="506"/>
      <c r="AF12" s="506"/>
      <c r="AG12" s="506"/>
      <c r="AH12" s="506"/>
      <c r="AI12" s="506"/>
      <c r="AJ12" s="509"/>
      <c r="AK12" s="506"/>
      <c r="AL12" s="506"/>
      <c r="AM12" s="519"/>
      <c r="AN12" s="519"/>
      <c r="AO12" s="507"/>
      <c r="AP12" s="1021"/>
      <c r="AQ12" s="1021"/>
      <c r="AR12" s="1022"/>
      <c r="AS12" s="1023"/>
      <c r="AT12" s="1021"/>
      <c r="AU12" s="1021"/>
      <c r="AV12" s="1021"/>
      <c r="AW12" s="1027"/>
      <c r="AX12" s="1021"/>
      <c r="AY12" s="1028"/>
      <c r="AZ12" s="520"/>
      <c r="BA12" s="390"/>
      <c r="BB12" s="390"/>
      <c r="BC12" s="390"/>
      <c r="BD12" s="551"/>
      <c r="BE12" s="390"/>
      <c r="BF12" s="390"/>
      <c r="BG12" s="390"/>
      <c r="BH12" s="390"/>
      <c r="BI12" s="390"/>
      <c r="BJ12" s="390"/>
      <c r="BK12" s="390"/>
      <c r="BL12" s="390"/>
      <c r="BM12" s="390"/>
      <c r="BN12" s="390"/>
      <c r="BO12" s="390"/>
      <c r="BP12" s="390"/>
      <c r="BQ12" s="390"/>
      <c r="BR12" s="390"/>
      <c r="BS12" s="390"/>
      <c r="BT12" s="390"/>
      <c r="BU12" s="390"/>
      <c r="BV12" s="390"/>
      <c r="BW12" s="390"/>
      <c r="BX12" s="390"/>
      <c r="BY12" s="390"/>
      <c r="BZ12" s="390"/>
      <c r="CA12" s="390"/>
      <c r="CB12" s="390"/>
      <c r="CC12" s="390"/>
      <c r="CD12" s="390"/>
    </row>
    <row r="13" spans="1:82" s="521" customFormat="1" ht="18" customHeight="1">
      <c r="A13" s="571"/>
      <c r="B13" s="511"/>
      <c r="C13" s="492"/>
      <c r="D13" s="492"/>
      <c r="E13" s="512"/>
      <c r="F13" s="513"/>
      <c r="G13" s="513"/>
      <c r="H13" s="514"/>
      <c r="I13" s="515"/>
      <c r="J13" s="514"/>
      <c r="K13" s="514"/>
      <c r="L13" s="513"/>
      <c r="M13" s="513"/>
      <c r="N13" s="513"/>
      <c r="O13" s="513"/>
      <c r="P13" s="513"/>
      <c r="Q13" s="514"/>
      <c r="R13" s="514"/>
      <c r="S13" s="513"/>
      <c r="T13" s="513"/>
      <c r="U13" s="513"/>
      <c r="V13" s="513"/>
      <c r="W13" s="513"/>
      <c r="X13" s="513"/>
      <c r="Y13" s="516"/>
      <c r="Z13" s="516"/>
      <c r="AA13" s="516"/>
      <c r="AB13" s="517"/>
      <c r="AC13" s="517"/>
      <c r="AD13" s="517"/>
      <c r="AE13" s="506"/>
      <c r="AF13" s="506"/>
      <c r="AG13" s="506"/>
      <c r="AH13" s="506"/>
      <c r="AI13" s="506"/>
      <c r="AJ13" s="509"/>
      <c r="AK13" s="506"/>
      <c r="AL13" s="506"/>
      <c r="AM13" s="519"/>
      <c r="AN13" s="519"/>
      <c r="AO13" s="507"/>
      <c r="AP13" s="1021"/>
      <c r="AQ13" s="1021"/>
      <c r="AR13" s="1022"/>
      <c r="AS13" s="1023"/>
      <c r="AT13" s="1021"/>
      <c r="AU13" s="1021"/>
      <c r="AV13" s="1021"/>
      <c r="AW13" s="1027"/>
      <c r="AX13" s="1021"/>
      <c r="AY13" s="1028"/>
      <c r="AZ13" s="522"/>
      <c r="BA13" s="390"/>
      <c r="BB13" s="390"/>
      <c r="BC13" s="390"/>
      <c r="BD13" s="551"/>
      <c r="BE13" s="390"/>
      <c r="BF13" s="390"/>
      <c r="BG13" s="390"/>
      <c r="BH13" s="390"/>
      <c r="BI13" s="390"/>
      <c r="BJ13" s="390"/>
      <c r="BK13" s="390"/>
      <c r="BL13" s="390"/>
      <c r="BM13" s="390"/>
      <c r="BN13" s="390"/>
      <c r="BO13" s="390"/>
      <c r="BP13" s="390"/>
      <c r="BQ13" s="390"/>
      <c r="BR13" s="390"/>
      <c r="BS13" s="390"/>
      <c r="BT13" s="390"/>
      <c r="BU13" s="390"/>
      <c r="BV13" s="390"/>
      <c r="BW13" s="390"/>
      <c r="BX13" s="390"/>
      <c r="BY13" s="390"/>
      <c r="BZ13" s="390"/>
      <c r="CA13" s="390"/>
      <c r="CB13" s="390"/>
      <c r="CC13" s="390"/>
      <c r="CD13" s="390"/>
    </row>
    <row r="14" spans="1:82" s="521" customFormat="1" ht="18" customHeight="1">
      <c r="A14" s="571"/>
      <c r="B14" s="511"/>
      <c r="C14" s="492"/>
      <c r="D14" s="492"/>
      <c r="E14" s="512"/>
      <c r="F14" s="513"/>
      <c r="G14" s="513"/>
      <c r="H14" s="514"/>
      <c r="I14" s="515"/>
      <c r="J14" s="514"/>
      <c r="K14" s="514"/>
      <c r="L14" s="513"/>
      <c r="M14" s="513"/>
      <c r="N14" s="513"/>
      <c r="O14" s="513"/>
      <c r="P14" s="513"/>
      <c r="Q14" s="514"/>
      <c r="R14" s="514"/>
      <c r="S14" s="513"/>
      <c r="T14" s="513"/>
      <c r="U14" s="513"/>
      <c r="V14" s="513"/>
      <c r="W14" s="513"/>
      <c r="X14" s="513"/>
      <c r="Y14" s="516"/>
      <c r="Z14" s="516"/>
      <c r="AA14" s="516"/>
      <c r="AB14" s="517"/>
      <c r="AC14" s="517"/>
      <c r="AD14" s="517"/>
      <c r="AE14" s="506"/>
      <c r="AF14" s="506"/>
      <c r="AG14" s="506"/>
      <c r="AH14" s="506"/>
      <c r="AI14" s="506"/>
      <c r="AJ14" s="509"/>
      <c r="AK14" s="506"/>
      <c r="AL14" s="506"/>
      <c r="AM14" s="519"/>
      <c r="AN14" s="519"/>
      <c r="AO14" s="507"/>
      <c r="AP14" s="1021"/>
      <c r="AQ14" s="1021"/>
      <c r="AR14" s="1022"/>
      <c r="AS14" s="1023"/>
      <c r="AT14" s="1021"/>
      <c r="AU14" s="1021"/>
      <c r="AV14" s="1021"/>
      <c r="AW14" s="1027"/>
      <c r="AX14" s="1021"/>
      <c r="AY14" s="1028"/>
      <c r="AZ14" s="522"/>
      <c r="BA14" s="390"/>
      <c r="BB14" s="390"/>
      <c r="BC14" s="390"/>
      <c r="BD14" s="551"/>
      <c r="BE14" s="390"/>
      <c r="BF14" s="390"/>
      <c r="BG14" s="390"/>
      <c r="BH14" s="390"/>
      <c r="BI14" s="390"/>
      <c r="BJ14" s="390"/>
      <c r="BK14" s="390"/>
      <c r="BL14" s="390"/>
      <c r="BM14" s="390"/>
      <c r="BN14" s="390"/>
      <c r="BO14" s="390"/>
      <c r="BP14" s="390"/>
      <c r="BQ14" s="390"/>
      <c r="BR14" s="390"/>
      <c r="BS14" s="390"/>
      <c r="BT14" s="390"/>
      <c r="BU14" s="390"/>
      <c r="BV14" s="390"/>
      <c r="BW14" s="390"/>
      <c r="BX14" s="390"/>
      <c r="BY14" s="390"/>
      <c r="BZ14" s="390"/>
      <c r="CA14" s="390"/>
      <c r="CB14" s="390"/>
      <c r="CC14" s="390"/>
      <c r="CD14" s="390"/>
    </row>
    <row r="15" spans="1:82" s="521" customFormat="1" ht="18" customHeight="1">
      <c r="A15" s="571"/>
      <c r="B15" s="511"/>
      <c r="C15" s="492"/>
      <c r="D15" s="492"/>
      <c r="E15" s="512"/>
      <c r="F15" s="513"/>
      <c r="G15" s="513"/>
      <c r="H15" s="514"/>
      <c r="I15" s="515"/>
      <c r="J15" s="514"/>
      <c r="K15" s="514"/>
      <c r="L15" s="513"/>
      <c r="M15" s="513"/>
      <c r="N15" s="513"/>
      <c r="O15" s="513"/>
      <c r="P15" s="513"/>
      <c r="Q15" s="514"/>
      <c r="R15" s="514"/>
      <c r="S15" s="513"/>
      <c r="T15" s="513"/>
      <c r="U15" s="513"/>
      <c r="V15" s="513"/>
      <c r="W15" s="513"/>
      <c r="X15" s="513"/>
      <c r="Y15" s="516"/>
      <c r="Z15" s="516"/>
      <c r="AA15" s="516"/>
      <c r="AB15" s="517"/>
      <c r="AC15" s="517"/>
      <c r="AD15" s="517"/>
      <c r="AE15" s="506"/>
      <c r="AF15" s="506"/>
      <c r="AG15" s="506"/>
      <c r="AH15" s="506"/>
      <c r="AI15" s="506"/>
      <c r="AJ15" s="509"/>
      <c r="AK15" s="506"/>
      <c r="AL15" s="506"/>
      <c r="AM15" s="519"/>
      <c r="AN15" s="519"/>
      <c r="AO15" s="507"/>
      <c r="AP15" s="1021"/>
      <c r="AQ15" s="1021"/>
      <c r="AR15" s="1022"/>
      <c r="AS15" s="1023"/>
      <c r="AT15" s="1021"/>
      <c r="AU15" s="1021"/>
      <c r="AV15" s="1021"/>
      <c r="AW15" s="1029"/>
      <c r="AX15" s="1021"/>
      <c r="AY15" s="1028"/>
      <c r="AZ15" s="520"/>
      <c r="BA15" s="390"/>
      <c r="BB15" s="390"/>
      <c r="BC15" s="390"/>
      <c r="BD15" s="551"/>
      <c r="BE15" s="390"/>
      <c r="BF15" s="390"/>
      <c r="BG15" s="390"/>
      <c r="BH15" s="390"/>
      <c r="BI15" s="390"/>
      <c r="BJ15" s="390"/>
      <c r="BK15" s="390"/>
      <c r="BL15" s="390"/>
      <c r="BM15" s="390"/>
      <c r="BN15" s="390"/>
      <c r="BO15" s="390"/>
      <c r="BP15" s="390"/>
      <c r="BQ15" s="390"/>
      <c r="BR15" s="390"/>
      <c r="BS15" s="390"/>
      <c r="BT15" s="390"/>
      <c r="BU15" s="390"/>
      <c r="BV15" s="390"/>
      <c r="BW15" s="390"/>
      <c r="BX15" s="390"/>
      <c r="BY15" s="390"/>
      <c r="BZ15" s="390"/>
      <c r="CA15" s="390"/>
      <c r="CB15" s="390"/>
      <c r="CC15" s="390"/>
      <c r="CD15" s="390"/>
    </row>
    <row r="16" spans="1:82" s="521" customFormat="1" ht="18" customHeight="1">
      <c r="A16" s="571"/>
      <c r="B16" s="511"/>
      <c r="C16" s="492"/>
      <c r="D16" s="492"/>
      <c r="E16" s="512"/>
      <c r="F16" s="513"/>
      <c r="G16" s="513"/>
      <c r="H16" s="514"/>
      <c r="I16" s="515"/>
      <c r="J16" s="514"/>
      <c r="K16" s="514"/>
      <c r="L16" s="513"/>
      <c r="M16" s="513"/>
      <c r="N16" s="513"/>
      <c r="O16" s="513"/>
      <c r="P16" s="513"/>
      <c r="Q16" s="514"/>
      <c r="R16" s="514"/>
      <c r="S16" s="513"/>
      <c r="T16" s="513"/>
      <c r="U16" s="513"/>
      <c r="V16" s="513"/>
      <c r="W16" s="513"/>
      <c r="X16" s="513"/>
      <c r="Y16" s="516"/>
      <c r="Z16" s="516"/>
      <c r="AA16" s="516"/>
      <c r="AB16" s="517"/>
      <c r="AC16" s="517"/>
      <c r="AD16" s="517"/>
      <c r="AE16" s="506"/>
      <c r="AF16" s="506"/>
      <c r="AG16" s="506"/>
      <c r="AH16" s="506"/>
      <c r="AI16" s="506"/>
      <c r="AJ16" s="509"/>
      <c r="AK16" s="506"/>
      <c r="AL16" s="506"/>
      <c r="AM16" s="519"/>
      <c r="AN16" s="519"/>
      <c r="AO16" s="507"/>
      <c r="AP16" s="1021"/>
      <c r="AQ16" s="1021"/>
      <c r="AR16" s="1022"/>
      <c r="AS16" s="1023"/>
      <c r="AT16" s="1021"/>
      <c r="AU16" s="1021"/>
      <c r="AV16" s="1021"/>
      <c r="AW16" s="1027"/>
      <c r="AX16" s="1021"/>
      <c r="AY16" s="1028"/>
      <c r="AZ16" s="522"/>
      <c r="BA16" s="390"/>
      <c r="BB16" s="390"/>
      <c r="BC16" s="390"/>
      <c r="BD16" s="551"/>
      <c r="BE16" s="390"/>
      <c r="BF16" s="390"/>
      <c r="BG16" s="390"/>
      <c r="BH16" s="390"/>
      <c r="BI16" s="390"/>
      <c r="BJ16" s="390"/>
      <c r="BK16" s="390"/>
      <c r="BL16" s="390"/>
      <c r="BM16" s="390"/>
      <c r="BN16" s="390"/>
      <c r="BO16" s="390"/>
      <c r="BP16" s="390"/>
      <c r="BQ16" s="390"/>
      <c r="BR16" s="390"/>
      <c r="BS16" s="390"/>
      <c r="BT16" s="390"/>
      <c r="BU16" s="390"/>
      <c r="BV16" s="390"/>
      <c r="BW16" s="390"/>
      <c r="BX16" s="390"/>
      <c r="BY16" s="390"/>
      <c r="BZ16" s="390"/>
      <c r="CA16" s="390"/>
      <c r="CB16" s="390"/>
      <c r="CC16" s="390"/>
      <c r="CD16" s="390"/>
    </row>
    <row r="17" spans="1:82" s="521" customFormat="1" ht="18" customHeight="1">
      <c r="A17" s="571"/>
      <c r="B17" s="511"/>
      <c r="C17" s="492"/>
      <c r="D17" s="492"/>
      <c r="E17" s="512"/>
      <c r="F17" s="513"/>
      <c r="G17" s="513"/>
      <c r="H17" s="514"/>
      <c r="I17" s="515"/>
      <c r="J17" s="514"/>
      <c r="K17" s="514"/>
      <c r="L17" s="513"/>
      <c r="M17" s="513"/>
      <c r="N17" s="513"/>
      <c r="O17" s="513"/>
      <c r="P17" s="513"/>
      <c r="Q17" s="514"/>
      <c r="R17" s="514"/>
      <c r="S17" s="513"/>
      <c r="T17" s="513"/>
      <c r="U17" s="513"/>
      <c r="V17" s="513"/>
      <c r="W17" s="513"/>
      <c r="X17" s="513"/>
      <c r="Y17" s="516"/>
      <c r="Z17" s="516"/>
      <c r="AA17" s="516"/>
      <c r="AB17" s="517"/>
      <c r="AC17" s="517"/>
      <c r="AD17" s="517"/>
      <c r="AE17" s="506"/>
      <c r="AF17" s="506"/>
      <c r="AG17" s="506"/>
      <c r="AH17" s="506"/>
      <c r="AI17" s="506"/>
      <c r="AJ17" s="509"/>
      <c r="AK17" s="506"/>
      <c r="AL17" s="506"/>
      <c r="AM17" s="523"/>
      <c r="AN17" s="523"/>
      <c r="AO17" s="507"/>
      <c r="AP17" s="1021"/>
      <c r="AQ17" s="1021"/>
      <c r="AR17" s="1022"/>
      <c r="AS17" s="1023"/>
      <c r="AT17" s="1021"/>
      <c r="AU17" s="1021"/>
      <c r="AV17" s="1021"/>
      <c r="AW17" s="1029"/>
      <c r="AX17" s="1021"/>
      <c r="AY17" s="1028"/>
      <c r="AZ17" s="522"/>
      <c r="BA17" s="390"/>
      <c r="BB17" s="390"/>
      <c r="BC17" s="390"/>
      <c r="BD17" s="551"/>
      <c r="BE17" s="390"/>
      <c r="BF17" s="390"/>
      <c r="BG17" s="390"/>
      <c r="BH17" s="390"/>
      <c r="BI17" s="390"/>
      <c r="BJ17" s="390"/>
      <c r="BK17" s="390"/>
      <c r="BL17" s="390"/>
      <c r="BM17" s="390"/>
      <c r="BN17" s="390"/>
      <c r="BO17" s="390"/>
      <c r="BP17" s="390"/>
      <c r="BQ17" s="390"/>
      <c r="BR17" s="390"/>
      <c r="BS17" s="390"/>
      <c r="BT17" s="390"/>
      <c r="BU17" s="390"/>
      <c r="BV17" s="390"/>
      <c r="BW17" s="390"/>
      <c r="BX17" s="390"/>
      <c r="BY17" s="390"/>
      <c r="BZ17" s="390"/>
      <c r="CA17" s="390"/>
      <c r="CB17" s="390"/>
      <c r="CC17" s="390"/>
      <c r="CD17" s="390"/>
    </row>
    <row r="18" spans="1:82" s="521" customFormat="1" ht="18" customHeight="1">
      <c r="A18" s="571"/>
      <c r="B18" s="511"/>
      <c r="C18" s="492"/>
      <c r="D18" s="492"/>
      <c r="E18" s="512"/>
      <c r="F18" s="513"/>
      <c r="G18" s="513"/>
      <c r="H18" s="514"/>
      <c r="I18" s="515"/>
      <c r="J18" s="514"/>
      <c r="K18" s="514"/>
      <c r="L18" s="513"/>
      <c r="M18" s="513"/>
      <c r="N18" s="513"/>
      <c r="O18" s="513"/>
      <c r="P18" s="513"/>
      <c r="Q18" s="514"/>
      <c r="R18" s="514"/>
      <c r="S18" s="513"/>
      <c r="T18" s="513"/>
      <c r="U18" s="513"/>
      <c r="V18" s="513"/>
      <c r="W18" s="513"/>
      <c r="X18" s="513"/>
      <c r="Y18" s="516"/>
      <c r="Z18" s="516"/>
      <c r="AA18" s="516"/>
      <c r="AB18" s="517"/>
      <c r="AC18" s="517"/>
      <c r="AD18" s="517"/>
      <c r="AE18" s="506"/>
      <c r="AF18" s="506"/>
      <c r="AG18" s="506"/>
      <c r="AH18" s="506"/>
      <c r="AI18" s="506"/>
      <c r="AJ18" s="509"/>
      <c r="AK18" s="506"/>
      <c r="AL18" s="506"/>
      <c r="AM18" s="523"/>
      <c r="AN18" s="523"/>
      <c r="AO18" s="507"/>
      <c r="AP18" s="1021"/>
      <c r="AQ18" s="1021"/>
      <c r="AR18" s="1022"/>
      <c r="AS18" s="1023"/>
      <c r="AT18" s="1021"/>
      <c r="AU18" s="1021"/>
      <c r="AV18" s="1021"/>
      <c r="AW18" s="1029"/>
      <c r="AX18" s="1021"/>
      <c r="AY18" s="1028"/>
      <c r="AZ18" s="520"/>
      <c r="BA18" s="390"/>
      <c r="BB18" s="390"/>
      <c r="BC18" s="390"/>
      <c r="BD18" s="551"/>
      <c r="BE18" s="390"/>
      <c r="BF18" s="390"/>
      <c r="BG18" s="390"/>
      <c r="BH18" s="390"/>
      <c r="BI18" s="390"/>
      <c r="BJ18" s="390"/>
      <c r="BK18" s="390"/>
      <c r="BL18" s="390"/>
      <c r="BM18" s="390"/>
      <c r="BN18" s="390"/>
      <c r="BO18" s="390"/>
      <c r="BP18" s="390"/>
      <c r="BQ18" s="390"/>
      <c r="BR18" s="390"/>
      <c r="BS18" s="390"/>
      <c r="BT18" s="390"/>
      <c r="BU18" s="390"/>
      <c r="BV18" s="390"/>
      <c r="BW18" s="390"/>
      <c r="BX18" s="390"/>
      <c r="BY18" s="390"/>
      <c r="BZ18" s="390"/>
      <c r="CA18" s="390"/>
      <c r="CB18" s="390"/>
      <c r="CC18" s="390"/>
      <c r="CD18" s="390"/>
    </row>
    <row r="19" spans="1:82" s="521" customFormat="1" ht="18" customHeight="1">
      <c r="A19" s="571"/>
      <c r="B19" s="511"/>
      <c r="C19" s="492"/>
      <c r="D19" s="492"/>
      <c r="E19" s="512"/>
      <c r="F19" s="513"/>
      <c r="G19" s="513"/>
      <c r="H19" s="514"/>
      <c r="I19" s="515"/>
      <c r="J19" s="514"/>
      <c r="K19" s="514"/>
      <c r="L19" s="513"/>
      <c r="M19" s="513"/>
      <c r="N19" s="513"/>
      <c r="O19" s="513"/>
      <c r="P19" s="513"/>
      <c r="Q19" s="514"/>
      <c r="R19" s="514"/>
      <c r="S19" s="513"/>
      <c r="T19" s="513"/>
      <c r="U19" s="513"/>
      <c r="V19" s="513"/>
      <c r="W19" s="513"/>
      <c r="X19" s="513"/>
      <c r="Y19" s="516"/>
      <c r="Z19" s="516"/>
      <c r="AA19" s="516"/>
      <c r="AB19" s="517"/>
      <c r="AC19" s="517"/>
      <c r="AD19" s="517"/>
      <c r="AE19" s="506"/>
      <c r="AF19" s="506"/>
      <c r="AG19" s="506"/>
      <c r="AH19" s="506"/>
      <c r="AI19" s="506"/>
      <c r="AJ19" s="509"/>
      <c r="AK19" s="506"/>
      <c r="AL19" s="506"/>
      <c r="AM19" s="519"/>
      <c r="AN19" s="519"/>
      <c r="AO19" s="507"/>
      <c r="AP19" s="1021"/>
      <c r="AQ19" s="1021"/>
      <c r="AR19" s="1022"/>
      <c r="AS19" s="1023"/>
      <c r="AT19" s="1021"/>
      <c r="AU19" s="1021"/>
      <c r="AV19" s="1021"/>
      <c r="AW19" s="1027"/>
      <c r="AX19" s="1021"/>
      <c r="AY19" s="1028"/>
      <c r="AZ19" s="522"/>
      <c r="BA19" s="390"/>
      <c r="BB19" s="390"/>
      <c r="BC19" s="390"/>
      <c r="BD19" s="551"/>
      <c r="BE19" s="390"/>
      <c r="BF19" s="390"/>
      <c r="BG19" s="390"/>
      <c r="BH19" s="390"/>
      <c r="BI19" s="390"/>
      <c r="BJ19" s="390"/>
      <c r="BK19" s="390"/>
      <c r="BL19" s="390"/>
      <c r="BM19" s="390"/>
      <c r="BN19" s="390"/>
      <c r="BO19" s="390"/>
      <c r="BP19" s="390"/>
      <c r="BQ19" s="390"/>
      <c r="BR19" s="390"/>
      <c r="BS19" s="390"/>
      <c r="BT19" s="390"/>
      <c r="BU19" s="390"/>
      <c r="BV19" s="390"/>
      <c r="BW19" s="390"/>
      <c r="BX19" s="390"/>
      <c r="BY19" s="390"/>
      <c r="BZ19" s="390"/>
      <c r="CA19" s="390"/>
      <c r="CB19" s="390"/>
      <c r="CC19" s="390"/>
      <c r="CD19" s="390"/>
    </row>
    <row r="20" spans="1:82" s="521" customFormat="1" ht="18" customHeight="1">
      <c r="A20" s="571"/>
      <c r="B20" s="511"/>
      <c r="C20" s="492"/>
      <c r="D20" s="492"/>
      <c r="E20" s="512"/>
      <c r="F20" s="513"/>
      <c r="G20" s="513"/>
      <c r="H20" s="514"/>
      <c r="I20" s="515"/>
      <c r="J20" s="514"/>
      <c r="K20" s="514"/>
      <c r="L20" s="513"/>
      <c r="M20" s="513"/>
      <c r="N20" s="513"/>
      <c r="O20" s="513"/>
      <c r="P20" s="513"/>
      <c r="Q20" s="514"/>
      <c r="R20" s="514"/>
      <c r="S20" s="513"/>
      <c r="T20" s="513"/>
      <c r="U20" s="513"/>
      <c r="V20" s="513"/>
      <c r="W20" s="513"/>
      <c r="X20" s="513"/>
      <c r="Y20" s="516"/>
      <c r="Z20" s="516"/>
      <c r="AA20" s="516"/>
      <c r="AB20" s="517"/>
      <c r="AC20" s="517"/>
      <c r="AD20" s="517"/>
      <c r="AE20" s="506"/>
      <c r="AF20" s="506"/>
      <c r="AG20" s="506"/>
      <c r="AH20" s="506"/>
      <c r="AI20" s="506"/>
      <c r="AJ20" s="509"/>
      <c r="AK20" s="506"/>
      <c r="AL20" s="506"/>
      <c r="AM20" s="519"/>
      <c r="AN20" s="519"/>
      <c r="AO20" s="507"/>
      <c r="AP20" s="1021"/>
      <c r="AQ20" s="1021"/>
      <c r="AR20" s="1022"/>
      <c r="AS20" s="1023"/>
      <c r="AT20" s="1021"/>
      <c r="AU20" s="1021"/>
      <c r="AV20" s="1021"/>
      <c r="AW20" s="1027"/>
      <c r="AX20" s="1021"/>
      <c r="AY20" s="1028"/>
      <c r="AZ20" s="520"/>
      <c r="BA20" s="390"/>
      <c r="BB20" s="390"/>
      <c r="BC20" s="390"/>
      <c r="BD20" s="551"/>
      <c r="BE20" s="390"/>
      <c r="BF20" s="390"/>
      <c r="BG20" s="390"/>
      <c r="BH20" s="390"/>
      <c r="BI20" s="390"/>
      <c r="BJ20" s="390"/>
      <c r="BK20" s="390"/>
      <c r="BL20" s="390"/>
      <c r="BM20" s="390"/>
      <c r="BN20" s="390"/>
      <c r="BO20" s="390"/>
      <c r="BP20" s="390"/>
      <c r="BQ20" s="390"/>
      <c r="BR20" s="390"/>
      <c r="BS20" s="390"/>
      <c r="BT20" s="390"/>
      <c r="BU20" s="390"/>
      <c r="BV20" s="390"/>
      <c r="BW20" s="390"/>
      <c r="BX20" s="390"/>
      <c r="BY20" s="390"/>
      <c r="BZ20" s="390"/>
      <c r="CA20" s="390"/>
      <c r="CB20" s="390"/>
      <c r="CC20" s="390"/>
      <c r="CD20" s="390"/>
    </row>
    <row r="21" spans="1:82" s="521" customFormat="1" ht="18" customHeight="1">
      <c r="A21" s="571"/>
      <c r="B21" s="511"/>
      <c r="C21" s="492"/>
      <c r="D21" s="492"/>
      <c r="E21" s="512"/>
      <c r="F21" s="513"/>
      <c r="G21" s="513"/>
      <c r="H21" s="514"/>
      <c r="I21" s="515"/>
      <c r="J21" s="514"/>
      <c r="K21" s="514"/>
      <c r="L21" s="513"/>
      <c r="M21" s="513"/>
      <c r="N21" s="513"/>
      <c r="O21" s="513"/>
      <c r="P21" s="513"/>
      <c r="Q21" s="514"/>
      <c r="R21" s="514"/>
      <c r="S21" s="513"/>
      <c r="T21" s="513"/>
      <c r="U21" s="513"/>
      <c r="V21" s="513"/>
      <c r="W21" s="513"/>
      <c r="X21" s="513"/>
      <c r="Y21" s="516"/>
      <c r="Z21" s="516"/>
      <c r="AA21" s="516"/>
      <c r="AB21" s="517"/>
      <c r="AC21" s="517"/>
      <c r="AD21" s="517"/>
      <c r="AE21" s="506"/>
      <c r="AF21" s="506"/>
      <c r="AG21" s="506"/>
      <c r="AH21" s="506"/>
      <c r="AI21" s="506"/>
      <c r="AJ21" s="509"/>
      <c r="AK21" s="506"/>
      <c r="AL21" s="506"/>
      <c r="AM21" s="519"/>
      <c r="AN21" s="519"/>
      <c r="AO21" s="507"/>
      <c r="AP21" s="1021"/>
      <c r="AQ21" s="1021"/>
      <c r="AR21" s="1022"/>
      <c r="AS21" s="1023"/>
      <c r="AT21" s="1021"/>
      <c r="AU21" s="1021"/>
      <c r="AV21" s="1021"/>
      <c r="AW21" s="1029"/>
      <c r="AX21" s="1021"/>
      <c r="AY21" s="1030"/>
      <c r="AZ21" s="520"/>
      <c r="BA21" s="390"/>
      <c r="BB21" s="390"/>
      <c r="BC21" s="390"/>
      <c r="BD21" s="551"/>
      <c r="BE21" s="390"/>
      <c r="BF21" s="390"/>
      <c r="BG21" s="390"/>
      <c r="BH21" s="390"/>
      <c r="BI21" s="390"/>
      <c r="BJ21" s="390"/>
      <c r="BK21" s="390"/>
      <c r="BL21" s="390"/>
      <c r="BM21" s="390"/>
      <c r="BN21" s="390"/>
      <c r="BO21" s="390"/>
      <c r="BP21" s="390"/>
      <c r="BQ21" s="390"/>
      <c r="BR21" s="390"/>
      <c r="BS21" s="390"/>
      <c r="BT21" s="390"/>
      <c r="BU21" s="390"/>
      <c r="BV21" s="390"/>
      <c r="BW21" s="390"/>
      <c r="BX21" s="390"/>
      <c r="BY21" s="390"/>
      <c r="BZ21" s="390"/>
      <c r="CA21" s="390"/>
      <c r="CB21" s="390"/>
      <c r="CC21" s="390"/>
      <c r="CD21" s="390"/>
    </row>
    <row r="22" spans="1:82" s="521" customFormat="1" ht="18" customHeight="1">
      <c r="A22" s="571"/>
      <c r="B22" s="511"/>
      <c r="C22" s="492"/>
      <c r="D22" s="492"/>
      <c r="E22" s="512"/>
      <c r="F22" s="513"/>
      <c r="G22" s="513"/>
      <c r="H22" s="514"/>
      <c r="I22" s="515"/>
      <c r="J22" s="514"/>
      <c r="K22" s="514"/>
      <c r="L22" s="513"/>
      <c r="M22" s="513"/>
      <c r="N22" s="513"/>
      <c r="O22" s="513"/>
      <c r="P22" s="513"/>
      <c r="Q22" s="514"/>
      <c r="R22" s="514"/>
      <c r="S22" s="513"/>
      <c r="T22" s="513"/>
      <c r="U22" s="513"/>
      <c r="V22" s="513"/>
      <c r="W22" s="513"/>
      <c r="X22" s="513"/>
      <c r="Y22" s="516"/>
      <c r="Z22" s="516"/>
      <c r="AA22" s="516"/>
      <c r="AB22" s="517"/>
      <c r="AC22" s="517"/>
      <c r="AD22" s="517"/>
      <c r="AE22" s="506"/>
      <c r="AF22" s="506"/>
      <c r="AG22" s="506"/>
      <c r="AH22" s="506"/>
      <c r="AI22" s="506"/>
      <c r="AJ22" s="509"/>
      <c r="AK22" s="506"/>
      <c r="AL22" s="506"/>
      <c r="AM22" s="519"/>
      <c r="AN22" s="519"/>
      <c r="AO22" s="507"/>
      <c r="AP22" s="1021"/>
      <c r="AQ22" s="1021"/>
      <c r="AR22" s="1022"/>
      <c r="AS22" s="1023"/>
      <c r="AT22" s="1021"/>
      <c r="AU22" s="1021"/>
      <c r="AV22" s="1021"/>
      <c r="AW22" s="1029"/>
      <c r="AX22" s="1021"/>
      <c r="AY22" s="1028"/>
      <c r="AZ22" s="520"/>
      <c r="BA22" s="390"/>
      <c r="BB22" s="390"/>
      <c r="BC22" s="390"/>
      <c r="BD22" s="551"/>
      <c r="BE22" s="390"/>
      <c r="BF22" s="390"/>
      <c r="BG22" s="390"/>
      <c r="BH22" s="390"/>
      <c r="BI22" s="390"/>
      <c r="BJ22" s="390"/>
      <c r="BK22" s="390"/>
      <c r="BL22" s="390"/>
      <c r="BM22" s="390"/>
      <c r="BN22" s="390"/>
      <c r="BO22" s="390"/>
      <c r="BP22" s="390"/>
      <c r="BQ22" s="390"/>
      <c r="BR22" s="390"/>
      <c r="BS22" s="390"/>
      <c r="BT22" s="390"/>
      <c r="BU22" s="390"/>
      <c r="BV22" s="390"/>
      <c r="BW22" s="390"/>
      <c r="BX22" s="390"/>
      <c r="BY22" s="390"/>
      <c r="BZ22" s="390"/>
      <c r="CA22" s="390"/>
      <c r="CB22" s="390"/>
      <c r="CC22" s="390"/>
      <c r="CD22" s="390"/>
    </row>
    <row r="23" spans="1:82" s="521" customFormat="1" ht="18" customHeight="1">
      <c r="A23" s="571"/>
      <c r="B23" s="511"/>
      <c r="C23" s="492"/>
      <c r="D23" s="492"/>
      <c r="E23" s="512"/>
      <c r="F23" s="513"/>
      <c r="G23" s="513"/>
      <c r="H23" s="514"/>
      <c r="I23" s="515"/>
      <c r="J23" s="514"/>
      <c r="K23" s="514"/>
      <c r="L23" s="513"/>
      <c r="M23" s="513"/>
      <c r="N23" s="513"/>
      <c r="O23" s="513"/>
      <c r="P23" s="513"/>
      <c r="Q23" s="514"/>
      <c r="R23" s="514"/>
      <c r="S23" s="513"/>
      <c r="T23" s="513"/>
      <c r="U23" s="513"/>
      <c r="V23" s="513"/>
      <c r="W23" s="513"/>
      <c r="X23" s="513"/>
      <c r="Y23" s="516"/>
      <c r="Z23" s="516"/>
      <c r="AA23" s="516"/>
      <c r="AB23" s="517"/>
      <c r="AC23" s="517"/>
      <c r="AD23" s="517"/>
      <c r="AE23" s="506"/>
      <c r="AF23" s="506"/>
      <c r="AG23" s="506"/>
      <c r="AH23" s="506"/>
      <c r="AI23" s="506"/>
      <c r="AJ23" s="509"/>
      <c r="AK23" s="506"/>
      <c r="AL23" s="506"/>
      <c r="AM23" s="519"/>
      <c r="AN23" s="519"/>
      <c r="AO23" s="507"/>
      <c r="AP23" s="1021"/>
      <c r="AQ23" s="1021"/>
      <c r="AR23" s="1022"/>
      <c r="AS23" s="1023"/>
      <c r="AT23" s="1021"/>
      <c r="AU23" s="1021"/>
      <c r="AV23" s="1021"/>
      <c r="AW23" s="1027"/>
      <c r="AX23" s="1021"/>
      <c r="AY23" s="1028"/>
      <c r="AZ23" s="522"/>
      <c r="BA23" s="390"/>
      <c r="BB23" s="390"/>
      <c r="BC23" s="390"/>
      <c r="BD23" s="551"/>
      <c r="BE23" s="390"/>
      <c r="BF23" s="390"/>
      <c r="BG23" s="390"/>
      <c r="BH23" s="390"/>
      <c r="BI23" s="390"/>
      <c r="BJ23" s="390"/>
      <c r="BK23" s="390"/>
      <c r="BL23" s="390"/>
      <c r="BM23" s="390"/>
      <c r="BN23" s="390"/>
      <c r="BO23" s="390"/>
      <c r="BP23" s="390"/>
      <c r="BQ23" s="390"/>
      <c r="BR23" s="390"/>
      <c r="BS23" s="390"/>
      <c r="BT23" s="390"/>
      <c r="BU23" s="390"/>
      <c r="BV23" s="390"/>
      <c r="BW23" s="390"/>
      <c r="BX23" s="390"/>
      <c r="BY23" s="390"/>
      <c r="BZ23" s="390"/>
      <c r="CA23" s="390"/>
      <c r="CB23" s="390"/>
      <c r="CC23" s="390"/>
      <c r="CD23" s="390"/>
    </row>
    <row r="24" spans="1:82" s="521" customFormat="1" ht="18" customHeight="1">
      <c r="A24" s="571"/>
      <c r="B24" s="511"/>
      <c r="C24" s="492"/>
      <c r="D24" s="492"/>
      <c r="E24" s="512"/>
      <c r="F24" s="513"/>
      <c r="G24" s="513"/>
      <c r="H24" s="514"/>
      <c r="I24" s="515"/>
      <c r="J24" s="514"/>
      <c r="K24" s="514"/>
      <c r="L24" s="513"/>
      <c r="M24" s="513"/>
      <c r="N24" s="513"/>
      <c r="O24" s="513"/>
      <c r="P24" s="513"/>
      <c r="Q24" s="514"/>
      <c r="R24" s="514"/>
      <c r="S24" s="513"/>
      <c r="T24" s="513"/>
      <c r="U24" s="513"/>
      <c r="V24" s="513"/>
      <c r="W24" s="513"/>
      <c r="X24" s="513"/>
      <c r="Y24" s="516"/>
      <c r="Z24" s="516"/>
      <c r="AA24" s="516"/>
      <c r="AB24" s="517"/>
      <c r="AC24" s="517"/>
      <c r="AD24" s="517"/>
      <c r="AE24" s="506"/>
      <c r="AF24" s="506"/>
      <c r="AG24" s="506"/>
      <c r="AH24" s="506"/>
      <c r="AI24" s="506"/>
      <c r="AJ24" s="509"/>
      <c r="AK24" s="506"/>
      <c r="AL24" s="506"/>
      <c r="AM24" s="519"/>
      <c r="AN24" s="519"/>
      <c r="AO24" s="507"/>
      <c r="AP24" s="1021"/>
      <c r="AQ24" s="1021"/>
      <c r="AR24" s="1022"/>
      <c r="AS24" s="1023"/>
      <c r="AT24" s="1021"/>
      <c r="AU24" s="1021"/>
      <c r="AV24" s="1021"/>
      <c r="AW24" s="1029"/>
      <c r="AX24" s="1021"/>
      <c r="AY24" s="1028"/>
      <c r="AZ24" s="520"/>
      <c r="BA24" s="390"/>
      <c r="BB24" s="390"/>
      <c r="BC24" s="390"/>
      <c r="BD24" s="551"/>
      <c r="BE24" s="390"/>
      <c r="BF24" s="390"/>
      <c r="BG24" s="390"/>
      <c r="BH24" s="390"/>
      <c r="BI24" s="390"/>
      <c r="BJ24" s="390"/>
      <c r="BK24" s="390"/>
      <c r="BL24" s="390"/>
      <c r="BM24" s="390"/>
      <c r="BN24" s="390"/>
      <c r="BO24" s="390"/>
      <c r="BP24" s="390"/>
      <c r="BQ24" s="390"/>
      <c r="BR24" s="390"/>
      <c r="BS24" s="390"/>
      <c r="BT24" s="390"/>
      <c r="BU24" s="390"/>
      <c r="BV24" s="390"/>
      <c r="BW24" s="390"/>
      <c r="BX24" s="390"/>
      <c r="BY24" s="390"/>
      <c r="BZ24" s="390"/>
      <c r="CA24" s="390"/>
      <c r="CB24" s="390"/>
      <c r="CC24" s="390"/>
      <c r="CD24" s="390"/>
    </row>
    <row r="25" spans="1:82" s="521" customFormat="1" ht="18" customHeight="1">
      <c r="A25" s="571"/>
      <c r="B25" s="511"/>
      <c r="C25" s="492"/>
      <c r="D25" s="492"/>
      <c r="E25" s="512"/>
      <c r="F25" s="513"/>
      <c r="G25" s="513"/>
      <c r="H25" s="514"/>
      <c r="I25" s="515"/>
      <c r="J25" s="514"/>
      <c r="K25" s="514"/>
      <c r="L25" s="513"/>
      <c r="M25" s="513"/>
      <c r="N25" s="513"/>
      <c r="O25" s="513"/>
      <c r="P25" s="513"/>
      <c r="Q25" s="514"/>
      <c r="R25" s="514"/>
      <c r="S25" s="513"/>
      <c r="T25" s="513"/>
      <c r="U25" s="513"/>
      <c r="V25" s="513"/>
      <c r="W25" s="513"/>
      <c r="X25" s="513"/>
      <c r="Y25" s="516"/>
      <c r="Z25" s="516"/>
      <c r="AA25" s="516"/>
      <c r="AB25" s="517"/>
      <c r="AC25" s="517"/>
      <c r="AD25" s="517"/>
      <c r="AE25" s="506"/>
      <c r="AF25" s="506"/>
      <c r="AG25" s="506"/>
      <c r="AH25" s="506"/>
      <c r="AI25" s="506"/>
      <c r="AJ25" s="509"/>
      <c r="AK25" s="506"/>
      <c r="AL25" s="506"/>
      <c r="AM25" s="519"/>
      <c r="AN25" s="519"/>
      <c r="AO25" s="507"/>
      <c r="AP25" s="1021"/>
      <c r="AQ25" s="1021"/>
      <c r="AR25" s="1022"/>
      <c r="AS25" s="1023"/>
      <c r="AT25" s="1021"/>
      <c r="AU25" s="1021"/>
      <c r="AV25" s="1021"/>
      <c r="AW25" s="1027"/>
      <c r="AX25" s="1021"/>
      <c r="AY25" s="1028"/>
      <c r="AZ25" s="522"/>
      <c r="BA25" s="390"/>
      <c r="BB25" s="390"/>
      <c r="BC25" s="390"/>
      <c r="BD25" s="551"/>
      <c r="BE25" s="390"/>
      <c r="BF25" s="390"/>
      <c r="BG25" s="390"/>
      <c r="BH25" s="390"/>
      <c r="BI25" s="390"/>
      <c r="BJ25" s="390"/>
      <c r="BK25" s="390"/>
      <c r="BL25" s="390"/>
      <c r="BM25" s="390"/>
      <c r="BN25" s="390"/>
      <c r="BO25" s="390"/>
      <c r="BP25" s="390"/>
      <c r="BQ25" s="390"/>
      <c r="BR25" s="390"/>
      <c r="BS25" s="390"/>
      <c r="BT25" s="390"/>
      <c r="BU25" s="390"/>
      <c r="BV25" s="390"/>
      <c r="BW25" s="390"/>
      <c r="BX25" s="390"/>
      <c r="BY25" s="390"/>
      <c r="BZ25" s="390"/>
      <c r="CA25" s="390"/>
      <c r="CB25" s="390"/>
      <c r="CC25" s="390"/>
      <c r="CD25" s="390"/>
    </row>
    <row r="26" spans="1:82" s="521" customFormat="1" ht="18" customHeight="1">
      <c r="A26" s="571"/>
      <c r="B26" s="511"/>
      <c r="C26" s="492"/>
      <c r="D26" s="492"/>
      <c r="E26" s="512"/>
      <c r="F26" s="513"/>
      <c r="G26" s="513"/>
      <c r="H26" s="514"/>
      <c r="I26" s="515"/>
      <c r="J26" s="514"/>
      <c r="K26" s="514"/>
      <c r="L26" s="513"/>
      <c r="M26" s="513"/>
      <c r="N26" s="513"/>
      <c r="O26" s="513"/>
      <c r="P26" s="513"/>
      <c r="Q26" s="514"/>
      <c r="R26" s="514"/>
      <c r="S26" s="513"/>
      <c r="T26" s="513"/>
      <c r="U26" s="513"/>
      <c r="V26" s="513"/>
      <c r="W26" s="513"/>
      <c r="X26" s="513"/>
      <c r="Y26" s="516"/>
      <c r="Z26" s="516"/>
      <c r="AA26" s="516"/>
      <c r="AB26" s="517"/>
      <c r="AC26" s="517"/>
      <c r="AD26" s="517"/>
      <c r="AE26" s="506"/>
      <c r="AF26" s="506"/>
      <c r="AG26" s="506"/>
      <c r="AH26" s="506"/>
      <c r="AI26" s="506"/>
      <c r="AJ26" s="509"/>
      <c r="AK26" s="506"/>
      <c r="AL26" s="506"/>
      <c r="AM26" s="519"/>
      <c r="AN26" s="519"/>
      <c r="AO26" s="507"/>
      <c r="AP26" s="1021"/>
      <c r="AQ26" s="1021"/>
      <c r="AR26" s="1022"/>
      <c r="AS26" s="1023"/>
      <c r="AT26" s="1021"/>
      <c r="AU26" s="1021"/>
      <c r="AV26" s="1021"/>
      <c r="AW26" s="1027"/>
      <c r="AX26" s="1021"/>
      <c r="AY26" s="1028"/>
      <c r="AZ26" s="520"/>
      <c r="BA26" s="349"/>
      <c r="BB26" s="390"/>
      <c r="BC26" s="390"/>
      <c r="BD26" s="551"/>
      <c r="BE26" s="390"/>
      <c r="BF26" s="390"/>
      <c r="BG26" s="390"/>
      <c r="BH26" s="390"/>
      <c r="BI26" s="390"/>
      <c r="BJ26" s="390"/>
      <c r="BK26" s="390"/>
      <c r="BL26" s="390"/>
      <c r="BM26" s="390"/>
      <c r="BN26" s="390"/>
      <c r="BO26" s="390"/>
      <c r="BP26" s="390"/>
      <c r="BQ26" s="390"/>
      <c r="BR26" s="390"/>
      <c r="BS26" s="390"/>
      <c r="BT26" s="390"/>
      <c r="BU26" s="390"/>
      <c r="BV26" s="390"/>
      <c r="BW26" s="390"/>
      <c r="BX26" s="390"/>
      <c r="BY26" s="390"/>
      <c r="BZ26" s="390"/>
      <c r="CA26" s="390"/>
      <c r="CB26" s="390"/>
      <c r="CC26" s="390"/>
      <c r="CD26" s="390"/>
    </row>
    <row r="27" spans="1:82" s="521" customFormat="1" ht="18" customHeight="1">
      <c r="A27" s="571"/>
      <c r="B27" s="511"/>
      <c r="C27" s="492"/>
      <c r="D27" s="492"/>
      <c r="E27" s="512"/>
      <c r="F27" s="513"/>
      <c r="G27" s="513"/>
      <c r="H27" s="514"/>
      <c r="I27" s="515"/>
      <c r="J27" s="514"/>
      <c r="K27" s="514"/>
      <c r="L27" s="513"/>
      <c r="M27" s="513"/>
      <c r="N27" s="513"/>
      <c r="O27" s="513"/>
      <c r="P27" s="513"/>
      <c r="Q27" s="514"/>
      <c r="R27" s="514"/>
      <c r="S27" s="513"/>
      <c r="T27" s="513"/>
      <c r="U27" s="513"/>
      <c r="V27" s="513"/>
      <c r="W27" s="513"/>
      <c r="X27" s="513"/>
      <c r="Y27" s="516"/>
      <c r="Z27" s="516"/>
      <c r="AA27" s="516"/>
      <c r="AB27" s="517"/>
      <c r="AC27" s="517"/>
      <c r="AD27" s="517"/>
      <c r="AE27" s="506"/>
      <c r="AF27" s="506"/>
      <c r="AG27" s="506"/>
      <c r="AH27" s="506"/>
      <c r="AI27" s="506"/>
      <c r="AJ27" s="509"/>
      <c r="AK27" s="506"/>
      <c r="AL27" s="506"/>
      <c r="AM27" s="519"/>
      <c r="AN27" s="519"/>
      <c r="AO27" s="507"/>
      <c r="AP27" s="1021"/>
      <c r="AQ27" s="1021"/>
      <c r="AR27" s="1022"/>
      <c r="AS27" s="1023"/>
      <c r="AT27" s="1021"/>
      <c r="AU27" s="1021"/>
      <c r="AV27" s="1021"/>
      <c r="AW27" s="1029"/>
      <c r="AX27" s="1021"/>
      <c r="AY27" s="1028"/>
      <c r="AZ27" s="520"/>
      <c r="BA27" s="349"/>
      <c r="BB27" s="390"/>
      <c r="BC27" s="390"/>
      <c r="BD27" s="551"/>
      <c r="BE27" s="390"/>
      <c r="BF27" s="390"/>
      <c r="BG27" s="390"/>
      <c r="BH27" s="390"/>
      <c r="BI27" s="390"/>
      <c r="BJ27" s="390"/>
      <c r="BK27" s="390"/>
      <c r="BL27" s="390"/>
      <c r="BM27" s="390"/>
      <c r="BN27" s="390"/>
      <c r="BO27" s="390"/>
      <c r="BP27" s="390"/>
      <c r="BQ27" s="390"/>
      <c r="BR27" s="390"/>
      <c r="BS27" s="390"/>
      <c r="BT27" s="390"/>
      <c r="BU27" s="390"/>
      <c r="BV27" s="390"/>
      <c r="BW27" s="390"/>
      <c r="BX27" s="390"/>
      <c r="BY27" s="390"/>
      <c r="BZ27" s="390"/>
      <c r="CA27" s="390"/>
      <c r="CB27" s="390"/>
      <c r="CC27" s="390"/>
      <c r="CD27" s="390"/>
    </row>
    <row r="28" spans="1:82" s="521" customFormat="1" ht="18" customHeight="1">
      <c r="A28" s="571"/>
      <c r="B28" s="511"/>
      <c r="C28" s="492"/>
      <c r="D28" s="492"/>
      <c r="E28" s="512"/>
      <c r="F28" s="513"/>
      <c r="G28" s="513"/>
      <c r="H28" s="514"/>
      <c r="I28" s="515"/>
      <c r="J28" s="514"/>
      <c r="K28" s="514"/>
      <c r="L28" s="513"/>
      <c r="M28" s="513"/>
      <c r="N28" s="513"/>
      <c r="O28" s="513"/>
      <c r="P28" s="513"/>
      <c r="Q28" s="514"/>
      <c r="R28" s="514"/>
      <c r="S28" s="513"/>
      <c r="T28" s="513"/>
      <c r="U28" s="513"/>
      <c r="V28" s="513"/>
      <c r="W28" s="513"/>
      <c r="X28" s="513"/>
      <c r="Y28" s="516"/>
      <c r="Z28" s="516"/>
      <c r="AA28" s="516"/>
      <c r="AB28" s="517"/>
      <c r="AC28" s="517"/>
      <c r="AD28" s="517"/>
      <c r="AE28" s="506"/>
      <c r="AF28" s="506"/>
      <c r="AG28" s="506"/>
      <c r="AH28" s="506"/>
      <c r="AI28" s="506"/>
      <c r="AJ28" s="509"/>
      <c r="AK28" s="506"/>
      <c r="AL28" s="506"/>
      <c r="AM28" s="519"/>
      <c r="AN28" s="519"/>
      <c r="AO28" s="507"/>
      <c r="AP28" s="1021"/>
      <c r="AQ28" s="1021"/>
      <c r="AR28" s="1022"/>
      <c r="AS28" s="1023"/>
      <c r="AT28" s="1021"/>
      <c r="AU28" s="1021"/>
      <c r="AV28" s="1021"/>
      <c r="AW28" s="1027"/>
      <c r="AX28" s="1021"/>
      <c r="AY28" s="1028"/>
      <c r="AZ28" s="522"/>
      <c r="BA28" s="349"/>
      <c r="BB28" s="390"/>
      <c r="BC28" s="390"/>
      <c r="BD28" s="551"/>
      <c r="BE28" s="390"/>
      <c r="BF28" s="390"/>
      <c r="BG28" s="390"/>
      <c r="BH28" s="390"/>
      <c r="BI28" s="390"/>
      <c r="BJ28" s="390"/>
      <c r="BK28" s="390"/>
      <c r="BL28" s="390"/>
      <c r="BM28" s="390"/>
      <c r="BN28" s="390"/>
      <c r="BO28" s="390"/>
      <c r="BP28" s="390"/>
      <c r="BQ28" s="390"/>
      <c r="BR28" s="390"/>
      <c r="BS28" s="390"/>
      <c r="BT28" s="390"/>
      <c r="BU28" s="390"/>
      <c r="BV28" s="390"/>
      <c r="BW28" s="390"/>
      <c r="BX28" s="390"/>
      <c r="BY28" s="390"/>
      <c r="BZ28" s="390"/>
      <c r="CA28" s="390"/>
      <c r="CB28" s="390"/>
      <c r="CC28" s="390"/>
      <c r="CD28" s="390"/>
    </row>
    <row r="29" spans="1:82" s="521" customFormat="1" ht="18" customHeight="1">
      <c r="A29" s="571"/>
      <c r="B29" s="511"/>
      <c r="C29" s="492"/>
      <c r="D29" s="492"/>
      <c r="E29" s="512"/>
      <c r="F29" s="513"/>
      <c r="G29" s="513"/>
      <c r="H29" s="514"/>
      <c r="I29" s="515"/>
      <c r="J29" s="514"/>
      <c r="K29" s="514"/>
      <c r="L29" s="513"/>
      <c r="M29" s="513"/>
      <c r="N29" s="513"/>
      <c r="O29" s="513"/>
      <c r="P29" s="513"/>
      <c r="Q29" s="514"/>
      <c r="R29" s="514"/>
      <c r="S29" s="513"/>
      <c r="T29" s="513"/>
      <c r="U29" s="513"/>
      <c r="V29" s="513"/>
      <c r="W29" s="513"/>
      <c r="X29" s="513"/>
      <c r="Y29" s="516"/>
      <c r="Z29" s="516"/>
      <c r="AA29" s="516"/>
      <c r="AB29" s="517"/>
      <c r="AC29" s="517"/>
      <c r="AD29" s="517"/>
      <c r="AE29" s="506"/>
      <c r="AF29" s="506"/>
      <c r="AG29" s="506"/>
      <c r="AH29" s="506"/>
      <c r="AI29" s="506"/>
      <c r="AJ29" s="509"/>
      <c r="AK29" s="506"/>
      <c r="AL29" s="506"/>
      <c r="AM29" s="519"/>
      <c r="AN29" s="519"/>
      <c r="AO29" s="507"/>
      <c r="AP29" s="1021"/>
      <c r="AQ29" s="1021"/>
      <c r="AR29" s="1022"/>
      <c r="AS29" s="1023"/>
      <c r="AT29" s="1021"/>
      <c r="AU29" s="1021"/>
      <c r="AV29" s="1021"/>
      <c r="AW29" s="1027"/>
      <c r="AX29" s="1021"/>
      <c r="AY29" s="1028"/>
      <c r="AZ29" s="520"/>
      <c r="BA29" s="349"/>
      <c r="BB29" s="390"/>
      <c r="BC29" s="390"/>
      <c r="BD29" s="551"/>
      <c r="BE29" s="390"/>
      <c r="BF29" s="390"/>
      <c r="BG29" s="390"/>
      <c r="BH29" s="390"/>
      <c r="BI29" s="390"/>
      <c r="BJ29" s="390"/>
      <c r="BK29" s="390"/>
      <c r="BL29" s="390"/>
      <c r="BM29" s="390"/>
      <c r="BN29" s="390"/>
      <c r="BO29" s="390"/>
      <c r="BP29" s="390"/>
      <c r="BQ29" s="390"/>
      <c r="BR29" s="390"/>
      <c r="BS29" s="390"/>
      <c r="BT29" s="390"/>
      <c r="BU29" s="390"/>
      <c r="BV29" s="390"/>
      <c r="BW29" s="390"/>
      <c r="BX29" s="390"/>
      <c r="BY29" s="390"/>
      <c r="BZ29" s="390"/>
      <c r="CA29" s="390"/>
      <c r="CB29" s="390"/>
      <c r="CC29" s="390"/>
      <c r="CD29" s="390"/>
    </row>
    <row r="30" spans="1:82" s="521" customFormat="1" ht="18" customHeight="1">
      <c r="A30" s="571"/>
      <c r="B30" s="511"/>
      <c r="C30" s="492"/>
      <c r="D30" s="492"/>
      <c r="E30" s="512"/>
      <c r="F30" s="513"/>
      <c r="G30" s="513"/>
      <c r="H30" s="514"/>
      <c r="I30" s="515"/>
      <c r="J30" s="514"/>
      <c r="K30" s="514"/>
      <c r="L30" s="513"/>
      <c r="M30" s="513"/>
      <c r="N30" s="513"/>
      <c r="O30" s="513"/>
      <c r="P30" s="513"/>
      <c r="Q30" s="514"/>
      <c r="R30" s="514"/>
      <c r="S30" s="513"/>
      <c r="T30" s="513"/>
      <c r="U30" s="513"/>
      <c r="V30" s="513"/>
      <c r="W30" s="513"/>
      <c r="X30" s="513"/>
      <c r="Y30" s="516"/>
      <c r="Z30" s="516"/>
      <c r="AA30" s="516"/>
      <c r="AB30" s="517"/>
      <c r="AC30" s="517"/>
      <c r="AD30" s="517"/>
      <c r="AE30" s="506"/>
      <c r="AF30" s="506"/>
      <c r="AG30" s="506"/>
      <c r="AH30" s="506"/>
      <c r="AI30" s="506"/>
      <c r="AJ30" s="509"/>
      <c r="AK30" s="506"/>
      <c r="AL30" s="506"/>
      <c r="AM30" s="519"/>
      <c r="AN30" s="519"/>
      <c r="AO30" s="507"/>
      <c r="AP30" s="1021"/>
      <c r="AQ30" s="1021"/>
      <c r="AR30" s="1022"/>
      <c r="AS30" s="1023"/>
      <c r="AT30" s="1021"/>
      <c r="AU30" s="1021"/>
      <c r="AV30" s="1021"/>
      <c r="AW30" s="1029"/>
      <c r="AX30" s="1021"/>
      <c r="AY30" s="1028"/>
      <c r="AZ30" s="520"/>
      <c r="BA30" s="349"/>
      <c r="BB30" s="390"/>
      <c r="BC30" s="390"/>
      <c r="BD30" s="551"/>
      <c r="BE30" s="390"/>
      <c r="BF30" s="390"/>
      <c r="BG30" s="390"/>
      <c r="BH30" s="390"/>
      <c r="BI30" s="390"/>
      <c r="BJ30" s="390"/>
      <c r="BK30" s="390"/>
      <c r="BL30" s="390"/>
      <c r="BM30" s="390"/>
      <c r="BN30" s="390"/>
      <c r="BO30" s="390"/>
      <c r="BP30" s="390"/>
      <c r="BQ30" s="390"/>
      <c r="BR30" s="390"/>
      <c r="BS30" s="390"/>
      <c r="BT30" s="390"/>
      <c r="BU30" s="390"/>
      <c r="BV30" s="390"/>
      <c r="BW30" s="390"/>
      <c r="BX30" s="390"/>
      <c r="BY30" s="390"/>
      <c r="BZ30" s="390"/>
      <c r="CA30" s="390"/>
      <c r="CB30" s="390"/>
      <c r="CC30" s="390"/>
      <c r="CD30" s="390"/>
    </row>
    <row r="31" spans="1:82" s="521" customFormat="1" ht="18" customHeight="1">
      <c r="A31" s="571"/>
      <c r="B31" s="511"/>
      <c r="C31" s="492"/>
      <c r="D31" s="492"/>
      <c r="E31" s="512"/>
      <c r="F31" s="513"/>
      <c r="G31" s="513"/>
      <c r="H31" s="514"/>
      <c r="I31" s="515"/>
      <c r="J31" s="514"/>
      <c r="K31" s="514"/>
      <c r="L31" s="513"/>
      <c r="M31" s="513"/>
      <c r="N31" s="513"/>
      <c r="O31" s="513"/>
      <c r="P31" s="513"/>
      <c r="Q31" s="514"/>
      <c r="R31" s="514"/>
      <c r="S31" s="513"/>
      <c r="T31" s="513"/>
      <c r="U31" s="513"/>
      <c r="V31" s="513"/>
      <c r="W31" s="513"/>
      <c r="X31" s="513"/>
      <c r="Y31" s="516"/>
      <c r="Z31" s="516"/>
      <c r="AA31" s="516"/>
      <c r="AB31" s="517"/>
      <c r="AC31" s="517"/>
      <c r="AD31" s="517"/>
      <c r="AE31" s="506"/>
      <c r="AF31" s="506"/>
      <c r="AG31" s="506"/>
      <c r="AH31" s="506"/>
      <c r="AI31" s="506"/>
      <c r="AJ31" s="509"/>
      <c r="AK31" s="506"/>
      <c r="AL31" s="506"/>
      <c r="AM31" s="519"/>
      <c r="AN31" s="519"/>
      <c r="AO31" s="507"/>
      <c r="AP31" s="1021"/>
      <c r="AQ31" s="1021"/>
      <c r="AR31" s="1022"/>
      <c r="AS31" s="1023"/>
      <c r="AT31" s="1021"/>
      <c r="AU31" s="1021"/>
      <c r="AV31" s="1021"/>
      <c r="AW31" s="1029"/>
      <c r="AX31" s="1021"/>
      <c r="AY31" s="1028"/>
      <c r="AZ31" s="522"/>
      <c r="BA31" s="349"/>
      <c r="BB31" s="390"/>
      <c r="BC31" s="390"/>
      <c r="BD31" s="551"/>
      <c r="BE31" s="390"/>
      <c r="BF31" s="390"/>
      <c r="BG31" s="390"/>
      <c r="BH31" s="390"/>
      <c r="BI31" s="390"/>
      <c r="BJ31" s="390"/>
      <c r="BK31" s="390"/>
      <c r="BL31" s="390"/>
      <c r="BM31" s="390"/>
      <c r="BN31" s="390"/>
      <c r="BO31" s="390"/>
      <c r="BP31" s="390"/>
      <c r="BQ31" s="390"/>
      <c r="BR31" s="390"/>
      <c r="BS31" s="390"/>
      <c r="BT31" s="390"/>
      <c r="BU31" s="390"/>
      <c r="BV31" s="390"/>
      <c r="BW31" s="390"/>
      <c r="BX31" s="390"/>
      <c r="BY31" s="390"/>
      <c r="BZ31" s="390"/>
      <c r="CA31" s="390"/>
      <c r="CB31" s="390"/>
      <c r="CC31" s="390"/>
      <c r="CD31" s="390"/>
    </row>
    <row r="32" spans="1:82" s="521" customFormat="1" ht="18" customHeight="1">
      <c r="A32" s="571"/>
      <c r="B32" s="511"/>
      <c r="C32" s="492"/>
      <c r="D32" s="492"/>
      <c r="E32" s="512"/>
      <c r="F32" s="513"/>
      <c r="G32" s="513"/>
      <c r="H32" s="514"/>
      <c r="I32" s="515"/>
      <c r="J32" s="514"/>
      <c r="K32" s="514"/>
      <c r="L32" s="513"/>
      <c r="M32" s="513"/>
      <c r="N32" s="513"/>
      <c r="O32" s="513"/>
      <c r="P32" s="513"/>
      <c r="Q32" s="514"/>
      <c r="R32" s="514"/>
      <c r="S32" s="513"/>
      <c r="T32" s="513"/>
      <c r="U32" s="513"/>
      <c r="V32" s="513"/>
      <c r="W32" s="513"/>
      <c r="X32" s="513"/>
      <c r="Y32" s="516"/>
      <c r="Z32" s="516"/>
      <c r="AA32" s="516"/>
      <c r="AB32" s="517"/>
      <c r="AC32" s="517"/>
      <c r="AD32" s="517"/>
      <c r="AE32" s="506"/>
      <c r="AF32" s="506"/>
      <c r="AG32" s="506"/>
      <c r="AH32" s="506"/>
      <c r="AI32" s="506"/>
      <c r="AJ32" s="509"/>
      <c r="AK32" s="506"/>
      <c r="AL32" s="506"/>
      <c r="AM32" s="519"/>
      <c r="AN32" s="519"/>
      <c r="AO32" s="507"/>
      <c r="AP32" s="1021"/>
      <c r="AQ32" s="1021"/>
      <c r="AR32" s="1022"/>
      <c r="AS32" s="1023"/>
      <c r="AT32" s="1021"/>
      <c r="AU32" s="1021"/>
      <c r="AV32" s="1021"/>
      <c r="AW32" s="1029"/>
      <c r="AX32" s="1021"/>
      <c r="AY32" s="1028"/>
      <c r="AZ32" s="520"/>
      <c r="BA32" s="349"/>
      <c r="BB32" s="390"/>
      <c r="BC32" s="390"/>
      <c r="BD32" s="551"/>
      <c r="BE32" s="390"/>
      <c r="BF32" s="390"/>
      <c r="BG32" s="390"/>
      <c r="BH32" s="390"/>
      <c r="BI32" s="390"/>
      <c r="BJ32" s="390"/>
      <c r="BK32" s="390"/>
      <c r="BL32" s="390"/>
      <c r="BM32" s="390"/>
      <c r="BN32" s="390"/>
      <c r="BO32" s="390"/>
      <c r="BP32" s="390"/>
      <c r="BQ32" s="390"/>
      <c r="BR32" s="390"/>
      <c r="BS32" s="390"/>
      <c r="BT32" s="390"/>
      <c r="BU32" s="390"/>
      <c r="BV32" s="390"/>
      <c r="BW32" s="390"/>
      <c r="BX32" s="390"/>
      <c r="BY32" s="390"/>
      <c r="BZ32" s="390"/>
      <c r="CA32" s="390"/>
      <c r="CB32" s="390"/>
      <c r="CC32" s="390"/>
      <c r="CD32" s="390"/>
    </row>
    <row r="33" spans="1:82" s="521" customFormat="1" ht="18" customHeight="1">
      <c r="A33" s="571"/>
      <c r="B33" s="511"/>
      <c r="C33" s="492"/>
      <c r="D33" s="492"/>
      <c r="E33" s="512"/>
      <c r="F33" s="513"/>
      <c r="G33" s="513"/>
      <c r="H33" s="514"/>
      <c r="I33" s="515"/>
      <c r="J33" s="514"/>
      <c r="K33" s="514"/>
      <c r="L33" s="513"/>
      <c r="M33" s="513"/>
      <c r="N33" s="513"/>
      <c r="O33" s="513"/>
      <c r="P33" s="513"/>
      <c r="Q33" s="514"/>
      <c r="R33" s="514"/>
      <c r="S33" s="513"/>
      <c r="T33" s="513"/>
      <c r="U33" s="513"/>
      <c r="V33" s="513"/>
      <c r="W33" s="513"/>
      <c r="X33" s="513"/>
      <c r="Y33" s="516"/>
      <c r="Z33" s="516"/>
      <c r="AA33" s="516"/>
      <c r="AB33" s="517"/>
      <c r="AC33" s="517"/>
      <c r="AD33" s="517"/>
      <c r="AE33" s="506"/>
      <c r="AF33" s="506"/>
      <c r="AG33" s="506"/>
      <c r="AH33" s="506"/>
      <c r="AI33" s="506"/>
      <c r="AJ33" s="509"/>
      <c r="AK33" s="506"/>
      <c r="AL33" s="506"/>
      <c r="AM33" s="519"/>
      <c r="AN33" s="519"/>
      <c r="AO33" s="507"/>
      <c r="AP33" s="1021"/>
      <c r="AQ33" s="1021"/>
      <c r="AR33" s="1022"/>
      <c r="AS33" s="1023"/>
      <c r="AT33" s="1021"/>
      <c r="AU33" s="1021"/>
      <c r="AV33" s="1021"/>
      <c r="AW33" s="1029"/>
      <c r="AX33" s="1021"/>
      <c r="AY33" s="1028"/>
      <c r="AZ33" s="520"/>
      <c r="BA33" s="349"/>
      <c r="BB33" s="390"/>
      <c r="BC33" s="390"/>
      <c r="BD33" s="551"/>
      <c r="BE33" s="390"/>
      <c r="BF33" s="390"/>
      <c r="BG33" s="390"/>
      <c r="BH33" s="390"/>
      <c r="BI33" s="390"/>
      <c r="BJ33" s="390"/>
      <c r="BK33" s="390"/>
      <c r="BL33" s="390"/>
      <c r="BM33" s="390"/>
      <c r="BN33" s="390"/>
      <c r="BO33" s="390"/>
      <c r="BP33" s="390"/>
      <c r="BQ33" s="390"/>
      <c r="BR33" s="390"/>
      <c r="BS33" s="390"/>
      <c r="BT33" s="390"/>
      <c r="BU33" s="390"/>
      <c r="BV33" s="390"/>
      <c r="BW33" s="390"/>
      <c r="BX33" s="390"/>
      <c r="BY33" s="390"/>
      <c r="BZ33" s="390"/>
      <c r="CA33" s="390"/>
      <c r="CB33" s="390"/>
      <c r="CC33" s="390"/>
      <c r="CD33" s="390"/>
    </row>
    <row r="34" spans="1:82" s="521" customFormat="1" ht="18" customHeight="1">
      <c r="A34" s="571"/>
      <c r="B34" s="511"/>
      <c r="C34" s="492"/>
      <c r="D34" s="492"/>
      <c r="E34" s="512"/>
      <c r="F34" s="513"/>
      <c r="G34" s="513"/>
      <c r="H34" s="514"/>
      <c r="I34" s="515"/>
      <c r="J34" s="514"/>
      <c r="K34" s="514"/>
      <c r="L34" s="513"/>
      <c r="M34" s="513"/>
      <c r="N34" s="513"/>
      <c r="O34" s="513"/>
      <c r="P34" s="513"/>
      <c r="Q34" s="514"/>
      <c r="R34" s="514"/>
      <c r="S34" s="513"/>
      <c r="T34" s="513"/>
      <c r="U34" s="513"/>
      <c r="V34" s="513"/>
      <c r="W34" s="513"/>
      <c r="X34" s="513"/>
      <c r="Y34" s="516"/>
      <c r="Z34" s="516"/>
      <c r="AA34" s="516"/>
      <c r="AB34" s="517"/>
      <c r="AC34" s="517"/>
      <c r="AD34" s="517"/>
      <c r="AE34" s="506"/>
      <c r="AF34" s="506"/>
      <c r="AG34" s="506"/>
      <c r="AH34" s="506"/>
      <c r="AI34" s="506"/>
      <c r="AJ34" s="509"/>
      <c r="AK34" s="506"/>
      <c r="AL34" s="506"/>
      <c r="AM34" s="519"/>
      <c r="AN34" s="519"/>
      <c r="AO34" s="507"/>
      <c r="AP34" s="1021"/>
      <c r="AQ34" s="1021"/>
      <c r="AR34" s="1022"/>
      <c r="AS34" s="1023"/>
      <c r="AT34" s="1021"/>
      <c r="AU34" s="1021"/>
      <c r="AV34" s="1021"/>
      <c r="AW34" s="1029"/>
      <c r="AX34" s="1021"/>
      <c r="AY34" s="1028"/>
      <c r="AZ34" s="520"/>
      <c r="BA34" s="349"/>
      <c r="BB34" s="390"/>
      <c r="BC34" s="390"/>
      <c r="BD34" s="551"/>
      <c r="BE34" s="390"/>
      <c r="BF34" s="390"/>
      <c r="BG34" s="390"/>
      <c r="BH34" s="390"/>
      <c r="BI34" s="390"/>
      <c r="BJ34" s="390"/>
      <c r="BK34" s="390"/>
      <c r="BL34" s="390"/>
      <c r="BM34" s="390"/>
      <c r="BN34" s="390"/>
      <c r="BO34" s="390"/>
      <c r="BP34" s="390"/>
      <c r="BQ34" s="390"/>
      <c r="BR34" s="390"/>
      <c r="BS34" s="390"/>
      <c r="BT34" s="390"/>
      <c r="BU34" s="390"/>
      <c r="BV34" s="390"/>
      <c r="BW34" s="390"/>
      <c r="BX34" s="390"/>
      <c r="BY34" s="390"/>
      <c r="BZ34" s="390"/>
      <c r="CA34" s="390"/>
      <c r="CB34" s="390"/>
      <c r="CC34" s="390"/>
      <c r="CD34" s="390"/>
    </row>
    <row r="35" spans="1:82" s="521" customFormat="1" ht="18" customHeight="1">
      <c r="A35" s="571"/>
      <c r="B35" s="511"/>
      <c r="C35" s="492"/>
      <c r="D35" s="492"/>
      <c r="E35" s="512"/>
      <c r="F35" s="513"/>
      <c r="G35" s="513"/>
      <c r="H35" s="514"/>
      <c r="I35" s="515"/>
      <c r="J35" s="514"/>
      <c r="K35" s="514"/>
      <c r="L35" s="513"/>
      <c r="M35" s="513"/>
      <c r="N35" s="513"/>
      <c r="O35" s="513"/>
      <c r="P35" s="513"/>
      <c r="Q35" s="514"/>
      <c r="R35" s="514"/>
      <c r="S35" s="513"/>
      <c r="T35" s="513"/>
      <c r="U35" s="513"/>
      <c r="V35" s="513"/>
      <c r="W35" s="513"/>
      <c r="X35" s="513"/>
      <c r="Y35" s="516"/>
      <c r="Z35" s="516"/>
      <c r="AA35" s="516"/>
      <c r="AB35" s="517"/>
      <c r="AC35" s="517"/>
      <c r="AD35" s="517"/>
      <c r="AE35" s="506"/>
      <c r="AF35" s="506"/>
      <c r="AG35" s="506"/>
      <c r="AH35" s="506"/>
      <c r="AI35" s="506"/>
      <c r="AJ35" s="509"/>
      <c r="AK35" s="506"/>
      <c r="AL35" s="506"/>
      <c r="AM35" s="519"/>
      <c r="AN35" s="519"/>
      <c r="AO35" s="507"/>
      <c r="AP35" s="1021"/>
      <c r="AQ35" s="1021"/>
      <c r="AR35" s="1022"/>
      <c r="AS35" s="1023"/>
      <c r="AT35" s="1021"/>
      <c r="AU35" s="1021"/>
      <c r="AV35" s="1021"/>
      <c r="AW35" s="1029"/>
      <c r="AX35" s="1021"/>
      <c r="AY35" s="1028"/>
      <c r="AZ35" s="520"/>
      <c r="BA35" s="349"/>
      <c r="BB35" s="390"/>
      <c r="BC35" s="390"/>
      <c r="BD35" s="551"/>
      <c r="BE35" s="390"/>
      <c r="BF35" s="390"/>
      <c r="BG35" s="390"/>
      <c r="BH35" s="390"/>
      <c r="BI35" s="390"/>
      <c r="BJ35" s="390"/>
      <c r="BK35" s="390"/>
      <c r="BL35" s="390"/>
      <c r="BM35" s="390"/>
      <c r="BN35" s="390"/>
      <c r="BO35" s="390"/>
      <c r="BP35" s="390"/>
      <c r="BQ35" s="390"/>
      <c r="BR35" s="390"/>
      <c r="BS35" s="390"/>
      <c r="BT35" s="390"/>
      <c r="BU35" s="390"/>
      <c r="BV35" s="390"/>
      <c r="BW35" s="390"/>
      <c r="BX35" s="390"/>
      <c r="BY35" s="390"/>
      <c r="BZ35" s="390"/>
      <c r="CA35" s="390"/>
      <c r="CB35" s="390"/>
      <c r="CC35" s="390"/>
      <c r="CD35" s="390"/>
    </row>
    <row r="36" spans="1:82" s="521" customFormat="1">
      <c r="A36" s="2596" t="s">
        <v>1022</v>
      </c>
      <c r="B36" s="2597"/>
      <c r="C36" s="2597"/>
      <c r="D36" s="2598"/>
      <c r="E36" s="512"/>
      <c r="F36" s="490"/>
      <c r="G36" s="490"/>
      <c r="H36" s="524"/>
      <c r="I36" s="508"/>
      <c r="J36" s="512"/>
      <c r="K36" s="512"/>
      <c r="L36" s="525"/>
      <c r="M36" s="525"/>
      <c r="N36" s="525"/>
      <c r="O36" s="525"/>
      <c r="P36" s="525"/>
      <c r="Q36" s="512"/>
      <c r="R36" s="512"/>
      <c r="S36" s="490"/>
      <c r="T36" s="490"/>
      <c r="U36" s="490"/>
      <c r="V36" s="490"/>
      <c r="W36" s="490"/>
      <c r="X36" s="490"/>
      <c r="Y36" s="517"/>
      <c r="Z36" s="517"/>
      <c r="AA36" s="517"/>
      <c r="AB36" s="517"/>
      <c r="AC36" s="517"/>
      <c r="AD36" s="517"/>
      <c r="AE36" s="506"/>
      <c r="AF36" s="506"/>
      <c r="AG36" s="506"/>
      <c r="AH36" s="506"/>
      <c r="AI36" s="506"/>
      <c r="AJ36" s="522"/>
      <c r="AK36" s="506"/>
      <c r="AL36" s="506"/>
      <c r="AM36" s="506"/>
      <c r="AN36" s="506"/>
      <c r="AO36" s="526"/>
      <c r="AP36" s="1031">
        <f>SUM(AP7:AP35)</f>
        <v>0</v>
      </c>
      <c r="AQ36" s="1031">
        <f t="shared" ref="AQ36:AX36" si="0">SUM(AQ7:AQ35)</f>
        <v>0</v>
      </c>
      <c r="AR36" s="1031">
        <f t="shared" si="0"/>
        <v>0</v>
      </c>
      <c r="AS36" s="1031">
        <f t="shared" si="0"/>
        <v>0</v>
      </c>
      <c r="AT36" s="1031">
        <f t="shared" si="0"/>
        <v>0</v>
      </c>
      <c r="AU36" s="1031">
        <f t="shared" si="0"/>
        <v>0</v>
      </c>
      <c r="AV36" s="1031">
        <f t="shared" si="0"/>
        <v>0</v>
      </c>
      <c r="AW36" s="1031"/>
      <c r="AX36" s="1031">
        <f t="shared" si="0"/>
        <v>0</v>
      </c>
      <c r="AY36" s="1032" t="str">
        <f>IF(AU36=0,"",(AX36-AU36)/AU36*100)</f>
        <v/>
      </c>
      <c r="AZ36" s="522"/>
      <c r="BA36" s="349"/>
      <c r="BB36" s="390"/>
      <c r="BC36" s="390"/>
      <c r="BD36" s="390"/>
      <c r="BE36" s="390"/>
      <c r="BF36" s="390"/>
      <c r="BG36" s="390"/>
      <c r="BH36" s="390"/>
      <c r="BI36" s="390"/>
      <c r="BJ36" s="390"/>
      <c r="BK36" s="390"/>
      <c r="BL36" s="390"/>
      <c r="BM36" s="390"/>
      <c r="BN36" s="390"/>
      <c r="BO36" s="390"/>
      <c r="BP36" s="390"/>
      <c r="BQ36" s="390"/>
      <c r="BR36" s="390"/>
      <c r="BS36" s="390"/>
      <c r="BT36" s="390"/>
      <c r="BU36" s="390"/>
      <c r="BV36" s="390"/>
      <c r="BW36" s="390"/>
      <c r="BX36" s="390"/>
      <c r="BY36" s="390"/>
      <c r="BZ36" s="390"/>
      <c r="CA36" s="390"/>
      <c r="CB36" s="390"/>
      <c r="CC36" s="390"/>
      <c r="CD36" s="390"/>
    </row>
    <row r="37" spans="1:82">
      <c r="A37" s="572" t="s">
        <v>8</v>
      </c>
      <c r="B37" s="527"/>
      <c r="AP37" s="1033"/>
      <c r="AQ37" s="1033"/>
      <c r="AR37" s="1033"/>
      <c r="AS37" s="1033"/>
      <c r="AT37" s="1033" t="s">
        <v>1227</v>
      </c>
      <c r="AU37" s="1033"/>
      <c r="AV37" s="1033"/>
      <c r="AW37" s="1033"/>
      <c r="AX37" s="1033"/>
      <c r="AY37" s="1033"/>
      <c r="BB37" s="390"/>
      <c r="BC37" s="390"/>
      <c r="BD37" s="390"/>
      <c r="BE37" s="390"/>
      <c r="BF37" s="390"/>
      <c r="BG37" s="390"/>
      <c r="BH37" s="390"/>
      <c r="BI37" s="390"/>
      <c r="BJ37" s="390"/>
      <c r="BK37" s="390"/>
      <c r="BL37" s="390"/>
      <c r="BM37" s="390"/>
      <c r="BN37" s="390"/>
      <c r="BO37" s="390"/>
      <c r="BP37" s="390"/>
      <c r="BQ37" s="390"/>
      <c r="BR37" s="390"/>
      <c r="BS37" s="390"/>
      <c r="BT37" s="390"/>
      <c r="BU37" s="390"/>
      <c r="BV37" s="390"/>
      <c r="BW37" s="390"/>
      <c r="BX37" s="390"/>
      <c r="BY37" s="390"/>
      <c r="BZ37" s="390"/>
      <c r="CA37" s="390"/>
      <c r="CB37" s="390"/>
      <c r="CC37" s="390"/>
      <c r="CD37" s="390"/>
    </row>
    <row r="38" spans="1:82">
      <c r="A38" s="572" t="s">
        <v>1226</v>
      </c>
      <c r="B38" s="527"/>
      <c r="C38" s="529"/>
      <c r="AP38" s="1033"/>
      <c r="AQ38" s="1033"/>
      <c r="AR38" s="1033"/>
      <c r="AS38" s="1033"/>
      <c r="AT38" s="1033"/>
      <c r="AU38" s="1033"/>
      <c r="AV38" s="1033"/>
      <c r="AW38" s="1033"/>
      <c r="AX38" s="1033"/>
      <c r="AY38" s="1033"/>
      <c r="BB38" s="390"/>
      <c r="BC38" s="390"/>
      <c r="BD38" s="390"/>
      <c r="BE38" s="390"/>
      <c r="BF38" s="390"/>
      <c r="BG38" s="390"/>
      <c r="BH38" s="390"/>
      <c r="BI38" s="390"/>
      <c r="BJ38" s="390"/>
      <c r="BK38" s="390"/>
      <c r="BL38" s="390"/>
      <c r="BM38" s="390"/>
      <c r="BN38" s="390"/>
      <c r="BO38" s="390"/>
      <c r="BP38" s="390"/>
      <c r="BQ38" s="390"/>
      <c r="BR38" s="390"/>
      <c r="BS38" s="390"/>
      <c r="BT38" s="390"/>
      <c r="BU38" s="390"/>
      <c r="BV38" s="390"/>
      <c r="BW38" s="390"/>
      <c r="BX38" s="390"/>
      <c r="BY38" s="390"/>
      <c r="BZ38" s="390"/>
      <c r="CA38" s="390"/>
      <c r="CB38" s="390"/>
      <c r="CC38" s="390"/>
      <c r="CD38" s="390"/>
    </row>
    <row r="39" spans="1:82">
      <c r="C39" s="529"/>
      <c r="AP39" s="1033"/>
      <c r="AQ39" s="1033"/>
      <c r="AR39" s="1033"/>
      <c r="AS39" s="1033"/>
      <c r="AT39" s="1033"/>
      <c r="AU39" s="1033"/>
      <c r="AV39" s="1033"/>
      <c r="AW39" s="1033"/>
      <c r="AX39" s="1033"/>
      <c r="AY39" s="1033"/>
      <c r="BB39" s="390"/>
      <c r="BC39" s="390"/>
      <c r="BD39" s="390"/>
      <c r="BE39" s="390"/>
      <c r="BF39" s="390"/>
      <c r="BG39" s="390"/>
      <c r="BH39" s="390"/>
      <c r="BI39" s="390"/>
      <c r="BJ39" s="390"/>
      <c r="BK39" s="390"/>
      <c r="BL39" s="390"/>
      <c r="BM39" s="390"/>
      <c r="BN39" s="390"/>
      <c r="BO39" s="390"/>
      <c r="BP39" s="390"/>
      <c r="BQ39" s="390"/>
      <c r="BR39" s="390"/>
      <c r="BS39" s="390"/>
      <c r="BT39" s="390"/>
      <c r="BU39" s="390"/>
      <c r="BV39" s="390"/>
      <c r="BW39" s="390"/>
      <c r="BX39" s="390"/>
      <c r="BY39" s="390"/>
      <c r="BZ39" s="390"/>
      <c r="CA39" s="390"/>
      <c r="CB39" s="390"/>
      <c r="CC39" s="390"/>
      <c r="CD39" s="390"/>
    </row>
    <row r="40" spans="1:82">
      <c r="C40" s="529"/>
      <c r="AM40" s="531"/>
      <c r="AN40" s="531"/>
      <c r="AP40" s="1033"/>
      <c r="AQ40" s="1033"/>
      <c r="AR40" s="1033"/>
      <c r="AS40" s="1033"/>
      <c r="AT40" s="1034"/>
      <c r="AU40" s="1033"/>
      <c r="AV40" s="1033"/>
      <c r="AW40" s="1033"/>
      <c r="AX40" s="1033"/>
      <c r="AY40" s="1033"/>
      <c r="BB40" s="390"/>
      <c r="BC40" s="390"/>
      <c r="BD40" s="390"/>
      <c r="BE40" s="390"/>
      <c r="BF40" s="390"/>
      <c r="BG40" s="390"/>
      <c r="BH40" s="390"/>
      <c r="BI40" s="390"/>
      <c r="BJ40" s="390"/>
      <c r="BK40" s="390"/>
      <c r="BL40" s="390"/>
      <c r="BM40" s="390"/>
      <c r="BN40" s="390"/>
      <c r="BO40" s="390"/>
      <c r="BP40" s="390"/>
      <c r="BQ40" s="390"/>
      <c r="BR40" s="390"/>
      <c r="BS40" s="390"/>
      <c r="BT40" s="390"/>
      <c r="BU40" s="390"/>
      <c r="BV40" s="390"/>
      <c r="BW40" s="390"/>
      <c r="BX40" s="390"/>
      <c r="BY40" s="390"/>
      <c r="BZ40" s="390"/>
      <c r="CA40" s="390"/>
      <c r="CB40" s="390"/>
      <c r="CC40" s="390"/>
      <c r="CD40" s="390"/>
    </row>
    <row r="41" spans="1:82">
      <c r="C41" s="529"/>
      <c r="AP41" s="1033"/>
      <c r="AQ41" s="1033"/>
      <c r="AR41" s="1033"/>
      <c r="AS41" s="1033"/>
      <c r="AT41" s="1033"/>
      <c r="AU41" s="1033"/>
      <c r="AV41" s="1033"/>
      <c r="AW41" s="1033"/>
      <c r="AX41" s="1033"/>
      <c r="AY41" s="1033"/>
      <c r="BB41" s="390"/>
      <c r="BC41" s="390"/>
      <c r="BD41" s="390"/>
      <c r="BE41" s="390"/>
      <c r="BF41" s="390"/>
      <c r="BG41" s="390"/>
      <c r="BH41" s="390"/>
      <c r="BI41" s="390"/>
      <c r="BJ41" s="390"/>
      <c r="BK41" s="390"/>
      <c r="BL41" s="390"/>
      <c r="BM41" s="390"/>
      <c r="BN41" s="390"/>
      <c r="BO41" s="390"/>
      <c r="BP41" s="390"/>
      <c r="BQ41" s="390"/>
      <c r="BR41" s="390"/>
      <c r="BS41" s="390"/>
      <c r="BT41" s="390"/>
      <c r="BU41" s="390"/>
      <c r="BV41" s="390"/>
      <c r="BW41" s="390"/>
      <c r="BX41" s="390"/>
      <c r="BY41" s="390"/>
      <c r="BZ41" s="390"/>
      <c r="CA41" s="390"/>
      <c r="CB41" s="390"/>
      <c r="CC41" s="390"/>
      <c r="CD41" s="390"/>
    </row>
    <row r="42" spans="1:82">
      <c r="C42" s="529"/>
      <c r="AP42" s="1033"/>
      <c r="AQ42" s="1033"/>
      <c r="AR42" s="1033"/>
      <c r="AS42" s="1033"/>
      <c r="AT42" s="1033"/>
      <c r="AU42" s="1033"/>
      <c r="AV42" s="1033"/>
      <c r="AW42" s="1033"/>
      <c r="AX42" s="1033"/>
      <c r="AY42" s="1033"/>
      <c r="BB42" s="390"/>
      <c r="BC42" s="390"/>
      <c r="BD42" s="390"/>
      <c r="BE42" s="390"/>
      <c r="BF42" s="390"/>
      <c r="BG42" s="390"/>
      <c r="BH42" s="390"/>
      <c r="BI42" s="390"/>
      <c r="BJ42" s="390"/>
      <c r="BK42" s="390"/>
      <c r="BL42" s="390"/>
      <c r="BM42" s="390"/>
      <c r="BN42" s="390"/>
      <c r="BO42" s="390"/>
      <c r="BP42" s="390"/>
      <c r="BQ42" s="390"/>
      <c r="BR42" s="390"/>
      <c r="BS42" s="390"/>
      <c r="BT42" s="390"/>
      <c r="BU42" s="390"/>
      <c r="BV42" s="390"/>
      <c r="BW42" s="390"/>
      <c r="BX42" s="390"/>
      <c r="BY42" s="390"/>
      <c r="BZ42" s="390"/>
      <c r="CA42" s="390"/>
      <c r="CB42" s="390"/>
      <c r="CC42" s="390"/>
      <c r="CD42" s="390"/>
    </row>
    <row r="43" spans="1:82">
      <c r="C43" s="529"/>
      <c r="AP43" s="1033"/>
      <c r="AQ43" s="1033"/>
      <c r="AR43" s="1033"/>
      <c r="AS43" s="1033"/>
      <c r="AT43" s="1033"/>
      <c r="AU43" s="1033"/>
      <c r="AV43" s="1033"/>
      <c r="AW43" s="1033"/>
      <c r="AX43" s="1033"/>
      <c r="AY43" s="1033"/>
      <c r="BB43" s="390"/>
      <c r="BC43" s="390"/>
      <c r="BD43" s="390"/>
      <c r="BE43" s="390"/>
      <c r="BF43" s="390"/>
      <c r="BG43" s="390"/>
      <c r="BH43" s="390"/>
      <c r="BI43" s="390"/>
      <c r="BJ43" s="390"/>
      <c r="BK43" s="390"/>
      <c r="BL43" s="390"/>
      <c r="BM43" s="390"/>
      <c r="BN43" s="390"/>
      <c r="BO43" s="390"/>
      <c r="BP43" s="390"/>
      <c r="BQ43" s="390"/>
      <c r="BR43" s="390"/>
      <c r="BS43" s="390"/>
      <c r="BT43" s="390"/>
      <c r="BU43" s="390"/>
      <c r="BV43" s="390"/>
      <c r="BW43" s="390"/>
      <c r="BX43" s="390"/>
      <c r="BY43" s="390"/>
      <c r="BZ43" s="390"/>
      <c r="CA43" s="390"/>
      <c r="CB43" s="390"/>
      <c r="CC43" s="390"/>
      <c r="CD43" s="390"/>
    </row>
    <row r="44" spans="1:82">
      <c r="C44" s="529"/>
      <c r="AP44" s="1033"/>
      <c r="AQ44" s="1033"/>
      <c r="AR44" s="1033"/>
      <c r="AS44" s="1033"/>
      <c r="AT44" s="1033"/>
      <c r="AU44" s="1033"/>
      <c r="AV44" s="1033"/>
      <c r="AW44" s="1033"/>
      <c r="AX44" s="1033"/>
      <c r="AY44" s="1033"/>
      <c r="BB44" s="390"/>
      <c r="BC44" s="390"/>
      <c r="BD44" s="390"/>
      <c r="BE44" s="390"/>
      <c r="BF44" s="390"/>
      <c r="BG44" s="390"/>
      <c r="BH44" s="390"/>
      <c r="BI44" s="390"/>
      <c r="BJ44" s="390"/>
      <c r="BK44" s="390"/>
      <c r="BL44" s="390"/>
      <c r="BM44" s="390"/>
      <c r="BN44" s="390"/>
      <c r="BO44" s="390"/>
      <c r="BP44" s="390"/>
      <c r="BQ44" s="390"/>
      <c r="BR44" s="390"/>
      <c r="BS44" s="390"/>
      <c r="BT44" s="390"/>
      <c r="BU44" s="390"/>
      <c r="BV44" s="390"/>
      <c r="BW44" s="390"/>
      <c r="BX44" s="390"/>
      <c r="BY44" s="390"/>
      <c r="BZ44" s="390"/>
      <c r="CA44" s="390"/>
      <c r="CB44" s="390"/>
      <c r="CC44" s="390"/>
      <c r="CD44" s="390"/>
    </row>
    <row r="45" spans="1:82">
      <c r="C45" s="529"/>
      <c r="AP45" s="1033"/>
      <c r="AQ45" s="1033"/>
      <c r="AR45" s="1033"/>
      <c r="AS45" s="1033"/>
      <c r="AT45" s="1033"/>
      <c r="AU45" s="1033"/>
      <c r="AV45" s="1033"/>
      <c r="AW45" s="1033"/>
      <c r="AX45" s="1033"/>
      <c r="AY45" s="1033"/>
      <c r="BB45" s="390"/>
      <c r="BC45" s="390"/>
      <c r="BD45" s="390"/>
      <c r="BE45" s="390"/>
      <c r="BF45" s="390"/>
      <c r="BG45" s="390"/>
      <c r="BH45" s="390"/>
      <c r="BI45" s="390"/>
      <c r="BJ45" s="390"/>
      <c r="BK45" s="390"/>
      <c r="BL45" s="390"/>
      <c r="BM45" s="390"/>
      <c r="BN45" s="390"/>
      <c r="BO45" s="390"/>
      <c r="BP45" s="390"/>
      <c r="BQ45" s="390"/>
      <c r="BR45" s="390"/>
      <c r="BS45" s="390"/>
      <c r="BT45" s="390"/>
      <c r="BU45" s="390"/>
      <c r="BV45" s="390"/>
      <c r="BW45" s="390"/>
      <c r="BX45" s="390"/>
      <c r="BY45" s="390"/>
      <c r="BZ45" s="390"/>
      <c r="CA45" s="390"/>
      <c r="CB45" s="390"/>
      <c r="CC45" s="390"/>
      <c r="CD45" s="390"/>
    </row>
    <row r="46" spans="1:82">
      <c r="C46" s="529"/>
      <c r="AP46" s="1033"/>
      <c r="AQ46" s="1033"/>
      <c r="AR46" s="1033"/>
      <c r="AS46" s="1033"/>
      <c r="AT46" s="1033"/>
      <c r="AU46" s="1033"/>
      <c r="AV46" s="1033"/>
      <c r="AW46" s="1033"/>
      <c r="AX46" s="1033"/>
      <c r="AY46" s="1033"/>
      <c r="BB46" s="390"/>
      <c r="BC46" s="390"/>
      <c r="BD46" s="390"/>
      <c r="BE46" s="390"/>
      <c r="BF46" s="390"/>
      <c r="BG46" s="390"/>
      <c r="BH46" s="390"/>
      <c r="BI46" s="390"/>
      <c r="BJ46" s="390"/>
      <c r="BK46" s="390"/>
      <c r="BL46" s="390"/>
      <c r="BM46" s="390"/>
      <c r="BN46" s="390"/>
      <c r="BO46" s="390"/>
      <c r="BP46" s="390"/>
      <c r="BQ46" s="390"/>
      <c r="BR46" s="390"/>
      <c r="BS46" s="390"/>
      <c r="BT46" s="390"/>
      <c r="BU46" s="390"/>
      <c r="BV46" s="390"/>
      <c r="BW46" s="390"/>
      <c r="BX46" s="390"/>
      <c r="BY46" s="390"/>
      <c r="BZ46" s="390"/>
      <c r="CA46" s="390"/>
      <c r="CB46" s="390"/>
      <c r="CC46" s="390"/>
      <c r="CD46" s="390"/>
    </row>
    <row r="47" spans="1:82">
      <c r="C47" s="529"/>
      <c r="AP47" s="1033"/>
      <c r="AQ47" s="1033"/>
      <c r="AR47" s="1033"/>
      <c r="AS47" s="1033"/>
      <c r="AT47" s="1033"/>
      <c r="AU47" s="1033"/>
      <c r="AV47" s="1033"/>
      <c r="AW47" s="1033"/>
      <c r="AX47" s="1033"/>
      <c r="AY47" s="1033"/>
      <c r="BB47" s="390"/>
      <c r="BC47" s="390"/>
      <c r="BD47" s="390"/>
      <c r="BE47" s="390"/>
      <c r="BF47" s="390"/>
      <c r="BG47" s="390"/>
      <c r="BH47" s="390"/>
      <c r="BI47" s="390"/>
      <c r="BJ47" s="390"/>
      <c r="BK47" s="390"/>
      <c r="BL47" s="390"/>
      <c r="BM47" s="390"/>
      <c r="BN47" s="390"/>
      <c r="BO47" s="390"/>
      <c r="BP47" s="390"/>
      <c r="BQ47" s="390"/>
      <c r="BR47" s="390"/>
      <c r="BS47" s="390"/>
      <c r="BT47" s="390"/>
      <c r="BU47" s="390"/>
      <c r="BV47" s="390"/>
      <c r="BW47" s="390"/>
      <c r="BX47" s="390"/>
      <c r="BY47" s="390"/>
      <c r="BZ47" s="390"/>
      <c r="CA47" s="390"/>
      <c r="CB47" s="390"/>
      <c r="CC47" s="390"/>
      <c r="CD47" s="390"/>
    </row>
    <row r="48" spans="1:82">
      <c r="C48" s="529"/>
      <c r="AP48" s="1033"/>
      <c r="AQ48" s="1033"/>
      <c r="AR48" s="1033"/>
      <c r="AS48" s="1033"/>
      <c r="AT48" s="1033"/>
      <c r="AU48" s="1033"/>
      <c r="AV48" s="1033"/>
      <c r="AW48" s="1033"/>
      <c r="AX48" s="1033"/>
      <c r="AY48" s="1033"/>
      <c r="BB48" s="390"/>
      <c r="BC48" s="390"/>
      <c r="BD48" s="390"/>
      <c r="BE48" s="390"/>
      <c r="BF48" s="390"/>
      <c r="BG48" s="390"/>
      <c r="BH48" s="390"/>
      <c r="BI48" s="390"/>
      <c r="BJ48" s="390"/>
      <c r="BK48" s="390"/>
      <c r="BL48" s="390"/>
      <c r="BM48" s="390"/>
      <c r="BN48" s="390"/>
      <c r="BO48" s="390"/>
      <c r="BP48" s="390"/>
      <c r="BQ48" s="390"/>
      <c r="BR48" s="390"/>
      <c r="BS48" s="390"/>
      <c r="BT48" s="390"/>
      <c r="BU48" s="390"/>
      <c r="BV48" s="390"/>
      <c r="BW48" s="390"/>
      <c r="BX48" s="390"/>
      <c r="BY48" s="390"/>
      <c r="BZ48" s="390"/>
      <c r="CA48" s="390"/>
      <c r="CB48" s="390"/>
      <c r="CC48" s="390"/>
      <c r="CD48" s="390"/>
    </row>
    <row r="49" spans="3:82">
      <c r="C49" s="529"/>
      <c r="AP49" s="1033"/>
      <c r="AQ49" s="1033"/>
      <c r="AR49" s="1033"/>
      <c r="AS49" s="1033"/>
      <c r="AT49" s="1033"/>
      <c r="AU49" s="1033"/>
      <c r="AV49" s="1033"/>
      <c r="AW49" s="1033"/>
      <c r="AX49" s="1033"/>
      <c r="AY49" s="1033"/>
      <c r="BB49" s="390"/>
      <c r="BC49" s="390"/>
      <c r="BD49" s="390"/>
      <c r="BE49" s="390"/>
      <c r="BF49" s="390"/>
      <c r="BG49" s="390"/>
      <c r="BH49" s="390"/>
      <c r="BI49" s="390"/>
      <c r="BJ49" s="390"/>
      <c r="BK49" s="390"/>
      <c r="BL49" s="390"/>
      <c r="BM49" s="390"/>
      <c r="BN49" s="390"/>
      <c r="BO49" s="390"/>
      <c r="BP49" s="390"/>
      <c r="BQ49" s="390"/>
      <c r="BR49" s="390"/>
      <c r="BS49" s="390"/>
      <c r="BT49" s="390"/>
      <c r="BU49" s="390"/>
      <c r="BV49" s="390"/>
      <c r="BW49" s="390"/>
      <c r="BX49" s="390"/>
      <c r="BY49" s="390"/>
      <c r="BZ49" s="390"/>
      <c r="CA49" s="390"/>
      <c r="CB49" s="390"/>
      <c r="CC49" s="390"/>
      <c r="CD49" s="390"/>
    </row>
    <row r="50" spans="3:82">
      <c r="C50" s="529"/>
      <c r="AP50" s="1033"/>
      <c r="AQ50" s="1033"/>
      <c r="AR50" s="1033"/>
      <c r="AS50" s="1033"/>
      <c r="AT50" s="1033"/>
      <c r="AU50" s="1033"/>
      <c r="AV50" s="1033"/>
      <c r="AW50" s="1033"/>
      <c r="AX50" s="1033"/>
      <c r="AY50" s="1033"/>
      <c r="BB50" s="390"/>
      <c r="BC50" s="390"/>
      <c r="BD50" s="390"/>
      <c r="BE50" s="390"/>
      <c r="BF50" s="390"/>
      <c r="BG50" s="390"/>
      <c r="BH50" s="390"/>
      <c r="BI50" s="390"/>
      <c r="BJ50" s="390"/>
      <c r="BK50" s="390"/>
      <c r="BL50" s="390"/>
      <c r="BM50" s="390"/>
      <c r="BN50" s="390"/>
      <c r="BO50" s="390"/>
      <c r="BP50" s="390"/>
      <c r="BQ50" s="390"/>
      <c r="BR50" s="390"/>
      <c r="BS50" s="390"/>
      <c r="BT50" s="390"/>
      <c r="BU50" s="390"/>
      <c r="BV50" s="390"/>
      <c r="BW50" s="390"/>
      <c r="BX50" s="390"/>
      <c r="BY50" s="390"/>
      <c r="BZ50" s="390"/>
      <c r="CA50" s="390"/>
      <c r="CB50" s="390"/>
      <c r="CC50" s="390"/>
      <c r="CD50" s="390"/>
    </row>
    <row r="51" spans="3:82">
      <c r="C51" s="529"/>
      <c r="AP51" s="1033"/>
      <c r="AQ51" s="1033"/>
      <c r="AR51" s="1033"/>
      <c r="AS51" s="1033"/>
      <c r="AT51" s="1033"/>
      <c r="AU51" s="1033"/>
      <c r="AV51" s="1033"/>
      <c r="AW51" s="1033"/>
      <c r="AX51" s="1033"/>
      <c r="AY51" s="1033"/>
      <c r="BB51" s="390"/>
      <c r="BC51" s="390"/>
      <c r="BD51" s="390"/>
      <c r="BE51" s="390"/>
      <c r="BF51" s="390"/>
      <c r="BG51" s="390"/>
      <c r="BH51" s="390"/>
      <c r="BI51" s="390"/>
      <c r="BJ51" s="390"/>
      <c r="BK51" s="390"/>
      <c r="BL51" s="390"/>
      <c r="BM51" s="390"/>
      <c r="BN51" s="390"/>
      <c r="BO51" s="390"/>
      <c r="BP51" s="390"/>
      <c r="BQ51" s="390"/>
      <c r="BR51" s="390"/>
      <c r="BS51" s="390"/>
      <c r="BT51" s="390"/>
      <c r="BU51" s="390"/>
      <c r="BV51" s="390"/>
      <c r="BW51" s="390"/>
      <c r="BX51" s="390"/>
      <c r="BY51" s="390"/>
      <c r="BZ51" s="390"/>
      <c r="CA51" s="390"/>
      <c r="CB51" s="390"/>
      <c r="CC51" s="390"/>
      <c r="CD51" s="390"/>
    </row>
    <row r="52" spans="3:82">
      <c r="C52" s="529"/>
      <c r="AP52" s="1033"/>
      <c r="AQ52" s="1033"/>
      <c r="AR52" s="1033"/>
      <c r="AS52" s="1033"/>
      <c r="AT52" s="1033"/>
      <c r="AU52" s="1033"/>
      <c r="AV52" s="1033"/>
      <c r="AW52" s="1033"/>
      <c r="AX52" s="1033"/>
      <c r="AY52" s="1033"/>
      <c r="BB52" s="390"/>
      <c r="BC52" s="390"/>
      <c r="BD52" s="390"/>
      <c r="BE52" s="390"/>
      <c r="BF52" s="390"/>
      <c r="BG52" s="390"/>
      <c r="BH52" s="390"/>
      <c r="BI52" s="390"/>
      <c r="BJ52" s="390"/>
      <c r="BK52" s="390"/>
      <c r="BL52" s="390"/>
      <c r="BM52" s="390"/>
      <c r="BN52" s="390"/>
      <c r="BO52" s="390"/>
      <c r="BP52" s="390"/>
      <c r="BQ52" s="390"/>
      <c r="BR52" s="390"/>
      <c r="BS52" s="390"/>
      <c r="BT52" s="390"/>
      <c r="BU52" s="390"/>
      <c r="BV52" s="390"/>
      <c r="BW52" s="390"/>
      <c r="BX52" s="390"/>
      <c r="BY52" s="390"/>
      <c r="BZ52" s="390"/>
      <c r="CA52" s="390"/>
      <c r="CB52" s="390"/>
      <c r="CC52" s="390"/>
      <c r="CD52" s="390"/>
    </row>
    <row r="53" spans="3:82">
      <c r="C53" s="529"/>
      <c r="AP53" s="1033"/>
      <c r="AQ53" s="1033"/>
      <c r="AR53" s="1033"/>
      <c r="AS53" s="1033"/>
      <c r="AT53" s="1033"/>
      <c r="AU53" s="1033"/>
      <c r="AV53" s="1033"/>
      <c r="AW53" s="1033"/>
      <c r="AX53" s="1033"/>
      <c r="AY53" s="1033"/>
      <c r="BB53" s="390"/>
      <c r="BC53" s="390"/>
      <c r="BD53" s="390"/>
      <c r="BE53" s="390"/>
      <c r="BF53" s="390"/>
      <c r="BG53" s="390"/>
      <c r="BH53" s="390"/>
      <c r="BI53" s="390"/>
      <c r="BJ53" s="390"/>
      <c r="BK53" s="390"/>
      <c r="BL53" s="390"/>
      <c r="BM53" s="390"/>
      <c r="BN53" s="390"/>
      <c r="BO53" s="390"/>
      <c r="BP53" s="390"/>
      <c r="BQ53" s="390"/>
      <c r="BR53" s="390"/>
      <c r="BS53" s="390"/>
      <c r="BT53" s="390"/>
      <c r="BU53" s="390"/>
      <c r="BV53" s="390"/>
      <c r="BW53" s="390"/>
      <c r="BX53" s="390"/>
      <c r="BY53" s="390"/>
      <c r="BZ53" s="390"/>
      <c r="CA53" s="390"/>
      <c r="CB53" s="390"/>
      <c r="CC53" s="390"/>
      <c r="CD53" s="390"/>
    </row>
    <row r="54" spans="3:82">
      <c r="C54" s="529"/>
      <c r="AP54" s="1033"/>
      <c r="AQ54" s="1033"/>
      <c r="AR54" s="1033"/>
      <c r="AS54" s="1033"/>
      <c r="AT54" s="1033"/>
      <c r="AU54" s="1033"/>
      <c r="AV54" s="1033"/>
      <c r="AW54" s="1033"/>
      <c r="AX54" s="1033"/>
      <c r="AY54" s="1033"/>
      <c r="BB54" s="390"/>
      <c r="BC54" s="390"/>
      <c r="BD54" s="390"/>
      <c r="BE54" s="390"/>
      <c r="BF54" s="390"/>
      <c r="BG54" s="390"/>
      <c r="BH54" s="390"/>
      <c r="BI54" s="390"/>
      <c r="BJ54" s="390"/>
      <c r="BK54" s="390"/>
      <c r="BL54" s="390"/>
      <c r="BM54" s="390"/>
      <c r="BN54" s="390"/>
      <c r="BO54" s="390"/>
      <c r="BP54" s="390"/>
      <c r="BQ54" s="390"/>
      <c r="BR54" s="390"/>
      <c r="BS54" s="390"/>
      <c r="BT54" s="390"/>
      <c r="BU54" s="390"/>
      <c r="BV54" s="390"/>
      <c r="BW54" s="390"/>
      <c r="BX54" s="390"/>
      <c r="BY54" s="390"/>
      <c r="BZ54" s="390"/>
      <c r="CA54" s="390"/>
      <c r="CB54" s="390"/>
      <c r="CC54" s="390"/>
      <c r="CD54" s="390"/>
    </row>
    <row r="55" spans="3:82">
      <c r="C55" s="529"/>
      <c r="AP55" s="1033"/>
      <c r="AQ55" s="1033"/>
      <c r="AR55" s="1033"/>
      <c r="AS55" s="1033"/>
      <c r="AT55" s="1033"/>
      <c r="AU55" s="1033"/>
      <c r="AV55" s="1033"/>
      <c r="AW55" s="1033"/>
      <c r="AX55" s="1033"/>
      <c r="AY55" s="1033"/>
      <c r="BB55" s="390"/>
      <c r="BC55" s="390"/>
      <c r="BD55" s="390"/>
      <c r="BE55" s="390"/>
      <c r="BF55" s="390"/>
      <c r="BG55" s="390"/>
      <c r="BH55" s="390"/>
      <c r="BI55" s="390"/>
      <c r="BJ55" s="390"/>
      <c r="BK55" s="390"/>
      <c r="BL55" s="390"/>
      <c r="BM55" s="390"/>
      <c r="BN55" s="390"/>
      <c r="BO55" s="390"/>
      <c r="BP55" s="390"/>
      <c r="BQ55" s="390"/>
      <c r="BR55" s="390"/>
      <c r="BS55" s="390"/>
      <c r="BT55" s="390"/>
      <c r="BU55" s="390"/>
      <c r="BV55" s="390"/>
      <c r="BW55" s="390"/>
      <c r="BX55" s="390"/>
      <c r="BY55" s="390"/>
      <c r="BZ55" s="390"/>
      <c r="CA55" s="390"/>
      <c r="CB55" s="390"/>
      <c r="CC55" s="390"/>
      <c r="CD55" s="390"/>
    </row>
    <row r="56" spans="3:82">
      <c r="C56" s="529"/>
      <c r="AP56" s="1033"/>
      <c r="AQ56" s="1033"/>
      <c r="AR56" s="1033"/>
      <c r="AS56" s="1033"/>
      <c r="AT56" s="1033"/>
      <c r="AU56" s="1033"/>
      <c r="AV56" s="1033"/>
      <c r="AW56" s="1033"/>
      <c r="AX56" s="1033"/>
      <c r="AY56" s="1033"/>
      <c r="BB56" s="390"/>
      <c r="BC56" s="390"/>
      <c r="BD56" s="390"/>
      <c r="BE56" s="390"/>
      <c r="BF56" s="390"/>
      <c r="BG56" s="390"/>
      <c r="BH56" s="390"/>
      <c r="BI56" s="390"/>
      <c r="BJ56" s="390"/>
      <c r="BK56" s="390"/>
      <c r="BL56" s="390"/>
      <c r="BM56" s="390"/>
      <c r="BN56" s="390"/>
      <c r="BO56" s="390"/>
      <c r="BP56" s="390"/>
      <c r="BQ56" s="390"/>
      <c r="BR56" s="390"/>
      <c r="BS56" s="390"/>
      <c r="BT56" s="390"/>
      <c r="BU56" s="390"/>
      <c r="BV56" s="390"/>
      <c r="BW56" s="390"/>
      <c r="BX56" s="390"/>
      <c r="BY56" s="390"/>
      <c r="BZ56" s="390"/>
      <c r="CA56" s="390"/>
      <c r="CB56" s="390"/>
      <c r="CC56" s="390"/>
      <c r="CD56" s="390"/>
    </row>
    <row r="57" spans="3:82">
      <c r="C57" s="529"/>
      <c r="AP57" s="1033"/>
      <c r="AQ57" s="1033"/>
      <c r="AR57" s="1033"/>
      <c r="AS57" s="1033"/>
      <c r="AT57" s="1033"/>
      <c r="AU57" s="1033"/>
      <c r="AV57" s="1033"/>
      <c r="AW57" s="1033"/>
      <c r="AX57" s="1033"/>
      <c r="AY57" s="1033"/>
      <c r="BB57" s="390"/>
      <c r="BC57" s="390"/>
      <c r="BD57" s="390"/>
      <c r="BE57" s="390"/>
      <c r="BF57" s="390"/>
      <c r="BG57" s="390"/>
      <c r="BH57" s="390"/>
      <c r="BI57" s="390"/>
      <c r="BJ57" s="390"/>
      <c r="BK57" s="390"/>
      <c r="BL57" s="390"/>
      <c r="BM57" s="390"/>
      <c r="BN57" s="390"/>
      <c r="BO57" s="390"/>
      <c r="BP57" s="390"/>
      <c r="BQ57" s="390"/>
      <c r="BR57" s="390"/>
      <c r="BS57" s="390"/>
      <c r="BT57" s="390"/>
      <c r="BU57" s="390"/>
      <c r="BV57" s="390"/>
      <c r="BW57" s="390"/>
      <c r="BX57" s="390"/>
      <c r="BY57" s="390"/>
      <c r="BZ57" s="390"/>
      <c r="CA57" s="390"/>
      <c r="CB57" s="390"/>
      <c r="CC57" s="390"/>
      <c r="CD57" s="390"/>
    </row>
    <row r="58" spans="3:82">
      <c r="C58" s="529"/>
      <c r="AP58" s="1033"/>
      <c r="AQ58" s="1033"/>
      <c r="AR58" s="1033"/>
      <c r="AS58" s="1033"/>
      <c r="AT58" s="1033"/>
      <c r="AU58" s="1033"/>
      <c r="AV58" s="1033"/>
      <c r="AW58" s="1033"/>
      <c r="AX58" s="1033"/>
      <c r="AY58" s="1033"/>
      <c r="BB58" s="390"/>
      <c r="BC58" s="390"/>
      <c r="BD58" s="390"/>
      <c r="BE58" s="390"/>
      <c r="BF58" s="390"/>
      <c r="BG58" s="390"/>
      <c r="BH58" s="390"/>
      <c r="BI58" s="390"/>
      <c r="BJ58" s="390"/>
      <c r="BK58" s="390"/>
      <c r="BL58" s="390"/>
      <c r="BM58" s="390"/>
      <c r="BN58" s="390"/>
      <c r="BO58" s="390"/>
      <c r="BP58" s="390"/>
      <c r="BQ58" s="390"/>
      <c r="BR58" s="390"/>
      <c r="BS58" s="390"/>
      <c r="BT58" s="390"/>
      <c r="BU58" s="390"/>
      <c r="BV58" s="390"/>
      <c r="BW58" s="390"/>
      <c r="BX58" s="390"/>
      <c r="BY58" s="390"/>
      <c r="BZ58" s="390"/>
      <c r="CA58" s="390"/>
      <c r="CB58" s="390"/>
      <c r="CC58" s="390"/>
      <c r="CD58" s="390"/>
    </row>
    <row r="59" spans="3:82">
      <c r="C59" s="529"/>
      <c r="AP59" s="1033"/>
      <c r="AQ59" s="1033"/>
      <c r="AR59" s="1033"/>
      <c r="AS59" s="1033"/>
      <c r="AT59" s="1033"/>
      <c r="AU59" s="1033"/>
      <c r="AV59" s="1033"/>
      <c r="AW59" s="1033"/>
      <c r="AX59" s="1033"/>
      <c r="AY59" s="1033"/>
      <c r="BB59" s="390"/>
      <c r="BC59" s="390"/>
      <c r="BD59" s="390"/>
      <c r="BE59" s="390"/>
      <c r="BF59" s="390"/>
      <c r="BG59" s="390"/>
      <c r="BH59" s="390"/>
      <c r="BI59" s="390"/>
      <c r="BJ59" s="390"/>
      <c r="BK59" s="390"/>
      <c r="BL59" s="390"/>
      <c r="BM59" s="390"/>
      <c r="BN59" s="390"/>
      <c r="BO59" s="390"/>
      <c r="BP59" s="390"/>
      <c r="BQ59" s="390"/>
      <c r="BR59" s="390"/>
      <c r="BS59" s="390"/>
      <c r="BT59" s="390"/>
      <c r="BU59" s="390"/>
      <c r="BV59" s="390"/>
      <c r="BW59" s="390"/>
      <c r="BX59" s="390"/>
      <c r="BY59" s="390"/>
      <c r="BZ59" s="390"/>
      <c r="CA59" s="390"/>
      <c r="CB59" s="390"/>
      <c r="CC59" s="390"/>
      <c r="CD59" s="390"/>
    </row>
    <row r="60" spans="3:82">
      <c r="C60" s="529"/>
      <c r="AP60" s="1033"/>
      <c r="AQ60" s="1033"/>
      <c r="AR60" s="1033"/>
      <c r="AS60" s="1033"/>
      <c r="AT60" s="1033"/>
      <c r="AU60" s="1033"/>
      <c r="AV60" s="1033"/>
      <c r="AW60" s="1033"/>
      <c r="AX60" s="1033"/>
      <c r="AY60" s="1033"/>
      <c r="BB60" s="390"/>
      <c r="BC60" s="390"/>
      <c r="BD60" s="390"/>
      <c r="BE60" s="390"/>
      <c r="BF60" s="390"/>
      <c r="BG60" s="390"/>
      <c r="BH60" s="390"/>
      <c r="BI60" s="390"/>
      <c r="BJ60" s="390"/>
      <c r="BK60" s="390"/>
      <c r="BL60" s="390"/>
      <c r="BM60" s="390"/>
      <c r="BN60" s="390"/>
      <c r="BO60" s="390"/>
      <c r="BP60" s="390"/>
      <c r="BQ60" s="390"/>
      <c r="BR60" s="390"/>
      <c r="BS60" s="390"/>
      <c r="BT60" s="390"/>
      <c r="BU60" s="390"/>
      <c r="BV60" s="390"/>
      <c r="BW60" s="390"/>
      <c r="BX60" s="390"/>
      <c r="BY60" s="390"/>
      <c r="BZ60" s="390"/>
      <c r="CA60" s="390"/>
      <c r="CB60" s="390"/>
      <c r="CC60" s="390"/>
      <c r="CD60" s="390"/>
    </row>
    <row r="61" spans="3:82">
      <c r="C61" s="529"/>
      <c r="AP61" s="1033"/>
      <c r="AQ61" s="1033"/>
      <c r="AR61" s="1033"/>
      <c r="AS61" s="1033"/>
      <c r="AT61" s="1033"/>
      <c r="AU61" s="1033"/>
      <c r="AV61" s="1033"/>
      <c r="AW61" s="1033"/>
      <c r="AX61" s="1033"/>
      <c r="AY61" s="1033"/>
      <c r="BB61" s="390"/>
      <c r="BC61" s="390"/>
      <c r="BD61" s="390"/>
      <c r="BE61" s="390"/>
      <c r="BF61" s="390"/>
      <c r="BG61" s="390"/>
      <c r="BH61" s="390"/>
      <c r="BI61" s="390"/>
      <c r="BJ61" s="390"/>
      <c r="BK61" s="390"/>
      <c r="BL61" s="390"/>
      <c r="BM61" s="390"/>
      <c r="BN61" s="390"/>
      <c r="BO61" s="390"/>
      <c r="BP61" s="390"/>
      <c r="BQ61" s="390"/>
      <c r="BR61" s="390"/>
      <c r="BS61" s="390"/>
      <c r="BT61" s="390"/>
      <c r="BU61" s="390"/>
      <c r="BV61" s="390"/>
      <c r="BW61" s="390"/>
      <c r="BX61" s="390"/>
      <c r="BY61" s="390"/>
      <c r="BZ61" s="390"/>
      <c r="CA61" s="390"/>
      <c r="CB61" s="390"/>
      <c r="CC61" s="390"/>
      <c r="CD61" s="390"/>
    </row>
    <row r="62" spans="3:82">
      <c r="C62" s="529"/>
      <c r="AP62" s="1033"/>
      <c r="AQ62" s="1033"/>
      <c r="AR62" s="1033"/>
      <c r="AS62" s="1033"/>
      <c r="AT62" s="1033"/>
      <c r="AU62" s="1033"/>
      <c r="AV62" s="1033"/>
      <c r="AW62" s="1033"/>
      <c r="AX62" s="1033"/>
      <c r="AY62" s="1033"/>
      <c r="BB62" s="390"/>
      <c r="BC62" s="390"/>
      <c r="BD62" s="390"/>
      <c r="BE62" s="390"/>
      <c r="BF62" s="390"/>
      <c r="BG62" s="390"/>
      <c r="BH62" s="390"/>
      <c r="BI62" s="390"/>
      <c r="BJ62" s="390"/>
      <c r="BK62" s="390"/>
      <c r="BL62" s="390"/>
      <c r="BM62" s="390"/>
      <c r="BN62" s="390"/>
      <c r="BO62" s="390"/>
      <c r="BP62" s="390"/>
      <c r="BQ62" s="390"/>
      <c r="BR62" s="390"/>
      <c r="BS62" s="390"/>
      <c r="BT62" s="390"/>
      <c r="BU62" s="390"/>
      <c r="BV62" s="390"/>
      <c r="BW62" s="390"/>
      <c r="BX62" s="390"/>
      <c r="BY62" s="390"/>
      <c r="BZ62" s="390"/>
      <c r="CA62" s="390"/>
      <c r="CB62" s="390"/>
      <c r="CC62" s="390"/>
      <c r="CD62" s="390"/>
    </row>
    <row r="63" spans="3:82">
      <c r="C63" s="529"/>
      <c r="AP63" s="1033"/>
      <c r="AQ63" s="1033"/>
      <c r="AR63" s="1033"/>
      <c r="AS63" s="1033"/>
      <c r="AT63" s="1033"/>
      <c r="AU63" s="1033"/>
      <c r="AV63" s="1033"/>
      <c r="AW63" s="1033"/>
      <c r="AX63" s="1033"/>
      <c r="AY63" s="1033"/>
      <c r="BB63" s="390"/>
      <c r="BC63" s="390"/>
      <c r="BD63" s="390"/>
      <c r="BE63" s="390"/>
      <c r="BF63" s="390"/>
      <c r="BG63" s="390"/>
      <c r="BH63" s="390"/>
      <c r="BI63" s="390"/>
      <c r="BJ63" s="390"/>
      <c r="BK63" s="390"/>
      <c r="BL63" s="390"/>
      <c r="BM63" s="390"/>
      <c r="BN63" s="390"/>
      <c r="BO63" s="390"/>
      <c r="BP63" s="390"/>
      <c r="BQ63" s="390"/>
      <c r="BR63" s="390"/>
      <c r="BS63" s="390"/>
      <c r="BT63" s="390"/>
      <c r="BU63" s="390"/>
      <c r="BV63" s="390"/>
      <c r="BW63" s="390"/>
      <c r="BX63" s="390"/>
      <c r="BY63" s="390"/>
      <c r="BZ63" s="390"/>
      <c r="CA63" s="390"/>
      <c r="CB63" s="390"/>
      <c r="CC63" s="390"/>
      <c r="CD63" s="390"/>
    </row>
    <row r="64" spans="3:82">
      <c r="C64" s="529"/>
      <c r="AP64" s="1033"/>
      <c r="AQ64" s="1033"/>
      <c r="AR64" s="1033"/>
      <c r="AS64" s="1033"/>
      <c r="AT64" s="1033"/>
      <c r="AU64" s="1033"/>
      <c r="AV64" s="1033"/>
      <c r="AW64" s="1033"/>
      <c r="AX64" s="1033"/>
      <c r="AY64" s="1033"/>
      <c r="BB64" s="390"/>
      <c r="BC64" s="390"/>
      <c r="BD64" s="390"/>
      <c r="BE64" s="390"/>
      <c r="BF64" s="390"/>
      <c r="BG64" s="390"/>
      <c r="BH64" s="390"/>
      <c r="BI64" s="390"/>
      <c r="BJ64" s="390"/>
      <c r="BK64" s="390"/>
      <c r="BL64" s="390"/>
      <c r="BM64" s="390"/>
      <c r="BN64" s="390"/>
      <c r="BO64" s="390"/>
      <c r="BP64" s="390"/>
      <c r="BQ64" s="390"/>
      <c r="BR64" s="390"/>
      <c r="BS64" s="390"/>
      <c r="BT64" s="390"/>
      <c r="BU64" s="390"/>
      <c r="BV64" s="390"/>
      <c r="BW64" s="390"/>
      <c r="BX64" s="390"/>
      <c r="BY64" s="390"/>
      <c r="BZ64" s="390"/>
      <c r="CA64" s="390"/>
      <c r="CB64" s="390"/>
      <c r="CC64" s="390"/>
      <c r="CD64" s="390"/>
    </row>
    <row r="65" spans="3:82">
      <c r="C65" s="529"/>
      <c r="AP65" s="1033"/>
      <c r="AQ65" s="1033"/>
      <c r="AR65" s="1033"/>
      <c r="AS65" s="1033"/>
      <c r="AT65" s="1033"/>
      <c r="AU65" s="1033"/>
      <c r="AV65" s="1033"/>
      <c r="AW65" s="1033"/>
      <c r="AX65" s="1033"/>
      <c r="AY65" s="1033"/>
      <c r="BB65" s="390"/>
      <c r="BC65" s="390"/>
      <c r="BD65" s="390"/>
      <c r="BE65" s="390"/>
      <c r="BF65" s="390"/>
      <c r="BG65" s="390"/>
      <c r="BH65" s="390"/>
      <c r="BI65" s="390"/>
      <c r="BJ65" s="390"/>
      <c r="BK65" s="390"/>
      <c r="BL65" s="390"/>
      <c r="BM65" s="390"/>
      <c r="BN65" s="390"/>
      <c r="BO65" s="390"/>
      <c r="BP65" s="390"/>
      <c r="BQ65" s="390"/>
      <c r="BR65" s="390"/>
      <c r="BS65" s="390"/>
      <c r="BT65" s="390"/>
      <c r="BU65" s="390"/>
      <c r="BV65" s="390"/>
      <c r="BW65" s="390"/>
      <c r="BX65" s="390"/>
      <c r="BY65" s="390"/>
      <c r="BZ65" s="390"/>
      <c r="CA65" s="390"/>
      <c r="CB65" s="390"/>
      <c r="CC65" s="390"/>
      <c r="CD65" s="390"/>
    </row>
    <row r="66" spans="3:82">
      <c r="C66" s="529"/>
      <c r="AP66" s="1033"/>
      <c r="AQ66" s="1033"/>
      <c r="AR66" s="1033"/>
      <c r="AS66" s="1033"/>
      <c r="AT66" s="1033"/>
      <c r="AU66" s="1033"/>
      <c r="AV66" s="1033"/>
      <c r="AW66" s="1033"/>
      <c r="AX66" s="1033"/>
      <c r="AY66" s="1033"/>
      <c r="BB66" s="390"/>
      <c r="BC66" s="390"/>
      <c r="BD66" s="390"/>
      <c r="BE66" s="390"/>
      <c r="BF66" s="390"/>
      <c r="BG66" s="390"/>
      <c r="BH66" s="390"/>
      <c r="BI66" s="390"/>
      <c r="BJ66" s="390"/>
      <c r="BK66" s="390"/>
      <c r="BL66" s="390"/>
      <c r="BM66" s="390"/>
      <c r="BN66" s="390"/>
      <c r="BO66" s="390"/>
      <c r="BP66" s="390"/>
      <c r="BQ66" s="390"/>
      <c r="BR66" s="390"/>
      <c r="BS66" s="390"/>
      <c r="BT66" s="390"/>
      <c r="BU66" s="390"/>
      <c r="BV66" s="390"/>
      <c r="BW66" s="390"/>
      <c r="BX66" s="390"/>
      <c r="BY66" s="390"/>
      <c r="BZ66" s="390"/>
      <c r="CA66" s="390"/>
      <c r="CB66" s="390"/>
      <c r="CC66" s="390"/>
      <c r="CD66" s="390"/>
    </row>
    <row r="67" spans="3:82">
      <c r="C67" s="529"/>
      <c r="AP67" s="1033"/>
      <c r="AQ67" s="1033"/>
      <c r="AR67" s="1033"/>
      <c r="AS67" s="1033"/>
      <c r="AT67" s="1033"/>
      <c r="AU67" s="1033"/>
      <c r="AV67" s="1033"/>
      <c r="AW67" s="1033"/>
      <c r="AX67" s="1033"/>
      <c r="AY67" s="1033"/>
      <c r="BB67" s="390"/>
      <c r="BC67" s="390"/>
      <c r="BD67" s="390"/>
      <c r="BE67" s="390"/>
      <c r="BF67" s="390"/>
      <c r="BG67" s="390"/>
      <c r="BH67" s="390"/>
      <c r="BI67" s="390"/>
      <c r="BJ67" s="390"/>
      <c r="BK67" s="390"/>
      <c r="BL67" s="390"/>
      <c r="BM67" s="390"/>
      <c r="BN67" s="390"/>
      <c r="BO67" s="390"/>
      <c r="BP67" s="390"/>
      <c r="BQ67" s="390"/>
      <c r="BR67" s="390"/>
      <c r="BS67" s="390"/>
      <c r="BT67" s="390"/>
      <c r="BU67" s="390"/>
      <c r="BV67" s="390"/>
      <c r="BW67" s="390"/>
      <c r="BX67" s="390"/>
      <c r="BY67" s="390"/>
      <c r="BZ67" s="390"/>
      <c r="CA67" s="390"/>
      <c r="CB67" s="390"/>
      <c r="CC67" s="390"/>
      <c r="CD67" s="390"/>
    </row>
    <row r="68" spans="3:82">
      <c r="C68" s="529"/>
      <c r="AP68" s="1033"/>
      <c r="AQ68" s="1033"/>
      <c r="AR68" s="1033"/>
      <c r="AS68" s="1033"/>
      <c r="AT68" s="1033"/>
      <c r="AU68" s="1033"/>
      <c r="AV68" s="1033"/>
      <c r="AW68" s="1033"/>
      <c r="AX68" s="1033"/>
      <c r="AY68" s="1033"/>
      <c r="BB68" s="390"/>
      <c r="BC68" s="390"/>
      <c r="BD68" s="390"/>
      <c r="BE68" s="390"/>
      <c r="BF68" s="390"/>
      <c r="BG68" s="390"/>
      <c r="BH68" s="390"/>
      <c r="BI68" s="390"/>
      <c r="BJ68" s="390"/>
      <c r="BK68" s="390"/>
      <c r="BL68" s="390"/>
      <c r="BM68" s="390"/>
      <c r="BN68" s="390"/>
      <c r="BO68" s="390"/>
      <c r="BP68" s="390"/>
      <c r="BQ68" s="390"/>
      <c r="BR68" s="390"/>
      <c r="BS68" s="390"/>
      <c r="BT68" s="390"/>
      <c r="BU68" s="390"/>
      <c r="BV68" s="390"/>
      <c r="BW68" s="390"/>
      <c r="BX68" s="390"/>
      <c r="BY68" s="390"/>
      <c r="BZ68" s="390"/>
      <c r="CA68" s="390"/>
      <c r="CB68" s="390"/>
      <c r="CC68" s="390"/>
      <c r="CD68" s="390"/>
    </row>
    <row r="69" spans="3:82">
      <c r="C69" s="529"/>
      <c r="AP69" s="1033"/>
      <c r="AQ69" s="1033"/>
      <c r="AR69" s="1033"/>
      <c r="AS69" s="1033"/>
      <c r="AT69" s="1033"/>
      <c r="AU69" s="1033"/>
      <c r="AV69" s="1033"/>
      <c r="AW69" s="1033"/>
      <c r="AX69" s="1033"/>
      <c r="AY69" s="1033"/>
      <c r="BB69" s="390"/>
      <c r="BC69" s="390"/>
      <c r="BD69" s="390"/>
      <c r="BE69" s="390"/>
      <c r="BF69" s="390"/>
      <c r="BG69" s="390"/>
      <c r="BH69" s="390"/>
      <c r="BI69" s="390"/>
      <c r="BJ69" s="390"/>
      <c r="BK69" s="390"/>
      <c r="BL69" s="390"/>
      <c r="BM69" s="390"/>
      <c r="BN69" s="390"/>
      <c r="BO69" s="390"/>
      <c r="BP69" s="390"/>
      <c r="BQ69" s="390"/>
      <c r="BR69" s="390"/>
      <c r="BS69" s="390"/>
      <c r="BT69" s="390"/>
      <c r="BU69" s="390"/>
      <c r="BV69" s="390"/>
      <c r="BW69" s="390"/>
      <c r="BX69" s="390"/>
      <c r="BY69" s="390"/>
      <c r="BZ69" s="390"/>
      <c r="CA69" s="390"/>
      <c r="CB69" s="390"/>
      <c r="CC69" s="390"/>
      <c r="CD69" s="390"/>
    </row>
    <row r="70" spans="3:82">
      <c r="C70" s="529"/>
      <c r="AP70" s="1033"/>
      <c r="AQ70" s="1033"/>
      <c r="AR70" s="1033"/>
      <c r="AS70" s="1033"/>
      <c r="AT70" s="1033"/>
      <c r="AU70" s="1033"/>
      <c r="AV70" s="1033"/>
      <c r="AW70" s="1033"/>
      <c r="AX70" s="1033"/>
      <c r="AY70" s="1033"/>
      <c r="BB70" s="390"/>
      <c r="BC70" s="390"/>
      <c r="BD70" s="390"/>
      <c r="BE70" s="390"/>
      <c r="BF70" s="390"/>
      <c r="BG70" s="390"/>
      <c r="BH70" s="390"/>
      <c r="BI70" s="390"/>
      <c r="BJ70" s="390"/>
      <c r="BK70" s="390"/>
      <c r="BL70" s="390"/>
      <c r="BM70" s="390"/>
      <c r="BN70" s="390"/>
      <c r="BO70" s="390"/>
      <c r="BP70" s="390"/>
      <c r="BQ70" s="390"/>
      <c r="BR70" s="390"/>
      <c r="BS70" s="390"/>
      <c r="BT70" s="390"/>
      <c r="BU70" s="390"/>
      <c r="BV70" s="390"/>
      <c r="BW70" s="390"/>
      <c r="BX70" s="390"/>
      <c r="BY70" s="390"/>
      <c r="BZ70" s="390"/>
      <c r="CA70" s="390"/>
      <c r="CB70" s="390"/>
      <c r="CC70" s="390"/>
      <c r="CD70" s="390"/>
    </row>
    <row r="71" spans="3:82">
      <c r="C71" s="529"/>
      <c r="AP71" s="1033"/>
      <c r="AQ71" s="1033"/>
      <c r="AR71" s="1033"/>
      <c r="AS71" s="1033"/>
      <c r="AT71" s="1033"/>
      <c r="AU71" s="1033"/>
      <c r="AV71" s="1033"/>
      <c r="AW71" s="1033"/>
      <c r="AX71" s="1033"/>
      <c r="AY71" s="1033"/>
      <c r="BB71" s="390"/>
      <c r="BC71" s="390"/>
      <c r="BD71" s="390"/>
      <c r="BE71" s="390"/>
      <c r="BF71" s="390"/>
      <c r="BG71" s="390"/>
      <c r="BH71" s="390"/>
      <c r="BI71" s="390"/>
      <c r="BJ71" s="390"/>
      <c r="BK71" s="390"/>
      <c r="BL71" s="390"/>
      <c r="BM71" s="390"/>
      <c r="BN71" s="390"/>
      <c r="BO71" s="390"/>
      <c r="BP71" s="390"/>
      <c r="BQ71" s="390"/>
      <c r="BR71" s="390"/>
      <c r="BS71" s="390"/>
      <c r="BT71" s="390"/>
      <c r="BU71" s="390"/>
      <c r="BV71" s="390"/>
      <c r="BW71" s="390"/>
      <c r="BX71" s="390"/>
      <c r="BY71" s="390"/>
      <c r="BZ71" s="390"/>
      <c r="CA71" s="390"/>
      <c r="CB71" s="390"/>
      <c r="CC71" s="390"/>
      <c r="CD71" s="390"/>
    </row>
    <row r="72" spans="3:82">
      <c r="C72" s="529"/>
      <c r="AP72" s="1033"/>
      <c r="AQ72" s="1033"/>
      <c r="AR72" s="1033"/>
      <c r="AS72" s="1033"/>
      <c r="AT72" s="1033"/>
      <c r="AU72" s="1033"/>
      <c r="AV72" s="1033"/>
      <c r="AW72" s="1033"/>
      <c r="AX72" s="1033"/>
      <c r="AY72" s="1033"/>
      <c r="BB72" s="390"/>
      <c r="BC72" s="390"/>
      <c r="BD72" s="390"/>
      <c r="BE72" s="390"/>
      <c r="BF72" s="390"/>
      <c r="BG72" s="390"/>
      <c r="BH72" s="390"/>
      <c r="BI72" s="390"/>
      <c r="BJ72" s="390"/>
      <c r="BK72" s="390"/>
      <c r="BL72" s="390"/>
      <c r="BM72" s="390"/>
      <c r="BN72" s="390"/>
      <c r="BO72" s="390"/>
      <c r="BP72" s="390"/>
      <c r="BQ72" s="390"/>
      <c r="BR72" s="390"/>
      <c r="BS72" s="390"/>
      <c r="BT72" s="390"/>
      <c r="BU72" s="390"/>
      <c r="BV72" s="390"/>
      <c r="BW72" s="390"/>
      <c r="BX72" s="390"/>
      <c r="BY72" s="390"/>
      <c r="BZ72" s="390"/>
      <c r="CA72" s="390"/>
      <c r="CB72" s="390"/>
      <c r="CC72" s="390"/>
      <c r="CD72" s="390"/>
    </row>
    <row r="73" spans="3:82">
      <c r="C73" s="529"/>
      <c r="AP73" s="1033"/>
      <c r="AQ73" s="1033"/>
      <c r="AR73" s="1033"/>
      <c r="AS73" s="1033"/>
      <c r="AT73" s="1033"/>
      <c r="AU73" s="1033"/>
      <c r="AV73" s="1033"/>
      <c r="AW73" s="1033"/>
      <c r="AX73" s="1033"/>
      <c r="AY73" s="1033"/>
      <c r="BB73" s="390"/>
      <c r="BC73" s="390"/>
      <c r="BD73" s="390"/>
      <c r="BE73" s="390"/>
      <c r="BF73" s="390"/>
      <c r="BG73" s="390"/>
      <c r="BH73" s="390"/>
      <c r="BI73" s="390"/>
      <c r="BJ73" s="390"/>
      <c r="BK73" s="390"/>
      <c r="BL73" s="390"/>
      <c r="BM73" s="390"/>
      <c r="BN73" s="390"/>
      <c r="BO73" s="390"/>
      <c r="BP73" s="390"/>
      <c r="BQ73" s="390"/>
      <c r="BR73" s="390"/>
      <c r="BS73" s="390"/>
      <c r="BT73" s="390"/>
      <c r="BU73" s="390"/>
      <c r="BV73" s="390"/>
      <c r="BW73" s="390"/>
      <c r="BX73" s="390"/>
      <c r="BY73" s="390"/>
      <c r="BZ73" s="390"/>
      <c r="CA73" s="390"/>
      <c r="CB73" s="390"/>
      <c r="CC73" s="390"/>
      <c r="CD73" s="390"/>
    </row>
    <row r="74" spans="3:82">
      <c r="C74" s="529"/>
      <c r="AP74" s="1033"/>
      <c r="AQ74" s="1033"/>
      <c r="AR74" s="1033"/>
      <c r="AS74" s="1033"/>
      <c r="AT74" s="1033"/>
      <c r="AU74" s="1033"/>
      <c r="AV74" s="1033"/>
      <c r="AW74" s="1033"/>
      <c r="AX74" s="1033"/>
      <c r="AY74" s="1033"/>
      <c r="BB74" s="390"/>
      <c r="BC74" s="390"/>
      <c r="BD74" s="390"/>
      <c r="BE74" s="390"/>
      <c r="BF74" s="390"/>
      <c r="BG74" s="390"/>
      <c r="BH74" s="390"/>
      <c r="BI74" s="390"/>
      <c r="BJ74" s="390"/>
      <c r="BK74" s="390"/>
      <c r="BL74" s="390"/>
      <c r="BM74" s="390"/>
      <c r="BN74" s="390"/>
      <c r="BO74" s="390"/>
      <c r="BP74" s="390"/>
      <c r="BQ74" s="390"/>
      <c r="BR74" s="390"/>
      <c r="BS74" s="390"/>
      <c r="BT74" s="390"/>
      <c r="BU74" s="390"/>
      <c r="BV74" s="390"/>
      <c r="BW74" s="390"/>
      <c r="BX74" s="390"/>
      <c r="BY74" s="390"/>
      <c r="BZ74" s="390"/>
      <c r="CA74" s="390"/>
      <c r="CB74" s="390"/>
      <c r="CC74" s="390"/>
      <c r="CD74" s="390"/>
    </row>
    <row r="75" spans="3:82">
      <c r="C75" s="529"/>
      <c r="AP75" s="1033"/>
      <c r="AQ75" s="1033"/>
      <c r="AR75" s="1033"/>
      <c r="AS75" s="1033"/>
      <c r="AT75" s="1033"/>
      <c r="AU75" s="1033"/>
      <c r="AV75" s="1033"/>
      <c r="AW75" s="1033"/>
      <c r="AX75" s="1033"/>
      <c r="AY75" s="1033"/>
      <c r="BB75" s="390"/>
      <c r="BC75" s="390"/>
      <c r="BD75" s="390"/>
      <c r="BE75" s="390"/>
      <c r="BF75" s="390"/>
      <c r="BG75" s="390"/>
      <c r="BH75" s="390"/>
      <c r="BI75" s="390"/>
      <c r="BJ75" s="390"/>
      <c r="BK75" s="390"/>
      <c r="BL75" s="390"/>
      <c r="BM75" s="390"/>
      <c r="BN75" s="390"/>
      <c r="BO75" s="390"/>
      <c r="BP75" s="390"/>
      <c r="BQ75" s="390"/>
      <c r="BR75" s="390"/>
      <c r="BS75" s="390"/>
      <c r="BT75" s="390"/>
      <c r="BU75" s="390"/>
      <c r="BV75" s="390"/>
      <c r="BW75" s="390"/>
      <c r="BX75" s="390"/>
      <c r="BY75" s="390"/>
      <c r="BZ75" s="390"/>
      <c r="CA75" s="390"/>
      <c r="CB75" s="390"/>
      <c r="CC75" s="390"/>
      <c r="CD75" s="390"/>
    </row>
    <row r="76" spans="3:82">
      <c r="C76" s="529"/>
      <c r="AP76" s="1033"/>
      <c r="AQ76" s="1033"/>
      <c r="AR76" s="1033"/>
      <c r="AS76" s="1033"/>
      <c r="AT76" s="1033"/>
      <c r="AU76" s="1033"/>
      <c r="AV76" s="1033"/>
      <c r="AW76" s="1033"/>
      <c r="AX76" s="1033"/>
      <c r="AY76" s="1033"/>
      <c r="BB76" s="390"/>
      <c r="BC76" s="390"/>
      <c r="BD76" s="390"/>
      <c r="BE76" s="390"/>
      <c r="BF76" s="390"/>
      <c r="BG76" s="390"/>
      <c r="BH76" s="390"/>
      <c r="BI76" s="390"/>
      <c r="BJ76" s="390"/>
      <c r="BK76" s="390"/>
      <c r="BL76" s="390"/>
      <c r="BM76" s="390"/>
      <c r="BN76" s="390"/>
      <c r="BO76" s="390"/>
      <c r="BP76" s="390"/>
      <c r="BQ76" s="390"/>
      <c r="BR76" s="390"/>
      <c r="BS76" s="390"/>
      <c r="BT76" s="390"/>
      <c r="BU76" s="390"/>
      <c r="BV76" s="390"/>
      <c r="BW76" s="390"/>
      <c r="BX76" s="390"/>
      <c r="BY76" s="390"/>
      <c r="BZ76" s="390"/>
      <c r="CA76" s="390"/>
      <c r="CB76" s="390"/>
      <c r="CC76" s="390"/>
      <c r="CD76" s="390"/>
    </row>
    <row r="77" spans="3:82">
      <c r="C77" s="529"/>
      <c r="AP77" s="1033"/>
      <c r="AQ77" s="1033"/>
      <c r="AR77" s="1033"/>
      <c r="AS77" s="1033"/>
      <c r="AT77" s="1033"/>
      <c r="AU77" s="1033"/>
      <c r="AV77" s="1033"/>
      <c r="AW77" s="1033"/>
      <c r="AX77" s="1033"/>
      <c r="AY77" s="1033"/>
      <c r="BB77" s="390"/>
      <c r="BC77" s="390"/>
      <c r="BD77" s="390"/>
      <c r="BE77" s="390"/>
      <c r="BF77" s="390"/>
      <c r="BG77" s="390"/>
      <c r="BH77" s="390"/>
      <c r="BI77" s="390"/>
      <c r="BJ77" s="390"/>
      <c r="BK77" s="390"/>
      <c r="BL77" s="390"/>
      <c r="BM77" s="390"/>
      <c r="BN77" s="390"/>
      <c r="BO77" s="390"/>
      <c r="BP77" s="390"/>
      <c r="BQ77" s="390"/>
      <c r="BR77" s="390"/>
      <c r="BS77" s="390"/>
      <c r="BT77" s="390"/>
      <c r="BU77" s="390"/>
      <c r="BV77" s="390"/>
      <c r="BW77" s="390"/>
      <c r="BX77" s="390"/>
      <c r="BY77" s="390"/>
      <c r="BZ77" s="390"/>
      <c r="CA77" s="390"/>
      <c r="CB77" s="390"/>
      <c r="CC77" s="390"/>
      <c r="CD77" s="390"/>
    </row>
    <row r="78" spans="3:82">
      <c r="C78" s="529"/>
      <c r="AP78" s="1033"/>
      <c r="AQ78" s="1033"/>
      <c r="AR78" s="1033"/>
      <c r="AS78" s="1033"/>
      <c r="AT78" s="1033"/>
      <c r="AU78" s="1033"/>
      <c r="AV78" s="1033"/>
      <c r="AW78" s="1033"/>
      <c r="AX78" s="1033"/>
      <c r="AY78" s="1033"/>
      <c r="BB78" s="390"/>
      <c r="BC78" s="390"/>
      <c r="BD78" s="390"/>
      <c r="BE78" s="390"/>
      <c r="BF78" s="390"/>
      <c r="BG78" s="390"/>
      <c r="BH78" s="390"/>
      <c r="BI78" s="390"/>
      <c r="BJ78" s="390"/>
      <c r="BK78" s="390"/>
      <c r="BL78" s="390"/>
      <c r="BM78" s="390"/>
      <c r="BN78" s="390"/>
      <c r="BO78" s="390"/>
      <c r="BP78" s="390"/>
      <c r="BQ78" s="390"/>
      <c r="BR78" s="390"/>
      <c r="BS78" s="390"/>
      <c r="BT78" s="390"/>
      <c r="BU78" s="390"/>
      <c r="BV78" s="390"/>
      <c r="BW78" s="390"/>
      <c r="BX78" s="390"/>
      <c r="BY78" s="390"/>
      <c r="BZ78" s="390"/>
      <c r="CA78" s="390"/>
      <c r="CB78" s="390"/>
      <c r="CC78" s="390"/>
      <c r="CD78" s="390"/>
    </row>
    <row r="79" spans="3:82">
      <c r="C79" s="529"/>
      <c r="AP79" s="1033"/>
      <c r="AQ79" s="1033"/>
      <c r="AR79" s="1033"/>
      <c r="AS79" s="1033"/>
      <c r="AT79" s="1033"/>
      <c r="AU79" s="1033"/>
      <c r="AV79" s="1033"/>
      <c r="AW79" s="1033"/>
      <c r="AX79" s="1033"/>
      <c r="AY79" s="1033"/>
      <c r="BB79" s="390"/>
      <c r="BC79" s="390"/>
      <c r="BD79" s="390"/>
      <c r="BE79" s="390"/>
      <c r="BF79" s="390"/>
      <c r="BG79" s="390"/>
      <c r="BH79" s="390"/>
      <c r="BI79" s="390"/>
      <c r="BJ79" s="390"/>
      <c r="BK79" s="390"/>
      <c r="BL79" s="390"/>
      <c r="BM79" s="390"/>
      <c r="BN79" s="390"/>
      <c r="BO79" s="390"/>
      <c r="BP79" s="390"/>
      <c r="BQ79" s="390"/>
      <c r="BR79" s="390"/>
      <c r="BS79" s="390"/>
      <c r="BT79" s="390"/>
      <c r="BU79" s="390"/>
      <c r="BV79" s="390"/>
      <c r="BW79" s="390"/>
      <c r="BX79" s="390"/>
      <c r="BY79" s="390"/>
      <c r="BZ79" s="390"/>
      <c r="CA79" s="390"/>
      <c r="CB79" s="390"/>
      <c r="CC79" s="390"/>
      <c r="CD79" s="390"/>
    </row>
    <row r="80" spans="3:82">
      <c r="C80" s="529"/>
      <c r="AP80" s="1033"/>
      <c r="AQ80" s="1033"/>
      <c r="AR80" s="1033"/>
      <c r="AS80" s="1033"/>
      <c r="AT80" s="1033"/>
      <c r="AU80" s="1033"/>
      <c r="AV80" s="1033"/>
      <c r="AW80" s="1033"/>
      <c r="AX80" s="1033"/>
      <c r="AY80" s="1033"/>
      <c r="BB80" s="390"/>
      <c r="BC80" s="390"/>
      <c r="BD80" s="390"/>
      <c r="BE80" s="390"/>
      <c r="BF80" s="390"/>
      <c r="BG80" s="390"/>
      <c r="BH80" s="390"/>
      <c r="BI80" s="390"/>
      <c r="BJ80" s="390"/>
      <c r="BK80" s="390"/>
      <c r="BL80" s="390"/>
      <c r="BM80" s="390"/>
      <c r="BN80" s="390"/>
      <c r="BO80" s="390"/>
      <c r="BP80" s="390"/>
      <c r="BQ80" s="390"/>
      <c r="BR80" s="390"/>
      <c r="BS80" s="390"/>
      <c r="BT80" s="390"/>
      <c r="BU80" s="390"/>
      <c r="BV80" s="390"/>
      <c r="BW80" s="390"/>
      <c r="BX80" s="390"/>
      <c r="BY80" s="390"/>
      <c r="BZ80" s="390"/>
      <c r="CA80" s="390"/>
      <c r="CB80" s="390"/>
      <c r="CC80" s="390"/>
      <c r="CD80" s="390"/>
    </row>
    <row r="81" spans="3:82">
      <c r="C81" s="529"/>
      <c r="AP81" s="1033"/>
      <c r="AQ81" s="1033"/>
      <c r="AR81" s="1033"/>
      <c r="AS81" s="1033"/>
      <c r="AT81" s="1033"/>
      <c r="AU81" s="1033"/>
      <c r="AV81" s="1033"/>
      <c r="AW81" s="1033"/>
      <c r="AX81" s="1033"/>
      <c r="AY81" s="1033"/>
      <c r="BB81" s="390"/>
      <c r="BC81" s="390"/>
      <c r="BD81" s="390"/>
      <c r="BE81" s="390"/>
      <c r="BF81" s="390"/>
      <c r="BG81" s="390"/>
      <c r="BH81" s="390"/>
      <c r="BI81" s="390"/>
      <c r="BJ81" s="390"/>
      <c r="BK81" s="390"/>
      <c r="BL81" s="390"/>
      <c r="BM81" s="390"/>
      <c r="BN81" s="390"/>
      <c r="BO81" s="390"/>
      <c r="BP81" s="390"/>
      <c r="BQ81" s="390"/>
      <c r="BR81" s="390"/>
      <c r="BS81" s="390"/>
      <c r="BT81" s="390"/>
      <c r="BU81" s="390"/>
      <c r="BV81" s="390"/>
      <c r="BW81" s="390"/>
      <c r="BX81" s="390"/>
      <c r="BY81" s="390"/>
      <c r="BZ81" s="390"/>
      <c r="CA81" s="390"/>
      <c r="CB81" s="390"/>
      <c r="CC81" s="390"/>
      <c r="CD81" s="390"/>
    </row>
    <row r="82" spans="3:82">
      <c r="C82" s="529"/>
      <c r="AP82" s="1033"/>
      <c r="AQ82" s="1033"/>
      <c r="AR82" s="1033"/>
      <c r="AS82" s="1033"/>
      <c r="AT82" s="1033"/>
      <c r="AU82" s="1033"/>
      <c r="AV82" s="1033"/>
      <c r="AW82" s="1033"/>
      <c r="AX82" s="1033"/>
      <c r="AY82" s="1033"/>
      <c r="BB82" s="390"/>
      <c r="BC82" s="390"/>
      <c r="BD82" s="390"/>
      <c r="BE82" s="390"/>
      <c r="BF82" s="390"/>
      <c r="BG82" s="390"/>
      <c r="BH82" s="390"/>
      <c r="BI82" s="390"/>
      <c r="BJ82" s="390"/>
      <c r="BK82" s="390"/>
      <c r="BL82" s="390"/>
      <c r="BM82" s="390"/>
      <c r="BN82" s="390"/>
      <c r="BO82" s="390"/>
      <c r="BP82" s="390"/>
      <c r="BQ82" s="390"/>
      <c r="BR82" s="390"/>
      <c r="BS82" s="390"/>
      <c r="BT82" s="390"/>
      <c r="BU82" s="390"/>
      <c r="BV82" s="390"/>
      <c r="BW82" s="390"/>
      <c r="BX82" s="390"/>
      <c r="BY82" s="390"/>
      <c r="BZ82" s="390"/>
      <c r="CA82" s="390"/>
      <c r="CB82" s="390"/>
      <c r="CC82" s="390"/>
      <c r="CD82" s="390"/>
    </row>
    <row r="83" spans="3:82">
      <c r="C83" s="529"/>
      <c r="AP83" s="1033"/>
      <c r="AQ83" s="1033"/>
      <c r="AR83" s="1033"/>
      <c r="AS83" s="1033"/>
      <c r="AT83" s="1033"/>
      <c r="AU83" s="1033"/>
      <c r="AV83" s="1033"/>
      <c r="AW83" s="1033"/>
      <c r="AX83" s="1033"/>
      <c r="AY83" s="1033"/>
      <c r="BB83" s="390"/>
      <c r="BC83" s="390"/>
      <c r="BD83" s="390"/>
      <c r="BE83" s="390"/>
      <c r="BF83" s="390"/>
      <c r="BG83" s="390"/>
      <c r="BH83" s="390"/>
      <c r="BI83" s="390"/>
      <c r="BJ83" s="390"/>
      <c r="BK83" s="390"/>
      <c r="BL83" s="390"/>
      <c r="BM83" s="390"/>
      <c r="BN83" s="390"/>
      <c r="BO83" s="390"/>
      <c r="BP83" s="390"/>
      <c r="BQ83" s="390"/>
      <c r="BR83" s="390"/>
      <c r="BS83" s="390"/>
      <c r="BT83" s="390"/>
      <c r="BU83" s="390"/>
      <c r="BV83" s="390"/>
      <c r="BW83" s="390"/>
      <c r="BX83" s="390"/>
      <c r="BY83" s="390"/>
      <c r="BZ83" s="390"/>
      <c r="CA83" s="390"/>
      <c r="CB83" s="390"/>
      <c r="CC83" s="390"/>
      <c r="CD83" s="390"/>
    </row>
    <row r="84" spans="3:82">
      <c r="C84" s="529"/>
      <c r="AP84" s="1033"/>
      <c r="AQ84" s="1033"/>
      <c r="AR84" s="1033"/>
      <c r="AS84" s="1033"/>
      <c r="AT84" s="1033"/>
      <c r="AU84" s="1033"/>
      <c r="AV84" s="1033"/>
      <c r="AW84" s="1033"/>
      <c r="AX84" s="1033"/>
      <c r="AY84" s="1033"/>
      <c r="BB84" s="390"/>
      <c r="BC84" s="390"/>
      <c r="BD84" s="390"/>
      <c r="BE84" s="390"/>
      <c r="BF84" s="390"/>
      <c r="BG84" s="390"/>
      <c r="BH84" s="390"/>
      <c r="BI84" s="390"/>
      <c r="BJ84" s="390"/>
      <c r="BK84" s="390"/>
      <c r="BL84" s="390"/>
      <c r="BM84" s="390"/>
      <c r="BN84" s="390"/>
      <c r="BO84" s="390"/>
      <c r="BP84" s="390"/>
      <c r="BQ84" s="390"/>
      <c r="BR84" s="390"/>
      <c r="BS84" s="390"/>
      <c r="BT84" s="390"/>
      <c r="BU84" s="390"/>
      <c r="BV84" s="390"/>
      <c r="BW84" s="390"/>
      <c r="BX84" s="390"/>
      <c r="BY84" s="390"/>
      <c r="BZ84" s="390"/>
      <c r="CA84" s="390"/>
      <c r="CB84" s="390"/>
      <c r="CC84" s="390"/>
      <c r="CD84" s="390"/>
    </row>
    <row r="85" spans="3:82">
      <c r="C85" s="529"/>
      <c r="AP85" s="1033"/>
      <c r="AQ85" s="1033"/>
      <c r="AR85" s="1033"/>
      <c r="AS85" s="1033"/>
      <c r="AT85" s="1033"/>
      <c r="AU85" s="1033"/>
      <c r="AV85" s="1033"/>
      <c r="AW85" s="1033"/>
      <c r="AX85" s="1033"/>
      <c r="AY85" s="1033"/>
      <c r="BB85" s="390"/>
      <c r="BC85" s="390"/>
      <c r="BD85" s="390"/>
      <c r="BE85" s="390"/>
      <c r="BF85" s="390"/>
      <c r="BG85" s="390"/>
      <c r="BH85" s="390"/>
      <c r="BI85" s="390"/>
      <c r="BJ85" s="390"/>
      <c r="BK85" s="390"/>
      <c r="BL85" s="390"/>
      <c r="BM85" s="390"/>
      <c r="BN85" s="390"/>
      <c r="BO85" s="390"/>
      <c r="BP85" s="390"/>
      <c r="BQ85" s="390"/>
      <c r="BR85" s="390"/>
      <c r="BS85" s="390"/>
      <c r="BT85" s="390"/>
      <c r="BU85" s="390"/>
      <c r="BV85" s="390"/>
      <c r="BW85" s="390"/>
      <c r="BX85" s="390"/>
      <c r="BY85" s="390"/>
      <c r="BZ85" s="390"/>
      <c r="CA85" s="390"/>
      <c r="CB85" s="390"/>
      <c r="CC85" s="390"/>
      <c r="CD85" s="390"/>
    </row>
    <row r="86" spans="3:82">
      <c r="C86" s="529"/>
      <c r="AP86" s="1033"/>
      <c r="AQ86" s="1033"/>
      <c r="AR86" s="1033"/>
      <c r="AS86" s="1033"/>
      <c r="AT86" s="1033"/>
      <c r="AU86" s="1033"/>
      <c r="AV86" s="1033"/>
      <c r="AW86" s="1033"/>
      <c r="AX86" s="1033"/>
      <c r="AY86" s="1033"/>
      <c r="BB86" s="390"/>
      <c r="BC86" s="390"/>
      <c r="BD86" s="390"/>
      <c r="BE86" s="390"/>
      <c r="BF86" s="390"/>
      <c r="BG86" s="390"/>
      <c r="BH86" s="390"/>
      <c r="BI86" s="390"/>
      <c r="BJ86" s="390"/>
      <c r="BK86" s="390"/>
      <c r="BL86" s="390"/>
      <c r="BM86" s="390"/>
      <c r="BN86" s="390"/>
      <c r="BO86" s="390"/>
      <c r="BP86" s="390"/>
      <c r="BQ86" s="390"/>
      <c r="BR86" s="390"/>
      <c r="BS86" s="390"/>
      <c r="BT86" s="390"/>
      <c r="BU86" s="390"/>
      <c r="BV86" s="390"/>
      <c r="BW86" s="390"/>
      <c r="BX86" s="390"/>
      <c r="BY86" s="390"/>
      <c r="BZ86" s="390"/>
      <c r="CA86" s="390"/>
      <c r="CB86" s="390"/>
      <c r="CC86" s="390"/>
      <c r="CD86" s="390"/>
    </row>
    <row r="87" spans="3:82">
      <c r="C87" s="529"/>
      <c r="AP87" s="1033"/>
      <c r="AQ87" s="1033"/>
      <c r="AR87" s="1033"/>
      <c r="AS87" s="1033"/>
      <c r="AT87" s="1033"/>
      <c r="AU87" s="1033"/>
      <c r="AV87" s="1033"/>
      <c r="AW87" s="1033"/>
      <c r="AX87" s="1033"/>
      <c r="AY87" s="1033"/>
      <c r="BB87" s="390"/>
      <c r="BC87" s="390"/>
      <c r="BD87" s="390"/>
      <c r="BE87" s="390"/>
      <c r="BF87" s="390"/>
      <c r="BG87" s="390"/>
      <c r="BH87" s="390"/>
      <c r="BI87" s="390"/>
      <c r="BJ87" s="390"/>
      <c r="BK87" s="390"/>
      <c r="BL87" s="390"/>
      <c r="BM87" s="390"/>
      <c r="BN87" s="390"/>
      <c r="BO87" s="390"/>
      <c r="BP87" s="390"/>
      <c r="BQ87" s="390"/>
      <c r="BR87" s="390"/>
      <c r="BS87" s="390"/>
      <c r="BT87" s="390"/>
      <c r="BU87" s="390"/>
      <c r="BV87" s="390"/>
      <c r="BW87" s="390"/>
      <c r="BX87" s="390"/>
      <c r="BY87" s="390"/>
      <c r="BZ87" s="390"/>
      <c r="CA87" s="390"/>
      <c r="CB87" s="390"/>
      <c r="CC87" s="390"/>
      <c r="CD87" s="390"/>
    </row>
    <row r="88" spans="3:82">
      <c r="C88" s="529"/>
      <c r="AP88" s="1033"/>
      <c r="AQ88" s="1033"/>
      <c r="AR88" s="1033"/>
      <c r="AS88" s="1033"/>
      <c r="AT88" s="1033"/>
      <c r="AU88" s="1033"/>
      <c r="AV88" s="1033"/>
      <c r="AW88" s="1033"/>
      <c r="AX88" s="1033"/>
      <c r="AY88" s="1033"/>
      <c r="BB88" s="390"/>
      <c r="BC88" s="390"/>
      <c r="BD88" s="390"/>
      <c r="BE88" s="390"/>
      <c r="BF88" s="390"/>
      <c r="BG88" s="390"/>
      <c r="BH88" s="390"/>
      <c r="BI88" s="390"/>
      <c r="BJ88" s="390"/>
      <c r="BK88" s="390"/>
      <c r="BL88" s="390"/>
      <c r="BM88" s="390"/>
      <c r="BN88" s="390"/>
      <c r="BO88" s="390"/>
      <c r="BP88" s="390"/>
      <c r="BQ88" s="390"/>
      <c r="BR88" s="390"/>
      <c r="BS88" s="390"/>
      <c r="BT88" s="390"/>
      <c r="BU88" s="390"/>
      <c r="BV88" s="390"/>
      <c r="BW88" s="390"/>
      <c r="BX88" s="390"/>
      <c r="BY88" s="390"/>
      <c r="BZ88" s="390"/>
      <c r="CA88" s="390"/>
      <c r="CB88" s="390"/>
      <c r="CC88" s="390"/>
      <c r="CD88" s="390"/>
    </row>
    <row r="89" spans="3:82">
      <c r="C89" s="529"/>
      <c r="AP89" s="1033"/>
      <c r="AQ89" s="1033"/>
      <c r="AR89" s="1033"/>
      <c r="AS89" s="1033"/>
      <c r="AT89" s="1033"/>
      <c r="AU89" s="1033"/>
      <c r="AV89" s="1033"/>
      <c r="AW89" s="1033"/>
      <c r="AX89" s="1033"/>
      <c r="AY89" s="1033"/>
      <c r="BB89" s="390"/>
      <c r="BC89" s="390"/>
      <c r="BD89" s="390"/>
      <c r="BE89" s="390"/>
      <c r="BF89" s="390"/>
      <c r="BG89" s="390"/>
      <c r="BH89" s="390"/>
      <c r="BI89" s="390"/>
      <c r="BJ89" s="390"/>
      <c r="BK89" s="390"/>
      <c r="BL89" s="390"/>
      <c r="BM89" s="390"/>
      <c r="BN89" s="390"/>
      <c r="BO89" s="390"/>
      <c r="BP89" s="390"/>
      <c r="BQ89" s="390"/>
      <c r="BR89" s="390"/>
      <c r="BS89" s="390"/>
      <c r="BT89" s="390"/>
      <c r="BU89" s="390"/>
      <c r="BV89" s="390"/>
      <c r="BW89" s="390"/>
      <c r="BX89" s="390"/>
      <c r="BY89" s="390"/>
      <c r="BZ89" s="390"/>
      <c r="CA89" s="390"/>
      <c r="CB89" s="390"/>
      <c r="CC89" s="390"/>
      <c r="CD89" s="390"/>
    </row>
    <row r="90" spans="3:82">
      <c r="C90" s="529"/>
      <c r="AP90" s="1033"/>
      <c r="AQ90" s="1033"/>
      <c r="AR90" s="1033"/>
      <c r="AS90" s="1033"/>
      <c r="AT90" s="1033"/>
      <c r="AU90" s="1033"/>
      <c r="AV90" s="1033"/>
      <c r="AW90" s="1033"/>
      <c r="AX90" s="1033"/>
      <c r="AY90" s="1033"/>
      <c r="BB90" s="390"/>
      <c r="BC90" s="390"/>
      <c r="BD90" s="390"/>
      <c r="BE90" s="390"/>
      <c r="BF90" s="390"/>
      <c r="BG90" s="390"/>
      <c r="BH90" s="390"/>
      <c r="BI90" s="390"/>
      <c r="BJ90" s="390"/>
      <c r="BK90" s="390"/>
      <c r="BL90" s="390"/>
      <c r="BM90" s="390"/>
      <c r="BN90" s="390"/>
      <c r="BO90" s="390"/>
      <c r="BP90" s="390"/>
      <c r="BQ90" s="390"/>
      <c r="BR90" s="390"/>
      <c r="BS90" s="390"/>
      <c r="BT90" s="390"/>
      <c r="BU90" s="390"/>
      <c r="BV90" s="390"/>
      <c r="BW90" s="390"/>
      <c r="BX90" s="390"/>
      <c r="BY90" s="390"/>
      <c r="BZ90" s="390"/>
      <c r="CA90" s="390"/>
      <c r="CB90" s="390"/>
      <c r="CC90" s="390"/>
      <c r="CD90" s="390"/>
    </row>
    <row r="91" spans="3:82">
      <c r="C91" s="529"/>
      <c r="AP91" s="1033"/>
      <c r="AQ91" s="1033"/>
      <c r="AR91" s="1033"/>
      <c r="AS91" s="1033"/>
      <c r="AT91" s="1033"/>
      <c r="AU91" s="1033"/>
      <c r="AV91" s="1033"/>
      <c r="AW91" s="1033"/>
      <c r="AX91" s="1033"/>
      <c r="AY91" s="1033"/>
      <c r="BB91" s="390"/>
      <c r="BC91" s="390"/>
      <c r="BD91" s="390"/>
      <c r="BE91" s="390"/>
      <c r="BF91" s="390"/>
      <c r="BG91" s="390"/>
      <c r="BH91" s="390"/>
      <c r="BI91" s="390"/>
      <c r="BJ91" s="390"/>
      <c r="BK91" s="390"/>
      <c r="BL91" s="390"/>
      <c r="BM91" s="390"/>
      <c r="BN91" s="390"/>
      <c r="BO91" s="390"/>
      <c r="BP91" s="390"/>
      <c r="BQ91" s="390"/>
      <c r="BR91" s="390"/>
      <c r="BS91" s="390"/>
      <c r="BT91" s="390"/>
      <c r="BU91" s="390"/>
      <c r="BV91" s="390"/>
      <c r="BW91" s="390"/>
      <c r="BX91" s="390"/>
      <c r="BY91" s="390"/>
      <c r="BZ91" s="390"/>
      <c r="CA91" s="390"/>
      <c r="CB91" s="390"/>
      <c r="CC91" s="390"/>
      <c r="CD91" s="390"/>
    </row>
    <row r="92" spans="3:82">
      <c r="C92" s="529"/>
      <c r="AP92" s="1033"/>
      <c r="AQ92" s="1033"/>
      <c r="AR92" s="1033"/>
      <c r="AS92" s="1033"/>
      <c r="AT92" s="1033"/>
      <c r="AU92" s="1033"/>
      <c r="AV92" s="1033"/>
      <c r="AW92" s="1033"/>
      <c r="AX92" s="1033"/>
      <c r="AY92" s="1033"/>
      <c r="BB92" s="390"/>
      <c r="BC92" s="390"/>
      <c r="BD92" s="390"/>
      <c r="BE92" s="390"/>
      <c r="BF92" s="390"/>
      <c r="BG92" s="390"/>
      <c r="BH92" s="390"/>
      <c r="BI92" s="390"/>
      <c r="BJ92" s="390"/>
      <c r="BK92" s="390"/>
      <c r="BL92" s="390"/>
      <c r="BM92" s="390"/>
      <c r="BN92" s="390"/>
      <c r="BO92" s="390"/>
      <c r="BP92" s="390"/>
      <c r="BQ92" s="390"/>
      <c r="BR92" s="390"/>
      <c r="BS92" s="390"/>
      <c r="BT92" s="390"/>
      <c r="BU92" s="390"/>
      <c r="BV92" s="390"/>
      <c r="BW92" s="390"/>
      <c r="BX92" s="390"/>
      <c r="BY92" s="390"/>
      <c r="BZ92" s="390"/>
      <c r="CA92" s="390"/>
      <c r="CB92" s="390"/>
      <c r="CC92" s="390"/>
      <c r="CD92" s="390"/>
    </row>
    <row r="93" spans="3:82">
      <c r="C93" s="529"/>
      <c r="AP93" s="1033"/>
      <c r="AQ93" s="1033"/>
      <c r="AR93" s="1033"/>
      <c r="AS93" s="1033"/>
      <c r="AT93" s="1033"/>
      <c r="AU93" s="1033"/>
      <c r="AV93" s="1033"/>
      <c r="AW93" s="1033"/>
      <c r="AX93" s="1033"/>
      <c r="AY93" s="1033"/>
      <c r="BB93" s="390"/>
      <c r="BC93" s="390"/>
      <c r="BD93" s="390"/>
      <c r="BE93" s="390"/>
      <c r="BF93" s="390"/>
      <c r="BG93" s="390"/>
      <c r="BH93" s="390"/>
      <c r="BI93" s="390"/>
      <c r="BJ93" s="390"/>
      <c r="BK93" s="390"/>
      <c r="BL93" s="390"/>
      <c r="BM93" s="390"/>
      <c r="BN93" s="390"/>
      <c r="BO93" s="390"/>
      <c r="BP93" s="390"/>
      <c r="BQ93" s="390"/>
      <c r="BR93" s="390"/>
      <c r="BS93" s="390"/>
      <c r="BT93" s="390"/>
      <c r="BU93" s="390"/>
      <c r="BV93" s="390"/>
      <c r="BW93" s="390"/>
      <c r="BX93" s="390"/>
      <c r="BY93" s="390"/>
      <c r="BZ93" s="390"/>
      <c r="CA93" s="390"/>
      <c r="CB93" s="390"/>
      <c r="CC93" s="390"/>
      <c r="CD93" s="390"/>
    </row>
    <row r="94" spans="3:82">
      <c r="C94" s="529"/>
      <c r="AP94" s="1033"/>
      <c r="AQ94" s="1033"/>
      <c r="AR94" s="1033"/>
      <c r="AS94" s="1033"/>
      <c r="AT94" s="1033"/>
      <c r="AU94" s="1033"/>
      <c r="AV94" s="1033"/>
      <c r="AW94" s="1033"/>
      <c r="AX94" s="1033"/>
      <c r="AY94" s="1033"/>
      <c r="BB94" s="390"/>
      <c r="BC94" s="390"/>
      <c r="BD94" s="390"/>
      <c r="BE94" s="390"/>
      <c r="BF94" s="390"/>
      <c r="BG94" s="390"/>
      <c r="BH94" s="390"/>
      <c r="BI94" s="390"/>
      <c r="BJ94" s="390"/>
      <c r="BK94" s="390"/>
      <c r="BL94" s="390"/>
      <c r="BM94" s="390"/>
      <c r="BN94" s="390"/>
      <c r="BO94" s="390"/>
      <c r="BP94" s="390"/>
      <c r="BQ94" s="390"/>
      <c r="BR94" s="390"/>
      <c r="BS94" s="390"/>
      <c r="BT94" s="390"/>
      <c r="BU94" s="390"/>
      <c r="BV94" s="390"/>
      <c r="BW94" s="390"/>
      <c r="BX94" s="390"/>
      <c r="BY94" s="390"/>
      <c r="BZ94" s="390"/>
      <c r="CA94" s="390"/>
      <c r="CB94" s="390"/>
      <c r="CC94" s="390"/>
      <c r="CD94" s="390"/>
    </row>
    <row r="95" spans="3:82">
      <c r="C95" s="529"/>
      <c r="AP95" s="1033"/>
      <c r="AQ95" s="1033"/>
      <c r="AR95" s="1033"/>
      <c r="AS95" s="1033"/>
      <c r="AT95" s="1033"/>
      <c r="AU95" s="1033"/>
      <c r="AV95" s="1033"/>
      <c r="AW95" s="1033"/>
      <c r="AX95" s="1033"/>
      <c r="AY95" s="1033"/>
      <c r="BB95" s="390"/>
      <c r="BC95" s="390"/>
      <c r="BD95" s="390"/>
      <c r="BE95" s="390"/>
      <c r="BF95" s="390"/>
      <c r="BG95" s="390"/>
      <c r="BH95" s="390"/>
      <c r="BI95" s="390"/>
      <c r="BJ95" s="390"/>
      <c r="BK95" s="390"/>
      <c r="BL95" s="390"/>
      <c r="BM95" s="390"/>
      <c r="BN95" s="390"/>
      <c r="BO95" s="390"/>
      <c r="BP95" s="390"/>
      <c r="BQ95" s="390"/>
      <c r="BR95" s="390"/>
      <c r="BS95" s="390"/>
      <c r="BT95" s="390"/>
      <c r="BU95" s="390"/>
      <c r="BV95" s="390"/>
      <c r="BW95" s="390"/>
      <c r="BX95" s="390"/>
      <c r="BY95" s="390"/>
      <c r="BZ95" s="390"/>
      <c r="CA95" s="390"/>
      <c r="CB95" s="390"/>
      <c r="CC95" s="390"/>
      <c r="CD95" s="390"/>
    </row>
    <row r="96" spans="3:82">
      <c r="C96" s="529"/>
      <c r="AP96" s="1033"/>
      <c r="AQ96" s="1033"/>
      <c r="AR96" s="1033"/>
      <c r="AS96" s="1033"/>
      <c r="AT96" s="1033"/>
      <c r="AU96" s="1033"/>
      <c r="AV96" s="1033"/>
      <c r="AW96" s="1033"/>
      <c r="AX96" s="1033"/>
      <c r="AY96" s="1033"/>
      <c r="BB96" s="390"/>
      <c r="BC96" s="390"/>
      <c r="BD96" s="390"/>
      <c r="BE96" s="390"/>
      <c r="BF96" s="390"/>
      <c r="BG96" s="390"/>
      <c r="BH96" s="390"/>
      <c r="BI96" s="390"/>
      <c r="BJ96" s="390"/>
      <c r="BK96" s="390"/>
      <c r="BL96" s="390"/>
      <c r="BM96" s="390"/>
      <c r="BN96" s="390"/>
      <c r="BO96" s="390"/>
      <c r="BP96" s="390"/>
      <c r="BQ96" s="390"/>
      <c r="BR96" s="390"/>
      <c r="BS96" s="390"/>
      <c r="BT96" s="390"/>
      <c r="BU96" s="390"/>
      <c r="BV96" s="390"/>
      <c r="BW96" s="390"/>
      <c r="BX96" s="390"/>
      <c r="BY96" s="390"/>
      <c r="BZ96" s="390"/>
      <c r="CA96" s="390"/>
      <c r="CB96" s="390"/>
      <c r="CC96" s="390"/>
      <c r="CD96" s="390"/>
    </row>
    <row r="97" spans="3:82">
      <c r="C97" s="529"/>
      <c r="AP97" s="1033"/>
      <c r="AQ97" s="1033"/>
      <c r="AR97" s="1033"/>
      <c r="AS97" s="1033"/>
      <c r="AT97" s="1033"/>
      <c r="AU97" s="1033"/>
      <c r="AV97" s="1033"/>
      <c r="AW97" s="1033"/>
      <c r="AX97" s="1033"/>
      <c r="AY97" s="1033"/>
      <c r="BB97" s="390"/>
      <c r="BC97" s="390"/>
      <c r="BD97" s="390"/>
      <c r="BE97" s="390"/>
      <c r="BF97" s="390"/>
      <c r="BG97" s="390"/>
      <c r="BH97" s="390"/>
      <c r="BI97" s="390"/>
      <c r="BJ97" s="390"/>
      <c r="BK97" s="390"/>
      <c r="BL97" s="390"/>
      <c r="BM97" s="390"/>
      <c r="BN97" s="390"/>
      <c r="BO97" s="390"/>
      <c r="BP97" s="390"/>
      <c r="BQ97" s="390"/>
      <c r="BR97" s="390"/>
      <c r="BS97" s="390"/>
      <c r="BT97" s="390"/>
      <c r="BU97" s="390"/>
      <c r="BV97" s="390"/>
      <c r="BW97" s="390"/>
      <c r="BX97" s="390"/>
      <c r="BY97" s="390"/>
      <c r="BZ97" s="390"/>
      <c r="CA97" s="390"/>
      <c r="CB97" s="390"/>
      <c r="CC97" s="390"/>
      <c r="CD97" s="390"/>
    </row>
    <row r="98" spans="3:82">
      <c r="C98" s="529"/>
      <c r="AP98" s="1033"/>
      <c r="AQ98" s="1033"/>
      <c r="AR98" s="1033"/>
      <c r="AS98" s="1033"/>
      <c r="AT98" s="1033"/>
      <c r="AU98" s="1033"/>
      <c r="AV98" s="1033"/>
      <c r="AW98" s="1033"/>
      <c r="AX98" s="1033"/>
      <c r="AY98" s="1033"/>
      <c r="BB98" s="390"/>
      <c r="BC98" s="390"/>
      <c r="BD98" s="390"/>
      <c r="BE98" s="390"/>
      <c r="BF98" s="390"/>
      <c r="BG98" s="390"/>
      <c r="BH98" s="390"/>
      <c r="BI98" s="390"/>
      <c r="BJ98" s="390"/>
      <c r="BK98" s="390"/>
      <c r="BL98" s="390"/>
      <c r="BM98" s="390"/>
      <c r="BN98" s="390"/>
      <c r="BO98" s="390"/>
      <c r="BP98" s="390"/>
      <c r="BQ98" s="390"/>
      <c r="BR98" s="390"/>
      <c r="BS98" s="390"/>
      <c r="BT98" s="390"/>
      <c r="BU98" s="390"/>
      <c r="BV98" s="390"/>
      <c r="BW98" s="390"/>
      <c r="BX98" s="390"/>
      <c r="BY98" s="390"/>
      <c r="BZ98" s="390"/>
      <c r="CA98" s="390"/>
      <c r="CB98" s="390"/>
      <c r="CC98" s="390"/>
      <c r="CD98" s="390"/>
    </row>
    <row r="99" spans="3:82">
      <c r="C99" s="529"/>
      <c r="AP99" s="1033"/>
      <c r="AQ99" s="1033"/>
      <c r="AR99" s="1033"/>
      <c r="AS99" s="1033"/>
      <c r="AT99" s="1033"/>
      <c r="AU99" s="1033"/>
      <c r="AV99" s="1033"/>
      <c r="AW99" s="1033"/>
      <c r="AX99" s="1033"/>
      <c r="AY99" s="1033"/>
      <c r="BB99" s="390"/>
      <c r="BC99" s="390"/>
      <c r="BD99" s="390"/>
      <c r="BE99" s="390"/>
      <c r="BF99" s="390"/>
      <c r="BG99" s="390"/>
      <c r="BH99" s="390"/>
      <c r="BI99" s="390"/>
      <c r="BJ99" s="390"/>
      <c r="BK99" s="390"/>
      <c r="BL99" s="390"/>
      <c r="BM99" s="390"/>
      <c r="BN99" s="390"/>
      <c r="BO99" s="390"/>
      <c r="BP99" s="390"/>
      <c r="BQ99" s="390"/>
      <c r="BR99" s="390"/>
      <c r="BS99" s="390"/>
      <c r="BT99" s="390"/>
      <c r="BU99" s="390"/>
      <c r="BV99" s="390"/>
      <c r="BW99" s="390"/>
      <c r="BX99" s="390"/>
      <c r="BY99" s="390"/>
      <c r="BZ99" s="390"/>
      <c r="CA99" s="390"/>
      <c r="CB99" s="390"/>
      <c r="CC99" s="390"/>
      <c r="CD99" s="390"/>
    </row>
    <row r="100" spans="3:82">
      <c r="C100" s="529"/>
      <c r="AP100" s="1033"/>
      <c r="AQ100" s="1033"/>
      <c r="AR100" s="1033"/>
      <c r="AS100" s="1033"/>
      <c r="AT100" s="1033"/>
      <c r="AU100" s="1033"/>
      <c r="AV100" s="1033"/>
      <c r="AW100" s="1033"/>
      <c r="AX100" s="1033"/>
      <c r="AY100" s="1033"/>
      <c r="BB100" s="390"/>
      <c r="BC100" s="390"/>
      <c r="BD100" s="390"/>
      <c r="BE100" s="390"/>
      <c r="BF100" s="390"/>
      <c r="BG100" s="390"/>
      <c r="BH100" s="390"/>
      <c r="BI100" s="390"/>
      <c r="BJ100" s="390"/>
      <c r="BK100" s="390"/>
      <c r="BL100" s="390"/>
      <c r="BM100" s="390"/>
      <c r="BN100" s="390"/>
      <c r="BO100" s="390"/>
      <c r="BP100" s="390"/>
      <c r="BQ100" s="390"/>
      <c r="BR100" s="390"/>
      <c r="BS100" s="390"/>
      <c r="BT100" s="390"/>
      <c r="BU100" s="390"/>
      <c r="BV100" s="390"/>
      <c r="BW100" s="390"/>
      <c r="BX100" s="390"/>
      <c r="BY100" s="390"/>
      <c r="BZ100" s="390"/>
      <c r="CA100" s="390"/>
      <c r="CB100" s="390"/>
      <c r="CC100" s="390"/>
      <c r="CD100" s="390"/>
    </row>
    <row r="101" spans="3:82">
      <c r="C101" s="529"/>
      <c r="AP101" s="1033"/>
      <c r="AQ101" s="1033"/>
      <c r="AR101" s="1033"/>
      <c r="AS101" s="1033"/>
      <c r="AT101" s="1033"/>
      <c r="AU101" s="1033"/>
      <c r="AV101" s="1033"/>
      <c r="AW101" s="1033"/>
      <c r="AX101" s="1033"/>
      <c r="AY101" s="1033"/>
      <c r="BB101" s="390"/>
      <c r="BC101" s="390"/>
      <c r="BD101" s="390"/>
      <c r="BE101" s="390"/>
      <c r="BF101" s="390"/>
      <c r="BG101" s="390"/>
      <c r="BH101" s="390"/>
      <c r="BI101" s="390"/>
      <c r="BJ101" s="390"/>
      <c r="BK101" s="390"/>
      <c r="BL101" s="390"/>
      <c r="BM101" s="390"/>
      <c r="BN101" s="390"/>
      <c r="BO101" s="390"/>
      <c r="BP101" s="390"/>
      <c r="BQ101" s="390"/>
      <c r="BR101" s="390"/>
      <c r="BS101" s="390"/>
      <c r="BT101" s="390"/>
      <c r="BU101" s="390"/>
      <c r="BV101" s="390"/>
      <c r="BW101" s="390"/>
      <c r="BX101" s="390"/>
      <c r="BY101" s="390"/>
      <c r="BZ101" s="390"/>
      <c r="CA101" s="390"/>
      <c r="CB101" s="390"/>
      <c r="CC101" s="390"/>
      <c r="CD101" s="390"/>
    </row>
    <row r="102" spans="3:82">
      <c r="C102" s="529"/>
      <c r="AP102" s="1033"/>
      <c r="AQ102" s="1033"/>
      <c r="AR102" s="1033"/>
      <c r="AS102" s="1033"/>
      <c r="AT102" s="1033"/>
      <c r="AU102" s="1033"/>
      <c r="AV102" s="1033"/>
      <c r="AW102" s="1033"/>
      <c r="AX102" s="1033"/>
      <c r="AY102" s="1033"/>
      <c r="BB102" s="390"/>
      <c r="BC102" s="390"/>
      <c r="BD102" s="390"/>
      <c r="BE102" s="390"/>
      <c r="BF102" s="390"/>
      <c r="BG102" s="390"/>
      <c r="BH102" s="390"/>
      <c r="BI102" s="390"/>
      <c r="BJ102" s="390"/>
      <c r="BK102" s="390"/>
      <c r="BL102" s="390"/>
      <c r="BM102" s="390"/>
      <c r="BN102" s="390"/>
      <c r="BO102" s="390"/>
      <c r="BP102" s="390"/>
      <c r="BQ102" s="390"/>
      <c r="BR102" s="390"/>
      <c r="BS102" s="390"/>
      <c r="BT102" s="390"/>
      <c r="BU102" s="390"/>
      <c r="BV102" s="390"/>
      <c r="BW102" s="390"/>
      <c r="BX102" s="390"/>
      <c r="BY102" s="390"/>
      <c r="BZ102" s="390"/>
      <c r="CA102" s="390"/>
      <c r="CB102" s="390"/>
      <c r="CC102" s="390"/>
      <c r="CD102" s="390"/>
    </row>
    <row r="103" spans="3:82">
      <c r="C103" s="529"/>
      <c r="AP103" s="1033"/>
      <c r="AQ103" s="1033"/>
      <c r="AR103" s="1033"/>
      <c r="AS103" s="1033"/>
      <c r="AT103" s="1033"/>
      <c r="AU103" s="1033"/>
      <c r="AV103" s="1033"/>
      <c r="AW103" s="1033"/>
      <c r="AX103" s="1033"/>
      <c r="AY103" s="1033"/>
      <c r="BB103" s="390"/>
      <c r="BC103" s="390"/>
      <c r="BD103" s="390"/>
      <c r="BE103" s="390"/>
      <c r="BF103" s="390"/>
      <c r="BG103" s="390"/>
      <c r="BH103" s="390"/>
      <c r="BI103" s="390"/>
      <c r="BJ103" s="390"/>
      <c r="BK103" s="390"/>
      <c r="BL103" s="390"/>
      <c r="BM103" s="390"/>
      <c r="BN103" s="390"/>
      <c r="BO103" s="390"/>
      <c r="BP103" s="390"/>
      <c r="BQ103" s="390"/>
      <c r="BR103" s="390"/>
      <c r="BS103" s="390"/>
      <c r="BT103" s="390"/>
      <c r="BU103" s="390"/>
      <c r="BV103" s="390"/>
      <c r="BW103" s="390"/>
      <c r="BX103" s="390"/>
      <c r="BY103" s="390"/>
      <c r="BZ103" s="390"/>
      <c r="CA103" s="390"/>
      <c r="CB103" s="390"/>
      <c r="CC103" s="390"/>
      <c r="CD103" s="390"/>
    </row>
    <row r="104" spans="3:82">
      <c r="C104" s="529"/>
      <c r="AP104" s="1033"/>
      <c r="AQ104" s="1033"/>
      <c r="AR104" s="1033"/>
      <c r="AS104" s="1033"/>
      <c r="AT104" s="1033"/>
      <c r="AU104" s="1033"/>
      <c r="AV104" s="1033"/>
      <c r="AW104" s="1033"/>
      <c r="AX104" s="1033"/>
      <c r="AY104" s="1033"/>
      <c r="BB104" s="390"/>
      <c r="BC104" s="390"/>
      <c r="BD104" s="390"/>
      <c r="BE104" s="390"/>
      <c r="BF104" s="390"/>
      <c r="BG104" s="390"/>
      <c r="BH104" s="390"/>
      <c r="BI104" s="390"/>
      <c r="BJ104" s="390"/>
      <c r="BK104" s="390"/>
      <c r="BL104" s="390"/>
      <c r="BM104" s="390"/>
      <c r="BN104" s="390"/>
      <c r="BO104" s="390"/>
      <c r="BP104" s="390"/>
      <c r="BQ104" s="390"/>
      <c r="BR104" s="390"/>
      <c r="BS104" s="390"/>
      <c r="BT104" s="390"/>
      <c r="BU104" s="390"/>
      <c r="BV104" s="390"/>
      <c r="BW104" s="390"/>
      <c r="BX104" s="390"/>
      <c r="BY104" s="390"/>
      <c r="BZ104" s="390"/>
      <c r="CA104" s="390"/>
      <c r="CB104" s="390"/>
      <c r="CC104" s="390"/>
      <c r="CD104" s="390"/>
    </row>
    <row r="105" spans="3:82">
      <c r="C105" s="529"/>
      <c r="AP105" s="1033"/>
      <c r="AQ105" s="1033"/>
      <c r="AR105" s="1033"/>
      <c r="AS105" s="1033"/>
      <c r="AT105" s="1033"/>
      <c r="AU105" s="1033"/>
      <c r="AV105" s="1033"/>
      <c r="AW105" s="1033"/>
      <c r="AX105" s="1033"/>
      <c r="AY105" s="1033"/>
      <c r="BB105" s="390"/>
      <c r="BC105" s="390"/>
      <c r="BD105" s="390"/>
      <c r="BE105" s="390"/>
      <c r="BF105" s="390"/>
      <c r="BG105" s="390"/>
      <c r="BH105" s="390"/>
      <c r="BI105" s="390"/>
      <c r="BJ105" s="390"/>
      <c r="BK105" s="390"/>
      <c r="BL105" s="390"/>
      <c r="BM105" s="390"/>
      <c r="BN105" s="390"/>
      <c r="BO105" s="390"/>
      <c r="BP105" s="390"/>
      <c r="BQ105" s="390"/>
      <c r="BR105" s="390"/>
      <c r="BS105" s="390"/>
      <c r="BT105" s="390"/>
      <c r="BU105" s="390"/>
      <c r="BV105" s="390"/>
      <c r="BW105" s="390"/>
      <c r="BX105" s="390"/>
      <c r="BY105" s="390"/>
      <c r="BZ105" s="390"/>
      <c r="CA105" s="390"/>
      <c r="CB105" s="390"/>
      <c r="CC105" s="390"/>
      <c r="CD105" s="390"/>
    </row>
    <row r="106" spans="3:82">
      <c r="C106" s="529"/>
      <c r="AP106" s="1033"/>
      <c r="AQ106" s="1033"/>
      <c r="AR106" s="1033"/>
      <c r="AS106" s="1033"/>
      <c r="AT106" s="1033"/>
      <c r="AU106" s="1033"/>
      <c r="AV106" s="1033"/>
      <c r="AW106" s="1033"/>
      <c r="AX106" s="1033"/>
      <c r="AY106" s="1033"/>
      <c r="BB106" s="390"/>
      <c r="BC106" s="390"/>
      <c r="BD106" s="390"/>
      <c r="BE106" s="390"/>
      <c r="BF106" s="390"/>
      <c r="BG106" s="390"/>
      <c r="BH106" s="390"/>
      <c r="BI106" s="390"/>
      <c r="BJ106" s="390"/>
      <c r="BK106" s="390"/>
      <c r="BL106" s="390"/>
      <c r="BM106" s="390"/>
      <c r="BN106" s="390"/>
      <c r="BO106" s="390"/>
      <c r="BP106" s="390"/>
      <c r="BQ106" s="390"/>
      <c r="BR106" s="390"/>
      <c r="BS106" s="390"/>
      <c r="BT106" s="390"/>
      <c r="BU106" s="390"/>
      <c r="BV106" s="390"/>
      <c r="BW106" s="390"/>
      <c r="BX106" s="390"/>
      <c r="BY106" s="390"/>
      <c r="BZ106" s="390"/>
      <c r="CA106" s="390"/>
      <c r="CB106" s="390"/>
      <c r="CC106" s="390"/>
      <c r="CD106" s="390"/>
    </row>
    <row r="107" spans="3:82">
      <c r="C107" s="529"/>
      <c r="AP107" s="1033"/>
      <c r="AQ107" s="1033"/>
      <c r="AR107" s="1033"/>
      <c r="AS107" s="1033"/>
      <c r="AT107" s="1033"/>
      <c r="AU107" s="1033"/>
      <c r="AV107" s="1033"/>
      <c r="AW107" s="1033"/>
      <c r="AX107" s="1033"/>
      <c r="AY107" s="1033"/>
      <c r="BB107" s="390"/>
      <c r="BC107" s="390"/>
      <c r="BD107" s="390"/>
      <c r="BE107" s="390"/>
      <c r="BF107" s="390"/>
      <c r="BG107" s="390"/>
      <c r="BH107" s="390"/>
      <c r="BI107" s="390"/>
      <c r="BJ107" s="390"/>
      <c r="BK107" s="390"/>
      <c r="BL107" s="390"/>
      <c r="BM107" s="390"/>
      <c r="BN107" s="390"/>
      <c r="BO107" s="390"/>
      <c r="BP107" s="390"/>
      <c r="BQ107" s="390"/>
      <c r="BR107" s="390"/>
      <c r="BS107" s="390"/>
      <c r="BT107" s="390"/>
      <c r="BU107" s="390"/>
      <c r="BV107" s="390"/>
      <c r="BW107" s="390"/>
      <c r="BX107" s="390"/>
      <c r="BY107" s="390"/>
      <c r="BZ107" s="390"/>
      <c r="CA107" s="390"/>
      <c r="CB107" s="390"/>
      <c r="CC107" s="390"/>
      <c r="CD107" s="390"/>
    </row>
    <row r="108" spans="3:82">
      <c r="C108" s="529"/>
      <c r="AP108" s="1033"/>
      <c r="AQ108" s="1033"/>
      <c r="AR108" s="1033"/>
      <c r="AS108" s="1033"/>
      <c r="AT108" s="1033"/>
      <c r="AU108" s="1033"/>
      <c r="AV108" s="1033"/>
      <c r="AW108" s="1033"/>
      <c r="AX108" s="1033"/>
      <c r="AY108" s="1033"/>
      <c r="BB108" s="390"/>
      <c r="BC108" s="390"/>
      <c r="BD108" s="390"/>
      <c r="BE108" s="390"/>
      <c r="BF108" s="390"/>
      <c r="BG108" s="390"/>
      <c r="BH108" s="390"/>
      <c r="BI108" s="390"/>
      <c r="BJ108" s="390"/>
      <c r="BK108" s="390"/>
      <c r="BL108" s="390"/>
      <c r="BM108" s="390"/>
      <c r="BN108" s="390"/>
      <c r="BO108" s="390"/>
      <c r="BP108" s="390"/>
      <c r="BQ108" s="390"/>
      <c r="BR108" s="390"/>
      <c r="BS108" s="390"/>
      <c r="BT108" s="390"/>
      <c r="BU108" s="390"/>
      <c r="BV108" s="390"/>
      <c r="BW108" s="390"/>
      <c r="BX108" s="390"/>
      <c r="BY108" s="390"/>
      <c r="BZ108" s="390"/>
      <c r="CA108" s="390"/>
      <c r="CB108" s="390"/>
      <c r="CC108" s="390"/>
      <c r="CD108" s="390"/>
    </row>
    <row r="109" spans="3:82">
      <c r="C109" s="529"/>
      <c r="AP109" s="1033"/>
      <c r="AQ109" s="1033"/>
      <c r="AR109" s="1033"/>
      <c r="AS109" s="1033"/>
      <c r="AT109" s="1033"/>
      <c r="AU109" s="1033"/>
      <c r="AV109" s="1033"/>
      <c r="AW109" s="1033"/>
      <c r="AX109" s="1033"/>
      <c r="AY109" s="1033"/>
      <c r="BB109" s="390"/>
      <c r="BC109" s="390"/>
      <c r="BD109" s="390"/>
      <c r="BE109" s="390"/>
      <c r="BF109" s="390"/>
      <c r="BG109" s="390"/>
      <c r="BH109" s="390"/>
      <c r="BI109" s="390"/>
      <c r="BJ109" s="390"/>
      <c r="BK109" s="390"/>
      <c r="BL109" s="390"/>
      <c r="BM109" s="390"/>
      <c r="BN109" s="390"/>
      <c r="BO109" s="390"/>
      <c r="BP109" s="390"/>
      <c r="BQ109" s="390"/>
      <c r="BR109" s="390"/>
      <c r="BS109" s="390"/>
      <c r="BT109" s="390"/>
      <c r="BU109" s="390"/>
      <c r="BV109" s="390"/>
      <c r="BW109" s="390"/>
      <c r="BX109" s="390"/>
      <c r="BY109" s="390"/>
      <c r="BZ109" s="390"/>
      <c r="CA109" s="390"/>
      <c r="CB109" s="390"/>
      <c r="CC109" s="390"/>
      <c r="CD109" s="390"/>
    </row>
    <row r="110" spans="3:82">
      <c r="C110" s="529"/>
      <c r="AP110" s="1033"/>
      <c r="AQ110" s="1033"/>
      <c r="AR110" s="1033"/>
      <c r="AS110" s="1033"/>
      <c r="AT110" s="1033"/>
      <c r="AU110" s="1033"/>
      <c r="AV110" s="1033"/>
      <c r="AW110" s="1033"/>
      <c r="AX110" s="1033"/>
      <c r="AY110" s="1033"/>
      <c r="BB110" s="390"/>
      <c r="BC110" s="390"/>
      <c r="BD110" s="390"/>
      <c r="BE110" s="390"/>
      <c r="BF110" s="390"/>
      <c r="BG110" s="390"/>
      <c r="BH110" s="390"/>
      <c r="BI110" s="390"/>
      <c r="BJ110" s="390"/>
      <c r="BK110" s="390"/>
      <c r="BL110" s="390"/>
      <c r="BM110" s="390"/>
      <c r="BN110" s="390"/>
      <c r="BO110" s="390"/>
      <c r="BP110" s="390"/>
      <c r="BQ110" s="390"/>
      <c r="BR110" s="390"/>
      <c r="BS110" s="390"/>
      <c r="BT110" s="390"/>
      <c r="BU110" s="390"/>
      <c r="BV110" s="390"/>
      <c r="BW110" s="390"/>
      <c r="BX110" s="390"/>
      <c r="BY110" s="390"/>
      <c r="BZ110" s="390"/>
      <c r="CA110" s="390"/>
      <c r="CB110" s="390"/>
      <c r="CC110" s="390"/>
      <c r="CD110" s="390"/>
    </row>
    <row r="111" spans="3:82">
      <c r="C111" s="529"/>
      <c r="AP111" s="1033"/>
      <c r="AQ111" s="1033"/>
      <c r="AR111" s="1033"/>
      <c r="AS111" s="1033"/>
      <c r="AT111" s="1033"/>
      <c r="AU111" s="1033"/>
      <c r="AV111" s="1033"/>
      <c r="AW111" s="1033"/>
      <c r="AX111" s="1033"/>
      <c r="AY111" s="1033"/>
      <c r="BB111" s="390"/>
      <c r="BC111" s="390"/>
      <c r="BD111" s="390"/>
      <c r="BE111" s="390"/>
      <c r="BF111" s="390"/>
      <c r="BG111" s="390"/>
      <c r="BH111" s="390"/>
      <c r="BI111" s="390"/>
      <c r="BJ111" s="390"/>
      <c r="BK111" s="390"/>
      <c r="BL111" s="390"/>
      <c r="BM111" s="390"/>
      <c r="BN111" s="390"/>
      <c r="BO111" s="390"/>
      <c r="BP111" s="390"/>
      <c r="BQ111" s="390"/>
      <c r="BR111" s="390"/>
      <c r="BS111" s="390"/>
      <c r="BT111" s="390"/>
      <c r="BU111" s="390"/>
      <c r="BV111" s="390"/>
      <c r="BW111" s="390"/>
      <c r="BX111" s="390"/>
      <c r="BY111" s="390"/>
      <c r="BZ111" s="390"/>
      <c r="CA111" s="390"/>
      <c r="CB111" s="390"/>
      <c r="CC111" s="390"/>
      <c r="CD111" s="390"/>
    </row>
    <row r="112" spans="3:82">
      <c r="C112" s="529"/>
      <c r="AP112" s="1033"/>
      <c r="AQ112" s="1033"/>
      <c r="AR112" s="1033"/>
      <c r="AS112" s="1033"/>
      <c r="AT112" s="1033"/>
      <c r="AU112" s="1033"/>
      <c r="AV112" s="1033"/>
      <c r="AW112" s="1033"/>
      <c r="AX112" s="1033"/>
      <c r="AY112" s="1033"/>
      <c r="BB112" s="390"/>
      <c r="BC112" s="390"/>
      <c r="BD112" s="390"/>
      <c r="BE112" s="390"/>
      <c r="BF112" s="390"/>
      <c r="BG112" s="390"/>
      <c r="BH112" s="390"/>
      <c r="BI112" s="390"/>
      <c r="BJ112" s="390"/>
      <c r="BK112" s="390"/>
      <c r="BL112" s="390"/>
      <c r="BM112" s="390"/>
      <c r="BN112" s="390"/>
      <c r="BO112" s="390"/>
      <c r="BP112" s="390"/>
      <c r="BQ112" s="390"/>
      <c r="BR112" s="390"/>
      <c r="BS112" s="390"/>
      <c r="BT112" s="390"/>
      <c r="BU112" s="390"/>
      <c r="BV112" s="390"/>
      <c r="BW112" s="390"/>
      <c r="BX112" s="390"/>
      <c r="BY112" s="390"/>
      <c r="BZ112" s="390"/>
      <c r="CA112" s="390"/>
      <c r="CB112" s="390"/>
      <c r="CC112" s="390"/>
      <c r="CD112" s="390"/>
    </row>
    <row r="113" spans="3:82">
      <c r="C113" s="529"/>
      <c r="AP113" s="1033"/>
      <c r="AQ113" s="1033"/>
      <c r="AR113" s="1033"/>
      <c r="AS113" s="1033"/>
      <c r="AT113" s="1033"/>
      <c r="AU113" s="1033"/>
      <c r="AV113" s="1033"/>
      <c r="AW113" s="1033"/>
      <c r="AX113" s="1033"/>
      <c r="AY113" s="1033"/>
      <c r="BB113" s="390"/>
      <c r="BC113" s="390"/>
      <c r="BD113" s="390"/>
      <c r="BE113" s="390"/>
      <c r="BF113" s="390"/>
      <c r="BG113" s="390"/>
      <c r="BH113" s="390"/>
      <c r="BI113" s="390"/>
      <c r="BJ113" s="390"/>
      <c r="BK113" s="390"/>
      <c r="BL113" s="390"/>
      <c r="BM113" s="390"/>
      <c r="BN113" s="390"/>
      <c r="BO113" s="390"/>
      <c r="BP113" s="390"/>
      <c r="BQ113" s="390"/>
      <c r="BR113" s="390"/>
      <c r="BS113" s="390"/>
      <c r="BT113" s="390"/>
      <c r="BU113" s="390"/>
      <c r="BV113" s="390"/>
      <c r="BW113" s="390"/>
      <c r="BX113" s="390"/>
      <c r="BY113" s="390"/>
      <c r="BZ113" s="390"/>
      <c r="CA113" s="390"/>
      <c r="CB113" s="390"/>
      <c r="CC113" s="390"/>
      <c r="CD113" s="390"/>
    </row>
    <row r="114" spans="3:82">
      <c r="C114" s="529"/>
      <c r="AP114" s="1033"/>
      <c r="AQ114" s="1033"/>
      <c r="AR114" s="1033"/>
      <c r="AS114" s="1033"/>
      <c r="AT114" s="1033"/>
      <c r="AU114" s="1033"/>
      <c r="AV114" s="1033"/>
      <c r="AW114" s="1033"/>
      <c r="AX114" s="1033"/>
      <c r="AY114" s="1033"/>
      <c r="BB114" s="390"/>
      <c r="BC114" s="390"/>
      <c r="BD114" s="390"/>
      <c r="BE114" s="390"/>
      <c r="BF114" s="390"/>
      <c r="BG114" s="390"/>
      <c r="BH114" s="390"/>
      <c r="BI114" s="390"/>
      <c r="BJ114" s="390"/>
      <c r="BK114" s="390"/>
      <c r="BL114" s="390"/>
      <c r="BM114" s="390"/>
      <c r="BN114" s="390"/>
      <c r="BO114" s="390"/>
      <c r="BP114" s="390"/>
      <c r="BQ114" s="390"/>
      <c r="BR114" s="390"/>
      <c r="BS114" s="390"/>
      <c r="BT114" s="390"/>
      <c r="BU114" s="390"/>
      <c r="BV114" s="390"/>
      <c r="BW114" s="390"/>
      <c r="BX114" s="390"/>
      <c r="BY114" s="390"/>
      <c r="BZ114" s="390"/>
      <c r="CA114" s="390"/>
      <c r="CB114" s="390"/>
      <c r="CC114" s="390"/>
      <c r="CD114" s="390"/>
    </row>
    <row r="115" spans="3:82">
      <c r="C115" s="529"/>
      <c r="AP115" s="1033"/>
      <c r="AQ115" s="1033"/>
      <c r="AR115" s="1033"/>
      <c r="AS115" s="1033"/>
      <c r="AT115" s="1033"/>
      <c r="AU115" s="1033"/>
      <c r="AV115" s="1033"/>
      <c r="AW115" s="1033"/>
      <c r="AX115" s="1033"/>
      <c r="AY115" s="1033"/>
      <c r="BB115" s="390"/>
      <c r="BC115" s="390"/>
      <c r="BD115" s="390"/>
      <c r="BE115" s="390"/>
      <c r="BF115" s="390"/>
      <c r="BG115" s="390"/>
      <c r="BH115" s="390"/>
      <c r="BI115" s="390"/>
      <c r="BJ115" s="390"/>
      <c r="BK115" s="390"/>
      <c r="BL115" s="390"/>
      <c r="BM115" s="390"/>
      <c r="BN115" s="390"/>
      <c r="BO115" s="390"/>
      <c r="BP115" s="390"/>
      <c r="BQ115" s="390"/>
      <c r="BR115" s="390"/>
      <c r="BS115" s="390"/>
      <c r="BT115" s="390"/>
      <c r="BU115" s="390"/>
      <c r="BV115" s="390"/>
      <c r="BW115" s="390"/>
      <c r="BX115" s="390"/>
      <c r="BY115" s="390"/>
      <c r="BZ115" s="390"/>
      <c r="CA115" s="390"/>
      <c r="CB115" s="390"/>
      <c r="CC115" s="390"/>
      <c r="CD115" s="390"/>
    </row>
    <row r="116" spans="3:82">
      <c r="C116" s="529"/>
      <c r="AP116" s="1033"/>
      <c r="AQ116" s="1033"/>
      <c r="AR116" s="1033"/>
      <c r="AS116" s="1033"/>
      <c r="AT116" s="1033"/>
      <c r="AU116" s="1033"/>
      <c r="AV116" s="1033"/>
      <c r="AW116" s="1033"/>
      <c r="AX116" s="1033"/>
      <c r="AY116" s="1033"/>
    </row>
    <row r="117" spans="3:82">
      <c r="C117" s="529"/>
      <c r="AP117" s="1033"/>
      <c r="AQ117" s="1033"/>
      <c r="AR117" s="1033"/>
      <c r="AS117" s="1033"/>
      <c r="AT117" s="1033"/>
      <c r="AU117" s="1033"/>
      <c r="AV117" s="1033"/>
      <c r="AW117" s="1033"/>
      <c r="AX117" s="1033"/>
      <c r="AY117" s="1033"/>
    </row>
  </sheetData>
  <mergeCells count="47">
    <mergeCell ref="A36:D36"/>
    <mergeCell ref="AR5:AS5"/>
    <mergeCell ref="AT5:AU5"/>
    <mergeCell ref="AV5:AX5"/>
    <mergeCell ref="AY5:AY6"/>
    <mergeCell ref="AA5:AA6"/>
    <mergeCell ref="AB5:AB6"/>
    <mergeCell ref="AC5:AC6"/>
    <mergeCell ref="AD5:AD6"/>
    <mergeCell ref="AE5:AI5"/>
    <mergeCell ref="AJ5:AJ6"/>
    <mergeCell ref="U5:U6"/>
    <mergeCell ref="V5:V6"/>
    <mergeCell ref="W5:W6"/>
    <mergeCell ref="X5:X6"/>
    <mergeCell ref="Y5:Y6"/>
    <mergeCell ref="AZ5:AZ6"/>
    <mergeCell ref="BA5:BB5"/>
    <mergeCell ref="AK5:AK6"/>
    <mergeCell ref="AL5:AL6"/>
    <mergeCell ref="AM5:AM6"/>
    <mergeCell ref="AN5:AN6"/>
    <mergeCell ref="AO5:AO6"/>
    <mergeCell ref="AP5:AQ5"/>
    <mergeCell ref="Z5:Z6"/>
    <mergeCell ref="O5:O6"/>
    <mergeCell ref="P5:P6"/>
    <mergeCell ref="Q5:Q6"/>
    <mergeCell ref="R5:R6"/>
    <mergeCell ref="S5:S6"/>
    <mergeCell ref="T5:T6"/>
    <mergeCell ref="BD5:BD6"/>
    <mergeCell ref="N5:N6"/>
    <mergeCell ref="A2:AZ2"/>
    <mergeCell ref="A5:A6"/>
    <mergeCell ref="B5:B6"/>
    <mergeCell ref="C5:C6"/>
    <mergeCell ref="D5:D6"/>
    <mergeCell ref="E5:E6"/>
    <mergeCell ref="F5:F6"/>
    <mergeCell ref="G5:G6"/>
    <mergeCell ref="H5:H6"/>
    <mergeCell ref="I5:I6"/>
    <mergeCell ref="J5:J6"/>
    <mergeCell ref="K5:K6"/>
    <mergeCell ref="L5:L6"/>
    <mergeCell ref="M5:M6"/>
  </mergeCells>
  <phoneticPr fontId="28" type="noConversion"/>
  <printOptions horizontalCentered="1"/>
  <pageMargins left="0.70866141732283472" right="0.70866141732283472" top="0.98425196850393704" bottom="0.74803149606299213" header="0.39370078740157477" footer="0.31496062992125984"/>
  <pageSetup paperSize="9" scale="30" orientation="landscape" r:id="rId1"/>
  <headerFooter>
    <oddHeader>&amp;R&amp;"宋体,常规"&amp;10共&amp;"Times New Roman,常规"&amp;N&amp;"宋体,常规"页第&amp;"Times New Roman,常规"&amp;P&amp;"宋体,常规"页</oddHeader>
  </headerFooter>
</worksheet>
</file>

<file path=xl/worksheets/sheet7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8EED20-6C7F-400E-BB55-1F17DF08A691}">
  <sheetPr codeName="Sheet97">
    <pageSetUpPr fitToPage="1"/>
  </sheetPr>
  <dimension ref="A1:AI35"/>
  <sheetViews>
    <sheetView zoomScaleNormal="100" zoomScaleSheetLayoutView="100" workbookViewId="0">
      <selection activeCell="F30" sqref="F30"/>
    </sheetView>
  </sheetViews>
  <sheetFormatPr defaultColWidth="8.625" defaultRowHeight="15.75" customHeight="1" outlineLevelCol="1"/>
  <cols>
    <col min="1" max="1" width="4.5" style="1055" customWidth="1"/>
    <col min="2" max="2" width="12.375" style="1055" customWidth="1"/>
    <col min="3" max="3" width="27.625" style="1055" bestFit="1" customWidth="1"/>
    <col min="4" max="4" width="10.375" style="1055" customWidth="1"/>
    <col min="5" max="5" width="18.625" style="1055" customWidth="1" outlineLevel="1"/>
    <col min="6" max="6" width="21" style="1055" customWidth="1" outlineLevel="1"/>
    <col min="7" max="7" width="8.125" style="1055" customWidth="1"/>
    <col min="8" max="10" width="8.125" style="1055" customWidth="1" outlineLevel="1"/>
    <col min="11" max="11" width="7" style="1055" customWidth="1" outlineLevel="1"/>
    <col min="12" max="12" width="7.375" style="1055" customWidth="1"/>
    <col min="13" max="18" width="5.875" style="1055" customWidth="1" outlineLevel="1"/>
    <col min="19" max="19" width="14.125" style="1055" customWidth="1" outlineLevel="1"/>
    <col min="20" max="20" width="9.125" style="1078" customWidth="1"/>
    <col min="21" max="22" width="15.375" style="1055" customWidth="1" outlineLevel="1"/>
    <col min="23" max="23" width="13.125" style="1055" customWidth="1" outlineLevel="1"/>
    <col min="24" max="25" width="11" style="1055" customWidth="1" outlineLevel="1"/>
    <col min="26" max="27" width="15.375" style="1055" customWidth="1"/>
    <col min="28" max="28" width="14.875" style="1055" bestFit="1" customWidth="1"/>
    <col min="29" max="29" width="6.625" style="1055" customWidth="1"/>
    <col min="30" max="30" width="15.375" style="1055" bestFit="1" customWidth="1"/>
    <col min="31" max="31" width="7" style="1055" customWidth="1"/>
    <col min="32" max="32" width="11.375" style="1055" customWidth="1"/>
    <col min="33" max="34" width="9" style="1055" customWidth="1"/>
    <col min="35" max="35" width="9" style="1082" bestFit="1" customWidth="1"/>
    <col min="36" max="39" width="9" style="1055" bestFit="1" customWidth="1"/>
    <col min="40" max="16384" width="8.625" style="1055"/>
  </cols>
  <sheetData>
    <row r="1" spans="1:35" ht="14.25">
      <c r="A1" s="1051" t="s">
        <v>108</v>
      </c>
      <c r="B1" s="1052" t="s">
        <v>1399</v>
      </c>
      <c r="D1" s="1053"/>
      <c r="E1" s="1053"/>
      <c r="F1" s="1053"/>
      <c r="G1" s="1053"/>
      <c r="H1" s="1053"/>
      <c r="I1" s="1053"/>
      <c r="J1" s="1053"/>
      <c r="K1" s="1053"/>
      <c r="L1" s="1053"/>
      <c r="M1" s="1053"/>
      <c r="N1" s="1053"/>
      <c r="O1" s="1053"/>
      <c r="P1" s="1053"/>
      <c r="Q1" s="1053"/>
      <c r="R1" s="1053"/>
      <c r="S1" s="1053"/>
      <c r="T1" s="1054"/>
      <c r="U1" s="1053"/>
      <c r="V1" s="1053"/>
      <c r="W1" s="1053"/>
      <c r="X1" s="1053"/>
      <c r="Y1" s="1053"/>
      <c r="Z1" s="1053"/>
      <c r="AA1" s="1053"/>
      <c r="AB1" s="1053"/>
      <c r="AC1" s="1053"/>
      <c r="AD1" s="1053"/>
      <c r="AE1" s="1053"/>
      <c r="AF1" s="1053"/>
    </row>
    <row r="2" spans="1:35" s="1056" customFormat="1" ht="30" customHeight="1">
      <c r="A2" s="2613" t="s">
        <v>1648</v>
      </c>
      <c r="B2" s="2613"/>
      <c r="C2" s="2613"/>
      <c r="D2" s="2613"/>
      <c r="E2" s="2613"/>
      <c r="F2" s="2613"/>
      <c r="G2" s="2613"/>
      <c r="H2" s="2613"/>
      <c r="I2" s="2613"/>
      <c r="J2" s="2613"/>
      <c r="K2" s="2613"/>
      <c r="L2" s="2613"/>
      <c r="M2" s="2613"/>
      <c r="N2" s="2613"/>
      <c r="O2" s="2613"/>
      <c r="P2" s="2613"/>
      <c r="Q2" s="2613"/>
      <c r="R2" s="2613"/>
      <c r="S2" s="2613"/>
      <c r="T2" s="2613"/>
      <c r="U2" s="2613"/>
      <c r="V2" s="2613"/>
      <c r="W2" s="2613"/>
      <c r="X2" s="2613"/>
      <c r="Y2" s="2613"/>
      <c r="Z2" s="2613"/>
      <c r="AA2" s="2613"/>
      <c r="AB2" s="2613"/>
      <c r="AC2" s="2613"/>
      <c r="AD2" s="2613"/>
      <c r="AE2" s="2613"/>
      <c r="AF2" s="2613"/>
      <c r="AI2" s="1083"/>
    </row>
    <row r="3" spans="1:35" ht="14.1" customHeight="1">
      <c r="A3" s="1057" t="str">
        <f>CONCATENATE(封面!D9,封面!F9,封面!G9,封面!H9,封面!I9,封面!J9,封面!K9)</f>
        <v>评估基准日：年月日</v>
      </c>
      <c r="B3" s="1057"/>
      <c r="C3" s="1057"/>
      <c r="D3" s="1057"/>
      <c r="E3" s="1057"/>
      <c r="F3" s="1057"/>
      <c r="G3" s="1057"/>
      <c r="H3" s="1057"/>
      <c r="I3" s="1057"/>
      <c r="J3" s="1057"/>
      <c r="K3" s="1057"/>
      <c r="L3" s="1057"/>
      <c r="M3" s="1057"/>
      <c r="N3" s="1057"/>
      <c r="O3" s="1057"/>
      <c r="P3" s="1057"/>
      <c r="Q3" s="1057"/>
      <c r="R3" s="1057"/>
      <c r="S3" s="1057"/>
      <c r="T3" s="1055"/>
    </row>
    <row r="4" spans="1:35" ht="15.75" customHeight="1">
      <c r="A4" s="1057" t="str">
        <f>封面!D7&amp;封面!F7</f>
        <v>被评估企业：</v>
      </c>
      <c r="B4" s="1057"/>
      <c r="K4" s="1058"/>
      <c r="L4" s="1058"/>
      <c r="M4" s="1058"/>
      <c r="N4" s="1058"/>
      <c r="O4" s="1058"/>
      <c r="P4" s="1058"/>
      <c r="Q4" s="1058"/>
      <c r="R4" s="1058"/>
      <c r="S4" s="1058"/>
      <c r="T4" s="1059"/>
      <c r="AF4" s="1058" t="s">
        <v>1401</v>
      </c>
    </row>
    <row r="5" spans="1:35" s="1053" customFormat="1" ht="30" customHeight="1">
      <c r="A5" s="2614" t="s">
        <v>1433</v>
      </c>
      <c r="B5" s="2612" t="s">
        <v>554</v>
      </c>
      <c r="C5" s="2094" t="s">
        <v>1649</v>
      </c>
      <c r="D5" s="2615" t="s">
        <v>1650</v>
      </c>
      <c r="E5" s="2610" t="s">
        <v>600</v>
      </c>
      <c r="F5" s="2610" t="s">
        <v>607</v>
      </c>
      <c r="G5" s="2615" t="s">
        <v>1651</v>
      </c>
      <c r="H5" s="2610" t="s">
        <v>1652</v>
      </c>
      <c r="I5" s="2612" t="s">
        <v>1653</v>
      </c>
      <c r="J5" s="2612" t="s">
        <v>1654</v>
      </c>
      <c r="K5" s="2610" t="s">
        <v>1655</v>
      </c>
      <c r="L5" s="2612" t="s">
        <v>1656</v>
      </c>
      <c r="M5" s="2612" t="s">
        <v>1657</v>
      </c>
      <c r="N5" s="2612" t="s">
        <v>1658</v>
      </c>
      <c r="O5" s="2610" t="s">
        <v>1659</v>
      </c>
      <c r="P5" s="2610" t="s">
        <v>1660</v>
      </c>
      <c r="Q5" s="2610" t="s">
        <v>1661</v>
      </c>
      <c r="R5" s="2610" t="s">
        <v>1662</v>
      </c>
      <c r="S5" s="2610" t="s">
        <v>1663</v>
      </c>
      <c r="T5" s="2622" t="s">
        <v>1664</v>
      </c>
      <c r="U5" s="2619" t="s">
        <v>1436</v>
      </c>
      <c r="V5" s="2620"/>
      <c r="W5" s="2621"/>
      <c r="X5" s="2619" t="s">
        <v>394</v>
      </c>
      <c r="Y5" s="2621"/>
      <c r="Z5" s="2618" t="s">
        <v>1423</v>
      </c>
      <c r="AA5" s="2618"/>
      <c r="AB5" s="2618" t="s">
        <v>1424</v>
      </c>
      <c r="AC5" s="2618"/>
      <c r="AD5" s="2618"/>
      <c r="AE5" s="2618" t="s">
        <v>336</v>
      </c>
      <c r="AF5" s="2618" t="s">
        <v>1425</v>
      </c>
      <c r="AG5" s="2618" t="s">
        <v>1665</v>
      </c>
      <c r="AI5" s="2258" t="s">
        <v>2129</v>
      </c>
    </row>
    <row r="6" spans="1:35" s="1061" customFormat="1" ht="29.25" customHeight="1">
      <c r="A6" s="2614"/>
      <c r="B6" s="2611"/>
      <c r="C6" s="2614"/>
      <c r="D6" s="2614"/>
      <c r="E6" s="2616"/>
      <c r="F6" s="2616"/>
      <c r="G6" s="2614"/>
      <c r="H6" s="2616"/>
      <c r="I6" s="2611"/>
      <c r="J6" s="2611"/>
      <c r="K6" s="2611"/>
      <c r="L6" s="2611"/>
      <c r="M6" s="2611"/>
      <c r="N6" s="2611"/>
      <c r="O6" s="2611"/>
      <c r="P6" s="2611"/>
      <c r="Q6" s="2611"/>
      <c r="R6" s="2616"/>
      <c r="S6" s="2616"/>
      <c r="T6" s="2623"/>
      <c r="U6" s="1060" t="s">
        <v>1479</v>
      </c>
      <c r="V6" s="1060" t="s">
        <v>1480</v>
      </c>
      <c r="W6" s="1060" t="s">
        <v>1666</v>
      </c>
      <c r="X6" s="1060" t="s">
        <v>1479</v>
      </c>
      <c r="Y6" s="1060" t="s">
        <v>1480</v>
      </c>
      <c r="Z6" s="1060" t="s">
        <v>1479</v>
      </c>
      <c r="AA6" s="1060" t="s">
        <v>1480</v>
      </c>
      <c r="AB6" s="1060" t="s">
        <v>1479</v>
      </c>
      <c r="AC6" s="1060" t="s">
        <v>503</v>
      </c>
      <c r="AD6" s="1060" t="s">
        <v>1480</v>
      </c>
      <c r="AE6" s="2614"/>
      <c r="AF6" s="2614"/>
      <c r="AG6" s="2618"/>
      <c r="AI6" s="2258"/>
    </row>
    <row r="7" spans="1:35" s="1061" customFormat="1" ht="18" customHeight="1">
      <c r="A7" s="1060"/>
      <c r="B7" s="1062"/>
      <c r="C7" s="1063"/>
      <c r="D7" s="1064"/>
      <c r="E7" s="1065"/>
      <c r="F7" s="1065"/>
      <c r="G7" s="1060"/>
      <c r="H7" s="1062"/>
      <c r="I7" s="1062"/>
      <c r="J7" s="1066"/>
      <c r="K7" s="1062"/>
      <c r="L7" s="1062"/>
      <c r="M7" s="1067"/>
      <c r="N7" s="1062"/>
      <c r="O7" s="1062"/>
      <c r="P7" s="1062"/>
      <c r="Q7" s="1065"/>
      <c r="R7" s="1065"/>
      <c r="S7" s="1065"/>
      <c r="T7" s="1068"/>
      <c r="U7" s="1069"/>
      <c r="V7" s="1069"/>
      <c r="W7" s="1069"/>
      <c r="X7" s="1069"/>
      <c r="Y7" s="1069"/>
      <c r="Z7" s="1069"/>
      <c r="AA7" s="1069"/>
      <c r="AB7" s="1070"/>
      <c r="AC7" s="1069"/>
      <c r="AD7" s="1070"/>
      <c r="AE7" s="956" t="str">
        <f>IF(AA7=0,"",(AD7-AA7)/AA7*100)</f>
        <v/>
      </c>
      <c r="AF7" s="1060"/>
      <c r="AG7" s="1072"/>
      <c r="AI7" s="551"/>
    </row>
    <row r="8" spans="1:35" ht="15.75" customHeight="1">
      <c r="A8" s="1073"/>
      <c r="B8" s="1060"/>
      <c r="C8" s="1074"/>
      <c r="D8" s="1064"/>
      <c r="E8" s="1060"/>
      <c r="F8" s="1060"/>
      <c r="G8" s="1060"/>
      <c r="H8" s="1060"/>
      <c r="I8" s="1060"/>
      <c r="J8" s="1060"/>
      <c r="K8" s="1060"/>
      <c r="L8" s="1060"/>
      <c r="M8" s="1060"/>
      <c r="N8" s="1060"/>
      <c r="O8" s="1060"/>
      <c r="P8" s="1060"/>
      <c r="Q8" s="1060"/>
      <c r="R8" s="1060"/>
      <c r="S8" s="1060"/>
      <c r="T8" s="1068"/>
      <c r="U8" s="1071"/>
      <c r="V8" s="1071"/>
      <c r="W8" s="1071"/>
      <c r="X8" s="1071"/>
      <c r="Y8" s="1071"/>
      <c r="Z8" s="1071"/>
      <c r="AA8" s="1071"/>
      <c r="AB8" s="1071"/>
      <c r="AC8" s="1060"/>
      <c r="AD8" s="1071"/>
      <c r="AE8" s="956" t="str">
        <f t="shared" ref="AE8:AE28" si="0">IF(AA8=0,"",(AD8-AA8)/AA8*100)</f>
        <v/>
      </c>
      <c r="AF8" s="1075"/>
      <c r="AG8" s="1075"/>
      <c r="AH8" s="1076"/>
      <c r="AI8" s="551"/>
    </row>
    <row r="9" spans="1:35" ht="15.75" customHeight="1">
      <c r="A9" s="1073"/>
      <c r="B9" s="1060"/>
      <c r="C9" s="1074"/>
      <c r="D9" s="1064"/>
      <c r="E9" s="1060"/>
      <c r="F9" s="1060"/>
      <c r="G9" s="1060"/>
      <c r="H9" s="1060"/>
      <c r="I9" s="1060"/>
      <c r="J9" s="1060"/>
      <c r="K9" s="1060"/>
      <c r="L9" s="1060"/>
      <c r="M9" s="1060"/>
      <c r="N9" s="1060"/>
      <c r="O9" s="1060"/>
      <c r="P9" s="1060"/>
      <c r="Q9" s="1060"/>
      <c r="R9" s="1060"/>
      <c r="S9" s="1060"/>
      <c r="T9" s="1068"/>
      <c r="U9" s="1071"/>
      <c r="V9" s="1071"/>
      <c r="W9" s="1071"/>
      <c r="X9" s="1071"/>
      <c r="Y9" s="1071"/>
      <c r="Z9" s="1071"/>
      <c r="AA9" s="1071"/>
      <c r="AB9" s="1071"/>
      <c r="AC9" s="1060"/>
      <c r="AD9" s="1071"/>
      <c r="AE9" s="956" t="str">
        <f t="shared" si="0"/>
        <v/>
      </c>
      <c r="AF9" s="1075"/>
      <c r="AG9" s="1075"/>
      <c r="AH9" s="1076"/>
      <c r="AI9" s="551"/>
    </row>
    <row r="10" spans="1:35" ht="15.75" customHeight="1">
      <c r="A10" s="1073"/>
      <c r="B10" s="1060"/>
      <c r="C10" s="1074"/>
      <c r="D10" s="1064"/>
      <c r="E10" s="1060"/>
      <c r="F10" s="1060"/>
      <c r="G10" s="1060"/>
      <c r="H10" s="1060"/>
      <c r="I10" s="1060"/>
      <c r="J10" s="1060"/>
      <c r="K10" s="1060"/>
      <c r="L10" s="1060"/>
      <c r="M10" s="1060"/>
      <c r="N10" s="1060"/>
      <c r="O10" s="1060"/>
      <c r="P10" s="1060"/>
      <c r="Q10" s="1060"/>
      <c r="R10" s="1060"/>
      <c r="S10" s="1060"/>
      <c r="T10" s="1068"/>
      <c r="U10" s="1071"/>
      <c r="V10" s="1071"/>
      <c r="W10" s="1071"/>
      <c r="X10" s="1071"/>
      <c r="Y10" s="1071"/>
      <c r="Z10" s="1071"/>
      <c r="AA10" s="1071"/>
      <c r="AB10" s="1071"/>
      <c r="AC10" s="1060"/>
      <c r="AD10" s="1071"/>
      <c r="AE10" s="956" t="str">
        <f t="shared" si="0"/>
        <v/>
      </c>
      <c r="AF10" s="1075"/>
      <c r="AG10" s="1075"/>
      <c r="AH10" s="1076"/>
      <c r="AI10" s="551"/>
    </row>
    <row r="11" spans="1:35" ht="15.75" customHeight="1">
      <c r="A11" s="1073"/>
      <c r="B11" s="1060"/>
      <c r="C11" s="1074"/>
      <c r="D11" s="1064"/>
      <c r="E11" s="1060"/>
      <c r="F11" s="1060"/>
      <c r="G11" s="1060"/>
      <c r="H11" s="1060"/>
      <c r="I11" s="1060"/>
      <c r="J11" s="1060"/>
      <c r="K11" s="1060"/>
      <c r="L11" s="1060"/>
      <c r="M11" s="1060"/>
      <c r="N11" s="1060"/>
      <c r="O11" s="1060"/>
      <c r="P11" s="1060"/>
      <c r="Q11" s="1060"/>
      <c r="R11" s="1060"/>
      <c r="S11" s="1060"/>
      <c r="T11" s="1068"/>
      <c r="U11" s="1071"/>
      <c r="V11" s="1071"/>
      <c r="W11" s="1071"/>
      <c r="X11" s="1071"/>
      <c r="Y11" s="1071"/>
      <c r="Z11" s="1071"/>
      <c r="AA11" s="1071"/>
      <c r="AB11" s="1071"/>
      <c r="AC11" s="1060"/>
      <c r="AD11" s="1071"/>
      <c r="AE11" s="956" t="str">
        <f t="shared" si="0"/>
        <v/>
      </c>
      <c r="AF11" s="1075"/>
      <c r="AG11" s="1075"/>
      <c r="AH11" s="1076"/>
      <c r="AI11" s="551"/>
    </row>
    <row r="12" spans="1:35" ht="15.75" customHeight="1">
      <c r="A12" s="1073"/>
      <c r="B12" s="1060"/>
      <c r="C12" s="1074"/>
      <c r="D12" s="1064"/>
      <c r="E12" s="1060"/>
      <c r="F12" s="1060"/>
      <c r="G12" s="1060"/>
      <c r="H12" s="1060"/>
      <c r="I12" s="1060"/>
      <c r="J12" s="1060"/>
      <c r="K12" s="1060"/>
      <c r="L12" s="1060"/>
      <c r="M12" s="1060"/>
      <c r="N12" s="1060"/>
      <c r="O12" s="1060"/>
      <c r="P12" s="1060"/>
      <c r="Q12" s="1060"/>
      <c r="R12" s="1060"/>
      <c r="S12" s="1060"/>
      <c r="T12" s="1068"/>
      <c r="U12" s="1071"/>
      <c r="V12" s="1071"/>
      <c r="W12" s="1071"/>
      <c r="X12" s="1071"/>
      <c r="Y12" s="1071"/>
      <c r="Z12" s="1071"/>
      <c r="AA12" s="1071"/>
      <c r="AB12" s="1071"/>
      <c r="AC12" s="1060"/>
      <c r="AD12" s="1071"/>
      <c r="AE12" s="956" t="str">
        <f t="shared" si="0"/>
        <v/>
      </c>
      <c r="AF12" s="1075"/>
      <c r="AG12" s="1075"/>
      <c r="AH12" s="1076"/>
      <c r="AI12" s="551"/>
    </row>
    <row r="13" spans="1:35" ht="15.75" customHeight="1">
      <c r="A13" s="1073"/>
      <c r="B13" s="1060"/>
      <c r="C13" s="1074"/>
      <c r="D13" s="1064"/>
      <c r="E13" s="1060"/>
      <c r="F13" s="1060"/>
      <c r="G13" s="1060"/>
      <c r="H13" s="1060"/>
      <c r="I13" s="1060"/>
      <c r="J13" s="1060"/>
      <c r="K13" s="1060"/>
      <c r="L13" s="1060"/>
      <c r="M13" s="1060"/>
      <c r="N13" s="1060"/>
      <c r="O13" s="1060"/>
      <c r="P13" s="1060"/>
      <c r="Q13" s="1060"/>
      <c r="R13" s="1060"/>
      <c r="S13" s="1060"/>
      <c r="T13" s="1068"/>
      <c r="U13" s="1071"/>
      <c r="V13" s="1071"/>
      <c r="W13" s="1071"/>
      <c r="X13" s="1071"/>
      <c r="Y13" s="1071"/>
      <c r="Z13" s="1071"/>
      <c r="AA13" s="1071"/>
      <c r="AB13" s="1071"/>
      <c r="AC13" s="1060"/>
      <c r="AD13" s="1071"/>
      <c r="AE13" s="956" t="str">
        <f t="shared" si="0"/>
        <v/>
      </c>
      <c r="AF13" s="1075"/>
      <c r="AG13" s="1075"/>
      <c r="AH13" s="1076"/>
      <c r="AI13" s="551"/>
    </row>
    <row r="14" spans="1:35" ht="15.75" customHeight="1">
      <c r="A14" s="1073"/>
      <c r="B14" s="1060"/>
      <c r="C14" s="1074"/>
      <c r="D14" s="1064"/>
      <c r="E14" s="1060"/>
      <c r="F14" s="1060"/>
      <c r="G14" s="1060"/>
      <c r="H14" s="1060"/>
      <c r="I14" s="1060"/>
      <c r="J14" s="1060"/>
      <c r="K14" s="1060"/>
      <c r="L14" s="1060"/>
      <c r="M14" s="1060"/>
      <c r="N14" s="1060"/>
      <c r="O14" s="1060"/>
      <c r="P14" s="1060"/>
      <c r="Q14" s="1060"/>
      <c r="R14" s="1060"/>
      <c r="S14" s="1060"/>
      <c r="T14" s="1068"/>
      <c r="U14" s="1071"/>
      <c r="V14" s="1071"/>
      <c r="W14" s="1071"/>
      <c r="X14" s="1071"/>
      <c r="Y14" s="1071"/>
      <c r="Z14" s="1071"/>
      <c r="AA14" s="1071"/>
      <c r="AB14" s="1071"/>
      <c r="AC14" s="1060"/>
      <c r="AD14" s="1071"/>
      <c r="AE14" s="956" t="str">
        <f t="shared" si="0"/>
        <v/>
      </c>
      <c r="AF14" s="1075"/>
      <c r="AG14" s="1075"/>
      <c r="AH14" s="1076"/>
      <c r="AI14" s="551"/>
    </row>
    <row r="15" spans="1:35" ht="15.75" customHeight="1">
      <c r="A15" s="1073"/>
      <c r="B15" s="1060"/>
      <c r="C15" s="1074"/>
      <c r="D15" s="1064"/>
      <c r="E15" s="1060"/>
      <c r="F15" s="1060"/>
      <c r="G15" s="1060"/>
      <c r="H15" s="1060"/>
      <c r="I15" s="1060"/>
      <c r="J15" s="1060"/>
      <c r="K15" s="1060"/>
      <c r="L15" s="1060"/>
      <c r="M15" s="1060"/>
      <c r="N15" s="1060"/>
      <c r="O15" s="1060"/>
      <c r="P15" s="1060"/>
      <c r="Q15" s="1060"/>
      <c r="R15" s="1060"/>
      <c r="S15" s="1060"/>
      <c r="T15" s="1068"/>
      <c r="U15" s="1071"/>
      <c r="V15" s="1071"/>
      <c r="W15" s="1071"/>
      <c r="X15" s="1071"/>
      <c r="Y15" s="1071"/>
      <c r="Z15" s="1071"/>
      <c r="AA15" s="1071"/>
      <c r="AB15" s="1071"/>
      <c r="AC15" s="1060"/>
      <c r="AD15" s="1071"/>
      <c r="AE15" s="956" t="str">
        <f t="shared" si="0"/>
        <v/>
      </c>
      <c r="AF15" s="1075"/>
      <c r="AG15" s="1075"/>
      <c r="AH15" s="1076"/>
      <c r="AI15" s="551"/>
    </row>
    <row r="16" spans="1:35" ht="15.75" customHeight="1">
      <c r="A16" s="1073"/>
      <c r="B16" s="1060"/>
      <c r="C16" s="1074"/>
      <c r="D16" s="1064"/>
      <c r="E16" s="1060"/>
      <c r="F16" s="1060"/>
      <c r="G16" s="1060"/>
      <c r="H16" s="1060"/>
      <c r="I16" s="1060"/>
      <c r="J16" s="1060"/>
      <c r="K16" s="1060"/>
      <c r="L16" s="1060"/>
      <c r="M16" s="1060"/>
      <c r="N16" s="1060"/>
      <c r="O16" s="1060"/>
      <c r="P16" s="1060"/>
      <c r="Q16" s="1060"/>
      <c r="R16" s="1060"/>
      <c r="S16" s="1060"/>
      <c r="T16" s="1068"/>
      <c r="U16" s="1071"/>
      <c r="V16" s="1071"/>
      <c r="W16" s="1071"/>
      <c r="X16" s="1071"/>
      <c r="Y16" s="1071"/>
      <c r="Z16" s="1071"/>
      <c r="AA16" s="1071"/>
      <c r="AB16" s="1071"/>
      <c r="AC16" s="1060"/>
      <c r="AD16" s="1071"/>
      <c r="AE16" s="956" t="str">
        <f t="shared" si="0"/>
        <v/>
      </c>
      <c r="AF16" s="1075"/>
      <c r="AG16" s="1075"/>
      <c r="AH16" s="1076"/>
      <c r="AI16" s="551"/>
    </row>
    <row r="17" spans="1:35" ht="15.75" customHeight="1">
      <c r="A17" s="1073"/>
      <c r="B17" s="1060"/>
      <c r="C17" s="1074"/>
      <c r="D17" s="1064"/>
      <c r="E17" s="1060"/>
      <c r="F17" s="1060"/>
      <c r="G17" s="1060"/>
      <c r="H17" s="1060"/>
      <c r="I17" s="1060"/>
      <c r="J17" s="1060"/>
      <c r="K17" s="1060"/>
      <c r="L17" s="1060"/>
      <c r="M17" s="1060"/>
      <c r="N17" s="1060"/>
      <c r="O17" s="1060"/>
      <c r="P17" s="1060"/>
      <c r="Q17" s="1060"/>
      <c r="R17" s="1060"/>
      <c r="S17" s="1060"/>
      <c r="T17" s="1068"/>
      <c r="U17" s="1071"/>
      <c r="V17" s="1071"/>
      <c r="W17" s="1071"/>
      <c r="X17" s="1071"/>
      <c r="Y17" s="1071"/>
      <c r="Z17" s="1071"/>
      <c r="AA17" s="1071"/>
      <c r="AB17" s="1071"/>
      <c r="AC17" s="1060"/>
      <c r="AD17" s="1071"/>
      <c r="AE17" s="956" t="str">
        <f t="shared" si="0"/>
        <v/>
      </c>
      <c r="AF17" s="1075"/>
      <c r="AG17" s="1075"/>
      <c r="AH17" s="1076"/>
      <c r="AI17" s="551"/>
    </row>
    <row r="18" spans="1:35" ht="15.75" customHeight="1">
      <c r="A18" s="1073"/>
      <c r="B18" s="1060"/>
      <c r="C18" s="1074"/>
      <c r="D18" s="1064"/>
      <c r="E18" s="1060"/>
      <c r="F18" s="1060"/>
      <c r="G18" s="1060"/>
      <c r="H18" s="1060"/>
      <c r="I18" s="1060"/>
      <c r="J18" s="1060"/>
      <c r="K18" s="1060"/>
      <c r="L18" s="1060"/>
      <c r="M18" s="1060"/>
      <c r="N18" s="1060"/>
      <c r="O18" s="1060"/>
      <c r="P18" s="1060"/>
      <c r="Q18" s="1060"/>
      <c r="R18" s="1060"/>
      <c r="S18" s="1060"/>
      <c r="T18" s="1068"/>
      <c r="U18" s="1071"/>
      <c r="V18" s="1071"/>
      <c r="W18" s="1071"/>
      <c r="X18" s="1071"/>
      <c r="Y18" s="1071"/>
      <c r="Z18" s="1071"/>
      <c r="AA18" s="1071"/>
      <c r="AB18" s="1071"/>
      <c r="AC18" s="1060"/>
      <c r="AD18" s="1071"/>
      <c r="AE18" s="956" t="str">
        <f t="shared" si="0"/>
        <v/>
      </c>
      <c r="AF18" s="1075"/>
      <c r="AG18" s="1075"/>
      <c r="AH18" s="1076"/>
      <c r="AI18" s="551"/>
    </row>
    <row r="19" spans="1:35" ht="15.75" customHeight="1">
      <c r="A19" s="1060"/>
      <c r="B19" s="1060"/>
      <c r="C19" s="1063"/>
      <c r="D19" s="1064"/>
      <c r="E19" s="1064"/>
      <c r="F19" s="1065"/>
      <c r="G19" s="1060"/>
      <c r="H19" s="1062"/>
      <c r="I19" s="1060"/>
      <c r="J19" s="1060"/>
      <c r="K19" s="1062"/>
      <c r="L19" s="1060"/>
      <c r="M19" s="1067"/>
      <c r="N19" s="1062"/>
      <c r="O19" s="1062"/>
      <c r="P19" s="1062"/>
      <c r="Q19" s="1065"/>
      <c r="R19" s="1060"/>
      <c r="S19" s="1065"/>
      <c r="T19" s="1068"/>
      <c r="U19" s="1071"/>
      <c r="V19" s="1071"/>
      <c r="W19" s="1071"/>
      <c r="X19" s="1071"/>
      <c r="Y19" s="1071"/>
      <c r="Z19" s="1071"/>
      <c r="AA19" s="1071"/>
      <c r="AB19" s="1071"/>
      <c r="AC19" s="1069"/>
      <c r="AD19" s="1070"/>
      <c r="AE19" s="956" t="str">
        <f t="shared" si="0"/>
        <v/>
      </c>
      <c r="AF19" s="1075"/>
      <c r="AG19" s="1075"/>
      <c r="AH19" s="1076"/>
      <c r="AI19" s="551"/>
    </row>
    <row r="20" spans="1:35" ht="15.75" customHeight="1">
      <c r="A20" s="1073"/>
      <c r="B20" s="1060"/>
      <c r="C20" s="1074"/>
      <c r="D20" s="1064"/>
      <c r="E20" s="1060"/>
      <c r="F20" s="1060"/>
      <c r="G20" s="1060"/>
      <c r="H20" s="1060"/>
      <c r="I20" s="1064"/>
      <c r="J20" s="1064"/>
      <c r="K20" s="1060"/>
      <c r="L20" s="1060"/>
      <c r="M20" s="1060"/>
      <c r="N20" s="1060"/>
      <c r="O20" s="1060"/>
      <c r="P20" s="1060"/>
      <c r="Q20" s="1060"/>
      <c r="R20" s="1060"/>
      <c r="S20" s="1060"/>
      <c r="T20" s="1068"/>
      <c r="U20" s="1071"/>
      <c r="V20" s="1071"/>
      <c r="W20" s="1071"/>
      <c r="X20" s="1071"/>
      <c r="Y20" s="1071"/>
      <c r="Z20" s="1071"/>
      <c r="AA20" s="1071"/>
      <c r="AB20" s="1071"/>
      <c r="AC20" s="1060"/>
      <c r="AD20" s="1071"/>
      <c r="AE20" s="956" t="str">
        <f t="shared" si="0"/>
        <v/>
      </c>
      <c r="AF20" s="1075"/>
      <c r="AG20" s="1075"/>
      <c r="AH20" s="1076"/>
      <c r="AI20" s="551"/>
    </row>
    <row r="21" spans="1:35" ht="15.75" customHeight="1">
      <c r="A21" s="1060"/>
      <c r="B21" s="1060"/>
      <c r="C21" s="1074"/>
      <c r="D21" s="1060"/>
      <c r="E21" s="1060"/>
      <c r="F21" s="1060"/>
      <c r="G21" s="1060"/>
      <c r="H21" s="1060"/>
      <c r="I21" s="1060"/>
      <c r="J21" s="1060"/>
      <c r="K21" s="1060"/>
      <c r="L21" s="1060"/>
      <c r="M21" s="1060"/>
      <c r="N21" s="1060"/>
      <c r="O21" s="1060"/>
      <c r="P21" s="1060"/>
      <c r="Q21" s="1060"/>
      <c r="R21" s="1060"/>
      <c r="S21" s="1060"/>
      <c r="T21" s="1068"/>
      <c r="U21" s="1071"/>
      <c r="V21" s="1071"/>
      <c r="W21" s="1071"/>
      <c r="X21" s="1071"/>
      <c r="Y21" s="1071"/>
      <c r="Z21" s="1071"/>
      <c r="AA21" s="1071"/>
      <c r="AB21" s="1071"/>
      <c r="AC21" s="1060"/>
      <c r="AD21" s="1071"/>
      <c r="AE21" s="956" t="str">
        <f t="shared" si="0"/>
        <v/>
      </c>
      <c r="AF21" s="1075"/>
      <c r="AG21" s="1075"/>
      <c r="AI21" s="551"/>
    </row>
    <row r="22" spans="1:35" ht="15.75" customHeight="1">
      <c r="A22" s="1060"/>
      <c r="B22" s="1060"/>
      <c r="C22" s="1074"/>
      <c r="D22" s="1060"/>
      <c r="E22" s="1060"/>
      <c r="F22" s="1060"/>
      <c r="G22" s="1060"/>
      <c r="H22" s="1060"/>
      <c r="I22" s="1060"/>
      <c r="J22" s="1060"/>
      <c r="K22" s="1060"/>
      <c r="L22" s="1060"/>
      <c r="M22" s="1060"/>
      <c r="N22" s="1060"/>
      <c r="O22" s="1060"/>
      <c r="P22" s="1060"/>
      <c r="Q22" s="1060"/>
      <c r="R22" s="1060"/>
      <c r="S22" s="1060"/>
      <c r="T22" s="1068"/>
      <c r="U22" s="1071"/>
      <c r="V22" s="1071"/>
      <c r="W22" s="1071"/>
      <c r="X22" s="1071"/>
      <c r="Y22" s="1071"/>
      <c r="Z22" s="1071"/>
      <c r="AA22" s="1071"/>
      <c r="AB22" s="1071"/>
      <c r="AC22" s="1060"/>
      <c r="AD22" s="1071"/>
      <c r="AE22" s="956" t="str">
        <f t="shared" si="0"/>
        <v/>
      </c>
      <c r="AF22" s="1075"/>
      <c r="AG22" s="1075"/>
      <c r="AI22" s="551"/>
    </row>
    <row r="23" spans="1:35" ht="15.75" customHeight="1">
      <c r="A23" s="1060"/>
      <c r="B23" s="1060"/>
      <c r="C23" s="1074"/>
      <c r="D23" s="1060"/>
      <c r="E23" s="1060"/>
      <c r="F23" s="1060"/>
      <c r="G23" s="1060"/>
      <c r="H23" s="1060"/>
      <c r="I23" s="1060"/>
      <c r="J23" s="1060"/>
      <c r="K23" s="1060"/>
      <c r="L23" s="1060"/>
      <c r="M23" s="1060"/>
      <c r="N23" s="1060"/>
      <c r="O23" s="1060"/>
      <c r="P23" s="1060"/>
      <c r="Q23" s="1060"/>
      <c r="R23" s="1060"/>
      <c r="S23" s="1060"/>
      <c r="T23" s="1068"/>
      <c r="U23" s="1071"/>
      <c r="V23" s="1071"/>
      <c r="W23" s="1071"/>
      <c r="X23" s="1071"/>
      <c r="Y23" s="1071"/>
      <c r="Z23" s="1071"/>
      <c r="AA23" s="1071"/>
      <c r="AB23" s="1071"/>
      <c r="AC23" s="1060"/>
      <c r="AD23" s="1071"/>
      <c r="AE23" s="956" t="str">
        <f t="shared" si="0"/>
        <v/>
      </c>
      <c r="AF23" s="1075"/>
      <c r="AG23" s="1075"/>
      <c r="AI23" s="551"/>
    </row>
    <row r="24" spans="1:35" ht="15.75" customHeight="1">
      <c r="A24" s="1060"/>
      <c r="B24" s="1060"/>
      <c r="C24" s="1074"/>
      <c r="D24" s="1060"/>
      <c r="E24" s="1060"/>
      <c r="F24" s="1060"/>
      <c r="G24" s="1060"/>
      <c r="H24" s="1060"/>
      <c r="I24" s="1060"/>
      <c r="J24" s="1060"/>
      <c r="K24" s="1060"/>
      <c r="L24" s="1060"/>
      <c r="M24" s="1060"/>
      <c r="N24" s="1060"/>
      <c r="O24" s="1060"/>
      <c r="P24" s="1060"/>
      <c r="Q24" s="1060"/>
      <c r="R24" s="1060"/>
      <c r="S24" s="1060"/>
      <c r="T24" s="1068"/>
      <c r="U24" s="1071"/>
      <c r="V24" s="1071"/>
      <c r="W24" s="1071"/>
      <c r="X24" s="1071"/>
      <c r="Y24" s="1071"/>
      <c r="Z24" s="1071"/>
      <c r="AA24" s="1071"/>
      <c r="AB24" s="1071"/>
      <c r="AC24" s="1060"/>
      <c r="AD24" s="1071"/>
      <c r="AE24" s="956" t="str">
        <f t="shared" si="0"/>
        <v/>
      </c>
      <c r="AF24" s="1075"/>
      <c r="AG24" s="1075"/>
      <c r="AI24" s="551"/>
    </row>
    <row r="25" spans="1:35" ht="15.75" customHeight="1">
      <c r="A25" s="1060"/>
      <c r="B25" s="1060"/>
      <c r="C25" s="1074"/>
      <c r="D25" s="1060"/>
      <c r="E25" s="1060"/>
      <c r="F25" s="1060"/>
      <c r="G25" s="1060"/>
      <c r="H25" s="1060"/>
      <c r="I25" s="1060"/>
      <c r="J25" s="1060"/>
      <c r="K25" s="1060"/>
      <c r="L25" s="1060"/>
      <c r="M25" s="1060"/>
      <c r="N25" s="1060"/>
      <c r="O25" s="1060"/>
      <c r="P25" s="1060"/>
      <c r="Q25" s="1060"/>
      <c r="R25" s="1060"/>
      <c r="S25" s="1060"/>
      <c r="T25" s="1068"/>
      <c r="U25" s="1071"/>
      <c r="V25" s="1071"/>
      <c r="W25" s="1071"/>
      <c r="X25" s="1071"/>
      <c r="Y25" s="1071"/>
      <c r="Z25" s="1071"/>
      <c r="AA25" s="1071"/>
      <c r="AB25" s="1071"/>
      <c r="AC25" s="1060"/>
      <c r="AD25" s="1071"/>
      <c r="AE25" s="956" t="str">
        <f t="shared" si="0"/>
        <v/>
      </c>
      <c r="AF25" s="1075"/>
      <c r="AG25" s="1075"/>
      <c r="AI25" s="551"/>
    </row>
    <row r="26" spans="1:35" ht="15.75" customHeight="1">
      <c r="A26" s="1060"/>
      <c r="B26" s="1060"/>
      <c r="C26" s="1074"/>
      <c r="D26" s="1060"/>
      <c r="E26" s="1060"/>
      <c r="F26" s="1060"/>
      <c r="G26" s="1060"/>
      <c r="H26" s="1060"/>
      <c r="I26" s="1060"/>
      <c r="J26" s="1060"/>
      <c r="K26" s="1060"/>
      <c r="L26" s="1060"/>
      <c r="M26" s="1060"/>
      <c r="N26" s="1060"/>
      <c r="O26" s="1060"/>
      <c r="P26" s="1060"/>
      <c r="Q26" s="1060"/>
      <c r="R26" s="1060"/>
      <c r="S26" s="1060"/>
      <c r="T26" s="1068"/>
      <c r="U26" s="1071"/>
      <c r="V26" s="1071"/>
      <c r="W26" s="1071"/>
      <c r="X26" s="1071"/>
      <c r="Y26" s="1071"/>
      <c r="Z26" s="1071"/>
      <c r="AA26" s="1071"/>
      <c r="AB26" s="1071"/>
      <c r="AC26" s="1060"/>
      <c r="AD26" s="1071"/>
      <c r="AE26" s="956" t="str">
        <f t="shared" si="0"/>
        <v/>
      </c>
      <c r="AF26" s="1075"/>
      <c r="AG26" s="1075"/>
      <c r="AI26" s="551"/>
    </row>
    <row r="27" spans="1:35" ht="15.75" customHeight="1">
      <c r="A27" s="1060"/>
      <c r="B27" s="1060"/>
      <c r="C27" s="1074"/>
      <c r="D27" s="1060"/>
      <c r="E27" s="1060"/>
      <c r="F27" s="1060"/>
      <c r="G27" s="1060"/>
      <c r="H27" s="1060"/>
      <c r="I27" s="1060"/>
      <c r="J27" s="1060"/>
      <c r="K27" s="1060"/>
      <c r="L27" s="1060"/>
      <c r="M27" s="1060"/>
      <c r="N27" s="1060"/>
      <c r="O27" s="1060"/>
      <c r="P27" s="1060"/>
      <c r="Q27" s="1060"/>
      <c r="R27" s="1060"/>
      <c r="S27" s="1060"/>
      <c r="T27" s="1068"/>
      <c r="U27" s="1071"/>
      <c r="V27" s="1071"/>
      <c r="W27" s="1071"/>
      <c r="X27" s="1071"/>
      <c r="Y27" s="1071"/>
      <c r="Z27" s="1071"/>
      <c r="AA27" s="1071"/>
      <c r="AB27" s="1071"/>
      <c r="AC27" s="1060"/>
      <c r="AD27" s="1071"/>
      <c r="AE27" s="956" t="str">
        <f t="shared" si="0"/>
        <v/>
      </c>
      <c r="AF27" s="1075"/>
      <c r="AG27" s="1075"/>
      <c r="AI27" s="551"/>
    </row>
    <row r="28" spans="1:35" ht="15.75" customHeight="1">
      <c r="A28" s="2092" t="s">
        <v>433</v>
      </c>
      <c r="B28" s="2617"/>
      <c r="C28" s="2191"/>
      <c r="D28" s="1060"/>
      <c r="E28" s="1060"/>
      <c r="F28" s="1060"/>
      <c r="G28" s="1060"/>
      <c r="H28" s="1060"/>
      <c r="I28" s="1060"/>
      <c r="J28" s="1060"/>
      <c r="K28" s="1060"/>
      <c r="L28" s="1060"/>
      <c r="M28" s="1060"/>
      <c r="N28" s="1060"/>
      <c r="O28" s="1060"/>
      <c r="P28" s="1060"/>
      <c r="Q28" s="1060"/>
      <c r="R28" s="1060"/>
      <c r="S28" s="1060"/>
      <c r="T28" s="1068"/>
      <c r="U28" s="1071">
        <f t="shared" ref="U28:AB28" si="1">SUM(U7:U27)</f>
        <v>0</v>
      </c>
      <c r="V28" s="1071">
        <f t="shared" si="1"/>
        <v>0</v>
      </c>
      <c r="W28" s="1071">
        <f t="shared" si="1"/>
        <v>0</v>
      </c>
      <c r="X28" s="1071">
        <f t="shared" si="1"/>
        <v>0</v>
      </c>
      <c r="Y28" s="1071">
        <f t="shared" si="1"/>
        <v>0</v>
      </c>
      <c r="Z28" s="1071">
        <f t="shared" si="1"/>
        <v>0</v>
      </c>
      <c r="AA28" s="1071">
        <f t="shared" si="1"/>
        <v>0</v>
      </c>
      <c r="AB28" s="1071">
        <f t="shared" si="1"/>
        <v>0</v>
      </c>
      <c r="AC28" s="1071"/>
      <c r="AD28" s="1071">
        <f>SUM(AD7:AD27)</f>
        <v>0</v>
      </c>
      <c r="AE28" s="956" t="str">
        <f t="shared" si="0"/>
        <v/>
      </c>
      <c r="AF28" s="1075"/>
      <c r="AG28" s="1075"/>
      <c r="AI28" s="551"/>
    </row>
    <row r="29" spans="1:35" ht="15.75" customHeight="1">
      <c r="A29" s="1080" t="str">
        <f>封面!D11&amp;封面!G11</f>
        <v>被评估企业填表人：</v>
      </c>
      <c r="B29" s="1077"/>
      <c r="Z29" s="1081" t="str">
        <f>"评估人员："&amp;封面!G26</f>
        <v>评估人员：</v>
      </c>
      <c r="AI29" s="1055"/>
    </row>
    <row r="30" spans="1:35" ht="15.75" customHeight="1">
      <c r="A30" s="1080" t="str">
        <f>CONCATENATE(封面!D13,封面!F13,封面!G13,封面!H13,封面!I13,封面!J13,封面!K13)</f>
        <v>填表日期：年月日</v>
      </c>
      <c r="B30" s="1077"/>
      <c r="AI30" s="1055"/>
    </row>
    <row r="31" spans="1:35" ht="15.75" customHeight="1">
      <c r="AI31" s="1055"/>
    </row>
    <row r="32" spans="1:35" ht="15.75" customHeight="1">
      <c r="Z32" s="1079"/>
      <c r="AA32" s="1079"/>
      <c r="AI32" s="1055"/>
    </row>
    <row r="33" spans="35:35" ht="15.75" customHeight="1">
      <c r="AI33" s="1055"/>
    </row>
    <row r="34" spans="35:35" ht="15.75" customHeight="1">
      <c r="AI34" s="1055"/>
    </row>
    <row r="35" spans="35:35" ht="15.75" customHeight="1">
      <c r="AI35" s="1055"/>
    </row>
  </sheetData>
  <mergeCells count="30">
    <mergeCell ref="A28:C28"/>
    <mergeCell ref="AG5:AG6"/>
    <mergeCell ref="U5:W5"/>
    <mergeCell ref="X5:Y5"/>
    <mergeCell ref="Z5:AA5"/>
    <mergeCell ref="AB5:AD5"/>
    <mergeCell ref="AE5:AE6"/>
    <mergeCell ref="AF5:AF6"/>
    <mergeCell ref="O5:O6"/>
    <mergeCell ref="P5:P6"/>
    <mergeCell ref="Q5:Q6"/>
    <mergeCell ref="R5:R6"/>
    <mergeCell ref="S5:S6"/>
    <mergeCell ref="T5:T6"/>
    <mergeCell ref="I5:I6"/>
    <mergeCell ref="J5:J6"/>
    <mergeCell ref="A2:AF2"/>
    <mergeCell ref="A5:A6"/>
    <mergeCell ref="B5:B6"/>
    <mergeCell ref="C5:C6"/>
    <mergeCell ref="D5:D6"/>
    <mergeCell ref="E5:E6"/>
    <mergeCell ref="F5:F6"/>
    <mergeCell ref="G5:G6"/>
    <mergeCell ref="H5:H6"/>
    <mergeCell ref="AI5:AI6"/>
    <mergeCell ref="K5:K6"/>
    <mergeCell ref="L5:L6"/>
    <mergeCell ref="M5:M6"/>
    <mergeCell ref="N5:N6"/>
  </mergeCells>
  <phoneticPr fontId="28" type="noConversion"/>
  <hyperlinks>
    <hyperlink ref="A1" location="固定资产汇总!A1" display="返回索引页" xr:uid="{88B23559-DE92-4C7D-84AD-8C9BB0DCFE9C}"/>
    <hyperlink ref="B1" location="固定资产汇总!B10" display="返回" xr:uid="{284A55A3-807E-4A0D-B0CB-8C8D29076BE2}"/>
  </hyperlinks>
  <printOptions horizontalCentered="1"/>
  <pageMargins left="0.35433070866141736" right="0.35433070866141736" top="0.98425196850393704" bottom="0.78740157480314965" header="0.39370078740157477" footer="0.51181102362204722"/>
  <pageSetup paperSize="9" scale="37" fitToHeight="0" orientation="landscape" horizontalDpi="4294967292" r:id="rId1"/>
  <headerFooter alignWithMargins="0">
    <oddHeader>&amp;R&amp;"宋体,常规"&amp;10共&amp;"Times New Roman,常规"&amp;N&amp;"宋体,常规"页第&amp;"Times New Roman,常规"&amp;P&amp;"宋体,常规"页</oddHeader>
  </headerFooter>
  <legacyDrawing r:id="rId2"/>
</worksheet>
</file>

<file path=xl/worksheets/sheet7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107">
    <pageSetUpPr fitToPage="1"/>
  </sheetPr>
  <dimension ref="A1:BL32"/>
  <sheetViews>
    <sheetView zoomScale="60" zoomScaleNormal="60" workbookViewId="0">
      <selection activeCell="F30" sqref="F30"/>
    </sheetView>
  </sheetViews>
  <sheetFormatPr defaultColWidth="9" defaultRowHeight="12.75" outlineLevelCol="2"/>
  <cols>
    <col min="1" max="1" width="3.875" style="575" customWidth="1"/>
    <col min="2" max="2" width="6.875" style="424" customWidth="1"/>
    <col min="3" max="3" width="8.125" style="424" customWidth="1" outlineLevel="1"/>
    <col min="4" max="5" width="8.125" style="424" customWidth="1" outlineLevel="2"/>
    <col min="6" max="6" width="10.375" style="424" customWidth="1"/>
    <col min="7" max="8" width="7.625" style="424" customWidth="1" outlineLevel="1"/>
    <col min="9" max="9" width="9.25" style="424" customWidth="1" outlineLevel="1"/>
    <col min="10" max="10" width="5.125" style="424" customWidth="1" outlineLevel="1"/>
    <col min="11" max="11" width="4.375" style="424" customWidth="1" outlineLevel="1"/>
    <col min="12" max="12" width="9.625" style="424" customWidth="1" outlineLevel="1"/>
    <col min="13" max="13" width="9.125" style="424" customWidth="1" outlineLevel="1"/>
    <col min="14" max="14" width="7.75" style="424" customWidth="1" outlineLevel="1"/>
    <col min="15" max="15" width="6.625" style="424" customWidth="1" outlineLevel="1"/>
    <col min="16" max="16" width="8.25" style="424" customWidth="1" outlineLevel="1"/>
    <col min="17" max="17" width="8.625" style="424" customWidth="1" outlineLevel="1"/>
    <col min="18" max="19" width="7" style="424" customWidth="1" outlineLevel="1"/>
    <col min="20" max="20" width="7.375" style="424" customWidth="1" outlineLevel="1"/>
    <col min="21" max="21" width="9.125" style="424" customWidth="1" outlineLevel="1"/>
    <col min="22" max="22" width="12.875" style="424" customWidth="1" outlineLevel="1"/>
    <col min="23" max="23" width="6.625" style="424" customWidth="1" outlineLevel="1"/>
    <col min="24" max="24" width="6.5" style="424" customWidth="1" outlineLevel="1"/>
    <col min="25" max="25" width="9.25" style="424" customWidth="1" outlineLevel="1"/>
    <col min="26" max="26" width="10.375" style="424" customWidth="1" outlineLevel="1"/>
    <col min="27" max="27" width="8.375" style="424" customWidth="1" outlineLevel="1"/>
    <col min="28" max="28" width="9.375" style="424" customWidth="1" outlineLevel="1"/>
    <col min="29" max="29" width="8.25" style="424" customWidth="1" outlineLevel="1"/>
    <col min="30" max="30" width="8.375" style="424" customWidth="1" outlineLevel="1"/>
    <col min="31" max="32" width="7" style="424" customWidth="1" outlineLevel="1"/>
    <col min="33" max="33" width="7.125" style="424" customWidth="1" outlineLevel="1"/>
    <col min="34" max="34" width="16.25" style="424" customWidth="1"/>
    <col min="35" max="35" width="4" style="424" customWidth="1"/>
    <col min="36" max="37" width="9.125" style="424" customWidth="1"/>
    <col min="38" max="38" width="9.75" style="424" customWidth="1"/>
    <col min="39" max="39" width="10.375" style="424" customWidth="1" outlineLevel="1"/>
    <col min="40" max="41" width="7.375" style="424" customWidth="1" outlineLevel="1"/>
    <col min="42" max="42" width="9.25" style="424" customWidth="1" outlineLevel="1"/>
    <col min="43" max="43" width="7.375" style="424" customWidth="1" outlineLevel="1"/>
    <col min="44" max="44" width="7" style="424" customWidth="1" outlineLevel="1"/>
    <col min="45" max="45" width="11.375" style="424" customWidth="1" outlineLevel="1"/>
    <col min="46" max="46" width="7" style="424" customWidth="1" outlineLevel="1"/>
    <col min="47" max="48" width="14" style="424" customWidth="1" outlineLevel="1"/>
    <col min="49" max="49" width="13.625" style="710" customWidth="1" outlineLevel="1"/>
    <col min="50" max="50" width="13.125" style="710" customWidth="1" outlineLevel="1"/>
    <col min="51" max="52" width="10.125" style="710" customWidth="1" outlineLevel="1"/>
    <col min="53" max="53" width="12.75" style="710" customWidth="1"/>
    <col min="54" max="54" width="13.125" style="710" customWidth="1"/>
    <col min="55" max="55" width="13.375" style="710" customWidth="1"/>
    <col min="56" max="56" width="6.75" style="710" customWidth="1"/>
    <col min="57" max="57" width="12.125" style="710" customWidth="1"/>
    <col min="58" max="58" width="7.125" style="710" customWidth="1"/>
    <col min="59" max="59" width="15" style="424" customWidth="1"/>
    <col min="60" max="60" width="20.375" style="424" customWidth="1" outlineLevel="1"/>
    <col min="61" max="62" width="20.375" style="424" customWidth="1"/>
    <col min="63" max="16384" width="9" style="424"/>
  </cols>
  <sheetData>
    <row r="1" spans="1:64" ht="14.25">
      <c r="A1" s="574" t="s">
        <v>108</v>
      </c>
      <c r="B1" s="422" t="s">
        <v>333</v>
      </c>
      <c r="C1" s="422"/>
      <c r="D1" s="422"/>
      <c r="E1" s="422"/>
      <c r="F1" s="423"/>
      <c r="G1" s="423"/>
      <c r="H1" s="423"/>
      <c r="I1" s="423"/>
      <c r="J1" s="423"/>
      <c r="K1" s="423"/>
      <c r="L1" s="423"/>
      <c r="M1" s="423"/>
      <c r="N1" s="423"/>
      <c r="O1" s="423"/>
      <c r="P1" s="423"/>
      <c r="Q1" s="423"/>
      <c r="R1" s="423"/>
      <c r="S1" s="423"/>
      <c r="T1" s="423"/>
      <c r="U1" s="423"/>
      <c r="V1" s="423"/>
      <c r="W1" s="423"/>
      <c r="X1" s="423"/>
      <c r="Y1" s="423"/>
      <c r="Z1" s="423"/>
      <c r="AA1" s="423"/>
      <c r="AB1" s="423"/>
      <c r="AC1" s="423"/>
      <c r="AD1" s="423"/>
      <c r="AE1" s="423"/>
      <c r="AF1" s="423"/>
      <c r="AG1" s="423"/>
      <c r="AH1" s="423"/>
      <c r="AI1" s="423"/>
      <c r="AJ1" s="423"/>
      <c r="AK1" s="423"/>
      <c r="AL1" s="423"/>
      <c r="AM1" s="423"/>
      <c r="AN1" s="423"/>
      <c r="AO1" s="423"/>
      <c r="AP1" s="423"/>
      <c r="AQ1" s="423"/>
      <c r="AR1" s="423"/>
      <c r="AS1" s="423"/>
      <c r="AT1" s="423"/>
      <c r="AU1" s="423"/>
      <c r="AV1" s="423"/>
      <c r="AW1" s="1035"/>
      <c r="AX1" s="1035"/>
      <c r="AY1" s="1035"/>
      <c r="AZ1" s="1035"/>
      <c r="BA1" s="1035"/>
      <c r="BB1" s="1035"/>
      <c r="BC1" s="1035"/>
      <c r="BD1" s="1035"/>
      <c r="BE1" s="1035"/>
      <c r="BF1" s="1035"/>
      <c r="BG1" s="423"/>
    </row>
    <row r="2" spans="1:64" s="425" customFormat="1" ht="30" customHeight="1">
      <c r="A2" s="2629" t="s">
        <v>1024</v>
      </c>
      <c r="B2" s="2630"/>
      <c r="C2" s="2630"/>
      <c r="D2" s="2630"/>
      <c r="E2" s="2630"/>
      <c r="F2" s="2630"/>
      <c r="G2" s="2630"/>
      <c r="H2" s="2630"/>
      <c r="I2" s="2630"/>
      <c r="J2" s="2630"/>
      <c r="K2" s="2630"/>
      <c r="L2" s="2630"/>
      <c r="M2" s="2630"/>
      <c r="N2" s="2630"/>
      <c r="O2" s="2630"/>
      <c r="P2" s="2630"/>
      <c r="Q2" s="2630"/>
      <c r="R2" s="2630"/>
      <c r="S2" s="2630"/>
      <c r="T2" s="2630"/>
      <c r="U2" s="2630"/>
      <c r="V2" s="2630"/>
      <c r="W2" s="2630"/>
      <c r="X2" s="2630"/>
      <c r="Y2" s="2630"/>
      <c r="Z2" s="2630"/>
      <c r="AA2" s="2630"/>
      <c r="AB2" s="2630"/>
      <c r="AC2" s="2630"/>
      <c r="AD2" s="2630"/>
      <c r="AE2" s="2630"/>
      <c r="AF2" s="2630"/>
      <c r="AG2" s="2630"/>
      <c r="AH2" s="2630"/>
      <c r="AI2" s="2630"/>
      <c r="AJ2" s="2630"/>
      <c r="AK2" s="2630"/>
      <c r="AL2" s="2630"/>
      <c r="AM2" s="2630"/>
      <c r="AN2" s="2630"/>
      <c r="AO2" s="2630"/>
      <c r="AP2" s="2630"/>
      <c r="AQ2" s="2630"/>
      <c r="AR2" s="2630"/>
      <c r="AS2" s="2630"/>
      <c r="AT2" s="2630"/>
      <c r="AU2" s="2630"/>
      <c r="AV2" s="2630"/>
      <c r="AW2" s="2630"/>
      <c r="AX2" s="2630"/>
      <c r="AY2" s="2630"/>
      <c r="AZ2" s="2630"/>
      <c r="BA2" s="2630"/>
      <c r="BB2" s="2630"/>
      <c r="BC2" s="2630"/>
      <c r="BD2" s="2630"/>
      <c r="BE2" s="2630"/>
      <c r="BF2" s="2630"/>
      <c r="BG2" s="2630"/>
    </row>
    <row r="3" spans="1:64" ht="14.25" customHeight="1">
      <c r="A3" s="2631" t="str">
        <f>CONCATENATE(封面!D9,封面!F9,封面!G9,封面!H9,封面!I9,封面!J9,封面!K9)</f>
        <v>评估基准日：年月日</v>
      </c>
      <c r="B3" s="2632"/>
      <c r="C3" s="2632"/>
      <c r="D3" s="2632"/>
      <c r="E3" s="2632"/>
      <c r="F3" s="2632"/>
      <c r="G3" s="2632"/>
      <c r="H3" s="2632"/>
      <c r="I3" s="2632"/>
      <c r="J3" s="2632"/>
      <c r="K3" s="2632"/>
      <c r="L3" s="2632"/>
      <c r="M3" s="2632"/>
      <c r="N3" s="2632"/>
      <c r="O3" s="2632"/>
      <c r="P3" s="2632"/>
      <c r="Q3" s="2632"/>
      <c r="R3" s="2632"/>
      <c r="S3" s="2632"/>
      <c r="T3" s="2632"/>
      <c r="U3" s="2632"/>
      <c r="V3" s="2632"/>
      <c r="W3" s="2632"/>
      <c r="X3" s="2632"/>
      <c r="Y3" s="2632"/>
      <c r="Z3" s="2632"/>
      <c r="AA3" s="2632"/>
      <c r="AB3" s="2632"/>
      <c r="AC3" s="2632"/>
      <c r="AD3" s="2632"/>
      <c r="AE3" s="2632"/>
      <c r="AF3" s="2632"/>
      <c r="AG3" s="2632"/>
      <c r="AH3" s="2632"/>
      <c r="AI3" s="2632"/>
      <c r="AJ3" s="2632"/>
      <c r="AK3" s="2632"/>
      <c r="AL3" s="2632"/>
      <c r="AM3" s="2632"/>
      <c r="AN3" s="2632"/>
      <c r="AO3" s="2632"/>
      <c r="AP3" s="2632"/>
      <c r="AQ3" s="2632"/>
      <c r="AR3" s="2632"/>
      <c r="AS3" s="2632"/>
      <c r="AT3" s="2632"/>
      <c r="AU3" s="2632"/>
      <c r="AV3" s="2632"/>
      <c r="AW3" s="2632"/>
      <c r="AX3" s="2632"/>
      <c r="AY3" s="2632"/>
      <c r="AZ3" s="2632"/>
      <c r="BA3" s="2632"/>
      <c r="BB3" s="2632"/>
      <c r="BC3" s="2632"/>
      <c r="BD3" s="2632"/>
      <c r="BE3" s="2632"/>
      <c r="BF3" s="2632"/>
      <c r="BG3" s="2632"/>
    </row>
    <row r="4" spans="1:64" ht="15.75" customHeight="1">
      <c r="A4" s="575" t="s">
        <v>3</v>
      </c>
      <c r="AE4" s="424" t="s">
        <v>1025</v>
      </c>
      <c r="AW4" s="1036"/>
      <c r="AX4" s="1036"/>
      <c r="AY4" s="1036"/>
      <c r="AZ4" s="1036"/>
      <c r="BA4" s="1036"/>
      <c r="BB4" s="1036"/>
      <c r="BC4" s="1036"/>
      <c r="BD4" s="1036"/>
      <c r="BE4" s="1036"/>
      <c r="BF4" s="1036"/>
      <c r="BG4" s="426" t="s">
        <v>1026</v>
      </c>
    </row>
    <row r="5" spans="1:64" s="428" customFormat="1" ht="15.75" customHeight="1">
      <c r="A5" s="2633" t="s">
        <v>1027</v>
      </c>
      <c r="B5" s="2624" t="s">
        <v>1028</v>
      </c>
      <c r="C5" s="2624" t="s">
        <v>1029</v>
      </c>
      <c r="D5" s="2624" t="s">
        <v>1030</v>
      </c>
      <c r="E5" s="2624" t="s">
        <v>1031</v>
      </c>
      <c r="F5" s="2624" t="s">
        <v>1032</v>
      </c>
      <c r="G5" s="2636" t="s">
        <v>1033</v>
      </c>
      <c r="H5" s="2636"/>
      <c r="I5" s="2636"/>
      <c r="J5" s="2636"/>
      <c r="K5" s="2636"/>
      <c r="L5" s="2636"/>
      <c r="M5" s="2636"/>
      <c r="N5" s="2636"/>
      <c r="O5" s="2636"/>
      <c r="P5" s="2636"/>
      <c r="Q5" s="2636"/>
      <c r="R5" s="2636"/>
      <c r="S5" s="2636"/>
      <c r="T5" s="2636" t="s">
        <v>1034</v>
      </c>
      <c r="U5" s="2636"/>
      <c r="V5" s="2636"/>
      <c r="W5" s="2636"/>
      <c r="X5" s="2636"/>
      <c r="Y5" s="2636"/>
      <c r="Z5" s="2636"/>
      <c r="AA5" s="2636"/>
      <c r="AB5" s="2636"/>
      <c r="AC5" s="2636"/>
      <c r="AD5" s="2636"/>
      <c r="AE5" s="2636"/>
      <c r="AF5" s="2636"/>
      <c r="AG5" s="2637" t="s">
        <v>1035</v>
      </c>
      <c r="AH5" s="2624" t="s">
        <v>1036</v>
      </c>
      <c r="AI5" s="2624" t="s">
        <v>1037</v>
      </c>
      <c r="AJ5" s="2624" t="s">
        <v>1038</v>
      </c>
      <c r="AK5" s="2624" t="s">
        <v>1039</v>
      </c>
      <c r="AL5" s="2624" t="s">
        <v>1040</v>
      </c>
      <c r="AM5" s="2624" t="s">
        <v>1041</v>
      </c>
      <c r="AN5" s="2624" t="s">
        <v>1042</v>
      </c>
      <c r="AO5" s="2624" t="s">
        <v>1043</v>
      </c>
      <c r="AP5" s="2624" t="s">
        <v>1044</v>
      </c>
      <c r="AQ5" s="2624" t="s">
        <v>1045</v>
      </c>
      <c r="AR5" s="2624" t="s">
        <v>1046</v>
      </c>
      <c r="AS5" s="2645" t="s">
        <v>1047</v>
      </c>
      <c r="AT5" s="2645" t="s">
        <v>1048</v>
      </c>
      <c r="AU5" s="2645" t="s">
        <v>1049</v>
      </c>
      <c r="AV5" s="427"/>
      <c r="AW5" s="2642" t="s">
        <v>317</v>
      </c>
      <c r="AX5" s="2643"/>
      <c r="AY5" s="2626" t="s">
        <v>1050</v>
      </c>
      <c r="AZ5" s="2627"/>
      <c r="BA5" s="2640" t="s">
        <v>318</v>
      </c>
      <c r="BB5" s="2641"/>
      <c r="BC5" s="2640" t="s">
        <v>1051</v>
      </c>
      <c r="BD5" s="2641"/>
      <c r="BE5" s="2641"/>
      <c r="BF5" s="2644" t="s">
        <v>1052</v>
      </c>
      <c r="BG5" s="2624" t="s">
        <v>1053</v>
      </c>
      <c r="BH5" s="2639" t="s">
        <v>1054</v>
      </c>
      <c r="BI5" s="2264" t="s">
        <v>1055</v>
      </c>
      <c r="BJ5" s="2264"/>
      <c r="BL5" s="2628" t="s">
        <v>2129</v>
      </c>
    </row>
    <row r="6" spans="1:64" s="428" customFormat="1" ht="36">
      <c r="A6" s="2634"/>
      <c r="B6" s="2624"/>
      <c r="C6" s="2624"/>
      <c r="D6" s="2624"/>
      <c r="E6" s="2635"/>
      <c r="F6" s="2625"/>
      <c r="G6" s="429" t="s">
        <v>1056</v>
      </c>
      <c r="H6" s="429" t="s">
        <v>623</v>
      </c>
      <c r="I6" s="429" t="s">
        <v>1057</v>
      </c>
      <c r="J6" s="430" t="s">
        <v>1037</v>
      </c>
      <c r="K6" s="430" t="s">
        <v>1058</v>
      </c>
      <c r="L6" s="431" t="s">
        <v>1059</v>
      </c>
      <c r="M6" s="429" t="s">
        <v>1060</v>
      </c>
      <c r="N6" s="429" t="s">
        <v>1061</v>
      </c>
      <c r="O6" s="432" t="s">
        <v>1062</v>
      </c>
      <c r="P6" s="429" t="s">
        <v>1063</v>
      </c>
      <c r="Q6" s="432" t="s">
        <v>1064</v>
      </c>
      <c r="R6" s="429" t="s">
        <v>1065</v>
      </c>
      <c r="S6" s="429" t="s">
        <v>1066</v>
      </c>
      <c r="T6" s="430" t="s">
        <v>1056</v>
      </c>
      <c r="U6" s="429" t="s">
        <v>623</v>
      </c>
      <c r="V6" s="433" t="s">
        <v>1067</v>
      </c>
      <c r="W6" s="430" t="s">
        <v>1037</v>
      </c>
      <c r="X6" s="430" t="s">
        <v>1038</v>
      </c>
      <c r="Y6" s="431" t="s">
        <v>1059</v>
      </c>
      <c r="Z6" s="433" t="s">
        <v>1060</v>
      </c>
      <c r="AA6" s="433" t="s">
        <v>1068</v>
      </c>
      <c r="AB6" s="429" t="s">
        <v>1069</v>
      </c>
      <c r="AC6" s="429" t="s">
        <v>1070</v>
      </c>
      <c r="AD6" s="429" t="s">
        <v>1064</v>
      </c>
      <c r="AE6" s="429" t="s">
        <v>1065</v>
      </c>
      <c r="AF6" s="429" t="s">
        <v>1071</v>
      </c>
      <c r="AG6" s="2638"/>
      <c r="AH6" s="2625"/>
      <c r="AI6" s="2625"/>
      <c r="AJ6" s="2625"/>
      <c r="AK6" s="2625"/>
      <c r="AL6" s="2625"/>
      <c r="AM6" s="2625"/>
      <c r="AN6" s="2625"/>
      <c r="AO6" s="2625"/>
      <c r="AP6" s="2625"/>
      <c r="AQ6" s="2625"/>
      <c r="AR6" s="2625"/>
      <c r="AS6" s="2646"/>
      <c r="AT6" s="2646"/>
      <c r="AU6" s="2646"/>
      <c r="AV6" s="434" t="s">
        <v>1072</v>
      </c>
      <c r="AW6" s="1037" t="s">
        <v>1073</v>
      </c>
      <c r="AX6" s="1037" t="s">
        <v>1074</v>
      </c>
      <c r="AY6" s="1037" t="s">
        <v>1073</v>
      </c>
      <c r="AZ6" s="1037" t="s">
        <v>1074</v>
      </c>
      <c r="BA6" s="1037" t="s">
        <v>1075</v>
      </c>
      <c r="BB6" s="1037" t="s">
        <v>1074</v>
      </c>
      <c r="BC6" s="1037" t="s">
        <v>1073</v>
      </c>
      <c r="BD6" s="1037" t="s">
        <v>1076</v>
      </c>
      <c r="BE6" s="1037" t="s">
        <v>1074</v>
      </c>
      <c r="BF6" s="2641"/>
      <c r="BG6" s="2625"/>
      <c r="BH6" s="2625"/>
      <c r="BI6" s="350" t="s">
        <v>977</v>
      </c>
      <c r="BJ6" s="350" t="s">
        <v>1077</v>
      </c>
      <c r="BL6" s="2628"/>
    </row>
    <row r="7" spans="1:64" ht="15.75" customHeight="1">
      <c r="A7" s="576"/>
      <c r="B7" s="436"/>
      <c r="C7" s="384"/>
      <c r="D7" s="384"/>
      <c r="E7" s="384"/>
      <c r="F7" s="437"/>
      <c r="G7" s="438"/>
      <c r="H7" s="438"/>
      <c r="I7" s="437"/>
      <c r="J7" s="435"/>
      <c r="K7" s="384"/>
      <c r="L7" s="439"/>
      <c r="M7" s="440"/>
      <c r="N7" s="441"/>
      <c r="O7" s="440"/>
      <c r="P7" s="442"/>
      <c r="Q7" s="442"/>
      <c r="R7" s="441"/>
      <c r="S7" s="441"/>
      <c r="T7" s="438"/>
      <c r="U7" s="438"/>
      <c r="V7" s="437"/>
      <c r="W7" s="435"/>
      <c r="X7" s="384"/>
      <c r="Y7" s="439"/>
      <c r="Z7" s="443"/>
      <c r="AA7" s="444"/>
      <c r="AB7" s="441"/>
      <c r="AC7" s="442"/>
      <c r="AD7" s="445"/>
      <c r="AE7" s="441"/>
      <c r="AF7" s="441"/>
      <c r="AG7" s="437"/>
      <c r="AH7" s="437"/>
      <c r="AI7" s="435"/>
      <c r="AJ7" s="384"/>
      <c r="AK7" s="446"/>
      <c r="AL7" s="446"/>
      <c r="AM7" s="447"/>
      <c r="AN7" s="447"/>
      <c r="AO7" s="447"/>
      <c r="AP7" s="447"/>
      <c r="AQ7" s="447"/>
      <c r="AS7" s="448"/>
      <c r="AT7" s="449"/>
      <c r="AU7" s="450"/>
      <c r="AV7" s="451"/>
      <c r="AW7" s="1038"/>
      <c r="AX7" s="1038"/>
      <c r="AY7" s="1039"/>
      <c r="AZ7" s="1039"/>
      <c r="BA7" s="1039"/>
      <c r="BB7" s="1039"/>
      <c r="BC7" s="1039"/>
      <c r="BD7" s="1040"/>
      <c r="BE7" s="1039"/>
      <c r="BF7" s="1039"/>
      <c r="BG7" s="452"/>
      <c r="BH7" s="452"/>
      <c r="BI7" s="453"/>
      <c r="BJ7" s="453"/>
      <c r="BL7" s="1798"/>
    </row>
    <row r="8" spans="1:64" ht="15.75" customHeight="1">
      <c r="A8" s="576"/>
      <c r="B8" s="436"/>
      <c r="C8" s="384"/>
      <c r="D8" s="384"/>
      <c r="E8" s="384"/>
      <c r="F8" s="437"/>
      <c r="G8" s="438"/>
      <c r="H8" s="438"/>
      <c r="I8" s="437"/>
      <c r="J8" s="435"/>
      <c r="K8" s="384"/>
      <c r="L8" s="439"/>
      <c r="M8" s="440"/>
      <c r="N8" s="454"/>
      <c r="O8" s="440"/>
      <c r="P8" s="442"/>
      <c r="Q8" s="442"/>
      <c r="R8" s="384"/>
      <c r="S8" s="384"/>
      <c r="T8" s="438"/>
      <c r="U8" s="438"/>
      <c r="V8" s="437"/>
      <c r="W8" s="435"/>
      <c r="X8" s="384"/>
      <c r="Y8" s="455"/>
      <c r="Z8" s="441"/>
      <c r="AA8" s="441"/>
      <c r="AB8" s="441"/>
      <c r="AC8" s="442"/>
      <c r="AD8" s="445"/>
      <c r="AE8" s="441"/>
      <c r="AF8" s="441"/>
      <c r="AG8" s="437"/>
      <c r="AH8" s="437"/>
      <c r="AI8" s="435"/>
      <c r="AJ8" s="384"/>
      <c r="AK8" s="446"/>
      <c r="AL8" s="446"/>
      <c r="AM8" s="447"/>
      <c r="AN8" s="447"/>
      <c r="AO8" s="447"/>
      <c r="AP8" s="447"/>
      <c r="AQ8" s="447"/>
      <c r="AR8" s="447"/>
      <c r="AS8" s="448"/>
      <c r="AT8" s="449"/>
      <c r="AU8" s="450"/>
      <c r="AV8" s="451"/>
      <c r="AW8" s="1038"/>
      <c r="AX8" s="1038"/>
      <c r="AY8" s="1039"/>
      <c r="AZ8" s="1039"/>
      <c r="BA8" s="1039"/>
      <c r="BB8" s="1039"/>
      <c r="BC8" s="1039"/>
      <c r="BD8" s="1040"/>
      <c r="BE8" s="1039"/>
      <c r="BF8" s="1039"/>
      <c r="BG8" s="452"/>
      <c r="BH8" s="452"/>
      <c r="BI8" s="453"/>
      <c r="BJ8" s="453"/>
      <c r="BL8" s="1798"/>
    </row>
    <row r="9" spans="1:64" ht="15.75" customHeight="1">
      <c r="A9" s="576"/>
      <c r="B9" s="436"/>
      <c r="C9" s="384"/>
      <c r="D9" s="384"/>
      <c r="E9" s="384"/>
      <c r="F9" s="437"/>
      <c r="G9" s="438"/>
      <c r="H9" s="438"/>
      <c r="I9" s="437"/>
      <c r="J9" s="435"/>
      <c r="K9" s="384"/>
      <c r="L9" s="439"/>
      <c r="M9" s="440"/>
      <c r="N9" s="454"/>
      <c r="O9" s="440"/>
      <c r="P9" s="442"/>
      <c r="Q9" s="442"/>
      <c r="R9" s="384"/>
      <c r="S9" s="384"/>
      <c r="T9" s="438"/>
      <c r="U9" s="438"/>
      <c r="V9" s="437"/>
      <c r="W9" s="435"/>
      <c r="X9" s="384"/>
      <c r="Y9" s="455"/>
      <c r="Z9" s="441"/>
      <c r="AA9" s="441"/>
      <c r="AB9" s="441"/>
      <c r="AC9" s="441"/>
      <c r="AD9" s="441"/>
      <c r="AE9" s="441"/>
      <c r="AF9" s="441"/>
      <c r="AG9" s="437"/>
      <c r="AH9" s="437"/>
      <c r="AI9" s="435"/>
      <c r="AJ9" s="384"/>
      <c r="AK9" s="446"/>
      <c r="AL9" s="446"/>
      <c r="AM9" s="447"/>
      <c r="AN9" s="447"/>
      <c r="AO9" s="447"/>
      <c r="AP9" s="447"/>
      <c r="AQ9" s="447"/>
      <c r="AR9" s="447"/>
      <c r="AS9" s="448"/>
      <c r="AT9" s="449"/>
      <c r="AU9" s="450"/>
      <c r="AV9" s="451"/>
      <c r="AW9" s="1038"/>
      <c r="AX9" s="1038"/>
      <c r="AY9" s="1039"/>
      <c r="AZ9" s="1039"/>
      <c r="BA9" s="1039"/>
      <c r="BB9" s="1039"/>
      <c r="BC9" s="1039"/>
      <c r="BD9" s="1040"/>
      <c r="BE9" s="1039"/>
      <c r="BF9" s="1039"/>
      <c r="BG9" s="452"/>
      <c r="BH9" s="452"/>
      <c r="BI9" s="453"/>
      <c r="BJ9" s="453"/>
      <c r="BL9" s="1798"/>
    </row>
    <row r="10" spans="1:64" ht="15.75" customHeight="1">
      <c r="A10" s="576"/>
      <c r="B10" s="436"/>
      <c r="C10" s="384"/>
      <c r="D10" s="384"/>
      <c r="E10" s="384"/>
      <c r="F10" s="437"/>
      <c r="G10" s="438"/>
      <c r="H10" s="438"/>
      <c r="I10" s="437"/>
      <c r="J10" s="435"/>
      <c r="K10" s="384"/>
      <c r="L10" s="439"/>
      <c r="M10" s="440"/>
      <c r="N10" s="455"/>
      <c r="O10" s="440"/>
      <c r="P10" s="442"/>
      <c r="Q10" s="442"/>
      <c r="R10" s="384"/>
      <c r="S10" s="384"/>
      <c r="T10" s="438"/>
      <c r="U10" s="438"/>
      <c r="V10" s="437"/>
      <c r="W10" s="435"/>
      <c r="X10" s="384"/>
      <c r="Y10" s="455"/>
      <c r="Z10" s="384"/>
      <c r="AA10" s="384"/>
      <c r="AB10" s="441"/>
      <c r="AC10" s="442"/>
      <c r="AD10" s="445"/>
      <c r="AE10" s="384"/>
      <c r="AF10" s="384"/>
      <c r="AG10" s="438"/>
      <c r="AH10" s="437"/>
      <c r="AI10" s="435"/>
      <c r="AJ10" s="384"/>
      <c r="AK10" s="446"/>
      <c r="AL10" s="446"/>
      <c r="AM10" s="384"/>
      <c r="AN10" s="384"/>
      <c r="AO10" s="447"/>
      <c r="AP10" s="447"/>
      <c r="AQ10" s="447"/>
      <c r="AR10" s="449"/>
      <c r="AS10" s="448"/>
      <c r="AT10" s="449"/>
      <c r="AU10" s="450"/>
      <c r="AV10" s="451"/>
      <c r="AW10" s="1038"/>
      <c r="AX10" s="1038"/>
      <c r="AY10" s="1039"/>
      <c r="AZ10" s="1039"/>
      <c r="BA10" s="1039"/>
      <c r="BB10" s="1039"/>
      <c r="BC10" s="1039"/>
      <c r="BD10" s="1040"/>
      <c r="BE10" s="1039"/>
      <c r="BF10" s="1039"/>
      <c r="BG10" s="452"/>
      <c r="BH10" s="452"/>
      <c r="BI10" s="453"/>
      <c r="BJ10" s="453"/>
      <c r="BL10" s="1798"/>
    </row>
    <row r="11" spans="1:64" ht="15.75" customHeight="1">
      <c r="A11" s="576"/>
      <c r="B11" s="436"/>
      <c r="C11" s="384"/>
      <c r="D11" s="384"/>
      <c r="E11" s="384"/>
      <c r="F11" s="437"/>
      <c r="G11" s="438"/>
      <c r="H11" s="438"/>
      <c r="I11" s="437"/>
      <c r="J11" s="435"/>
      <c r="K11" s="384"/>
      <c r="L11" s="439"/>
      <c r="M11" s="440"/>
      <c r="N11" s="455"/>
      <c r="O11" s="440"/>
      <c r="P11" s="442"/>
      <c r="Q11" s="442"/>
      <c r="R11" s="384"/>
      <c r="S11" s="384"/>
      <c r="T11" s="438"/>
      <c r="U11" s="438"/>
      <c r="V11" s="437"/>
      <c r="W11" s="435"/>
      <c r="X11" s="384"/>
      <c r="Y11" s="455"/>
      <c r="Z11" s="455"/>
      <c r="AA11" s="455"/>
      <c r="AB11" s="440"/>
      <c r="AC11" s="441"/>
      <c r="AD11" s="441"/>
      <c r="AE11" s="384"/>
      <c r="AF11" s="384"/>
      <c r="AG11" s="438"/>
      <c r="AH11" s="437"/>
      <c r="AI11" s="435"/>
      <c r="AJ11" s="384"/>
      <c r="AK11" s="455"/>
      <c r="AL11" s="455"/>
      <c r="AM11" s="384"/>
      <c r="AN11" s="384"/>
      <c r="AO11" s="447"/>
      <c r="AP11" s="447"/>
      <c r="AQ11" s="447"/>
      <c r="AR11" s="449"/>
      <c r="AS11" s="448"/>
      <c r="AT11" s="449"/>
      <c r="AU11" s="450"/>
      <c r="AV11" s="451"/>
      <c r="AW11" s="1038"/>
      <c r="AX11" s="1038"/>
      <c r="AY11" s="1039"/>
      <c r="AZ11" s="1039"/>
      <c r="BA11" s="1039"/>
      <c r="BB11" s="1039"/>
      <c r="BC11" s="1039"/>
      <c r="BD11" s="1040"/>
      <c r="BE11" s="1039"/>
      <c r="BF11" s="1039"/>
      <c r="BG11" s="452"/>
      <c r="BH11" s="452"/>
      <c r="BI11" s="453"/>
      <c r="BJ11" s="453"/>
      <c r="BL11" s="1798"/>
    </row>
    <row r="12" spans="1:64" ht="15.75" customHeight="1">
      <c r="A12" s="576"/>
      <c r="B12" s="436"/>
      <c r="C12" s="384"/>
      <c r="D12" s="384"/>
      <c r="E12" s="384"/>
      <c r="F12" s="437"/>
      <c r="G12" s="438"/>
      <c r="H12" s="438"/>
      <c r="I12" s="437"/>
      <c r="J12" s="435"/>
      <c r="K12" s="384"/>
      <c r="L12" s="439"/>
      <c r="M12" s="440"/>
      <c r="N12" s="455"/>
      <c r="O12" s="440"/>
      <c r="P12" s="442"/>
      <c r="Q12" s="442"/>
      <c r="R12" s="384"/>
      <c r="S12" s="384"/>
      <c r="T12" s="438"/>
      <c r="U12" s="438"/>
      <c r="V12" s="437"/>
      <c r="W12" s="435"/>
      <c r="X12" s="384"/>
      <c r="Y12" s="455"/>
      <c r="Z12" s="455"/>
      <c r="AA12" s="455"/>
      <c r="AB12" s="440"/>
      <c r="AC12" s="454"/>
      <c r="AD12" s="454"/>
      <c r="AE12" s="384"/>
      <c r="AF12" s="384"/>
      <c r="AG12" s="438"/>
      <c r="AH12" s="437"/>
      <c r="AI12" s="435"/>
      <c r="AJ12" s="384"/>
      <c r="AK12" s="455"/>
      <c r="AL12" s="455"/>
      <c r="AM12" s="384"/>
      <c r="AN12" s="384"/>
      <c r="AO12" s="447"/>
      <c r="AP12" s="447"/>
      <c r="AQ12" s="447"/>
      <c r="AR12" s="449"/>
      <c r="AS12" s="448"/>
      <c r="AT12" s="449"/>
      <c r="AU12" s="450"/>
      <c r="AV12" s="451"/>
      <c r="AW12" s="1038"/>
      <c r="AX12" s="1038"/>
      <c r="AY12" s="1039"/>
      <c r="AZ12" s="1039"/>
      <c r="BA12" s="1039"/>
      <c r="BB12" s="1039"/>
      <c r="BC12" s="1039"/>
      <c r="BD12" s="1040"/>
      <c r="BE12" s="1039"/>
      <c r="BF12" s="1039"/>
      <c r="BG12" s="452"/>
      <c r="BH12" s="452"/>
      <c r="BI12" s="453"/>
      <c r="BJ12" s="453"/>
      <c r="BL12" s="1798"/>
    </row>
    <row r="13" spans="1:64" ht="15.75" customHeight="1">
      <c r="A13" s="576"/>
      <c r="B13" s="436"/>
      <c r="C13" s="384"/>
      <c r="D13" s="384"/>
      <c r="E13" s="384"/>
      <c r="F13" s="437"/>
      <c r="G13" s="438"/>
      <c r="H13" s="438"/>
      <c r="I13" s="437"/>
      <c r="J13" s="435"/>
      <c r="K13" s="384"/>
      <c r="L13" s="439"/>
      <c r="M13" s="440"/>
      <c r="N13" s="455"/>
      <c r="O13" s="440"/>
      <c r="P13" s="442"/>
      <c r="Q13" s="442"/>
      <c r="R13" s="384"/>
      <c r="S13" s="384"/>
      <c r="T13" s="438"/>
      <c r="U13" s="438"/>
      <c r="V13" s="437"/>
      <c r="W13" s="435"/>
      <c r="X13" s="384"/>
      <c r="Y13" s="455"/>
      <c r="Z13" s="455"/>
      <c r="AA13" s="455"/>
      <c r="AB13" s="440"/>
      <c r="AC13" s="441"/>
      <c r="AD13" s="441"/>
      <c r="AE13" s="384"/>
      <c r="AF13" s="384"/>
      <c r="AG13" s="438"/>
      <c r="AH13" s="437"/>
      <c r="AI13" s="435"/>
      <c r="AJ13" s="384"/>
      <c r="AK13" s="455"/>
      <c r="AL13" s="455"/>
      <c r="AM13" s="384"/>
      <c r="AN13" s="384"/>
      <c r="AO13" s="447"/>
      <c r="AP13" s="447"/>
      <c r="AQ13" s="447"/>
      <c r="AR13" s="449"/>
      <c r="AS13" s="448"/>
      <c r="AT13" s="449"/>
      <c r="AU13" s="450"/>
      <c r="AV13" s="451"/>
      <c r="AW13" s="1038"/>
      <c r="AX13" s="1038"/>
      <c r="AY13" s="1039"/>
      <c r="AZ13" s="1039"/>
      <c r="BA13" s="1039"/>
      <c r="BB13" s="1039"/>
      <c r="BC13" s="1039"/>
      <c r="BD13" s="1040"/>
      <c r="BE13" s="1039"/>
      <c r="BF13" s="1039"/>
      <c r="BG13" s="452"/>
      <c r="BH13" s="452"/>
      <c r="BI13" s="453"/>
      <c r="BJ13" s="453"/>
      <c r="BL13" s="1798"/>
    </row>
    <row r="14" spans="1:64" ht="15.75" customHeight="1">
      <c r="A14" s="576"/>
      <c r="B14" s="436"/>
      <c r="C14" s="384"/>
      <c r="D14" s="384"/>
      <c r="E14" s="384"/>
      <c r="F14" s="437"/>
      <c r="G14" s="438"/>
      <c r="H14" s="438"/>
      <c r="I14" s="437"/>
      <c r="J14" s="435"/>
      <c r="K14" s="384"/>
      <c r="L14" s="439"/>
      <c r="M14" s="440"/>
      <c r="N14" s="455"/>
      <c r="O14" s="440"/>
      <c r="P14" s="442"/>
      <c r="Q14" s="442"/>
      <c r="R14" s="384"/>
      <c r="S14" s="384"/>
      <c r="T14" s="438"/>
      <c r="U14" s="438"/>
      <c r="V14" s="437"/>
      <c r="W14" s="435"/>
      <c r="X14" s="384"/>
      <c r="Y14" s="455"/>
      <c r="Z14" s="455"/>
      <c r="AA14" s="455"/>
      <c r="AB14" s="440"/>
      <c r="AC14" s="454"/>
      <c r="AD14" s="441"/>
      <c r="AE14" s="384"/>
      <c r="AF14" s="384"/>
      <c r="AG14" s="438"/>
      <c r="AH14" s="437"/>
      <c r="AI14" s="435"/>
      <c r="AJ14" s="384"/>
      <c r="AK14" s="455"/>
      <c r="AL14" s="455"/>
      <c r="AM14" s="384"/>
      <c r="AN14" s="384"/>
      <c r="AO14" s="447"/>
      <c r="AP14" s="447"/>
      <c r="AQ14" s="447"/>
      <c r="AR14" s="449"/>
      <c r="AS14" s="448"/>
      <c r="AT14" s="449"/>
      <c r="AU14" s="450"/>
      <c r="AV14" s="451"/>
      <c r="AW14" s="1038"/>
      <c r="AX14" s="1038"/>
      <c r="AY14" s="1039"/>
      <c r="AZ14" s="1039"/>
      <c r="BA14" s="1039"/>
      <c r="BB14" s="1039"/>
      <c r="BC14" s="1039"/>
      <c r="BD14" s="1040"/>
      <c r="BE14" s="1039"/>
      <c r="BF14" s="1039"/>
      <c r="BG14" s="452"/>
      <c r="BH14" s="452"/>
      <c r="BI14" s="453"/>
      <c r="BJ14" s="453"/>
      <c r="BL14" s="1798"/>
    </row>
    <row r="15" spans="1:64" ht="15.75" customHeight="1">
      <c r="A15" s="576"/>
      <c r="B15" s="436"/>
      <c r="C15" s="384"/>
      <c r="D15" s="384"/>
      <c r="E15" s="384"/>
      <c r="F15" s="437"/>
      <c r="G15" s="438"/>
      <c r="H15" s="438"/>
      <c r="I15" s="437"/>
      <c r="J15" s="435"/>
      <c r="K15" s="384"/>
      <c r="L15" s="439"/>
      <c r="M15" s="440"/>
      <c r="N15" s="455"/>
      <c r="O15" s="440"/>
      <c r="P15" s="442"/>
      <c r="Q15" s="442"/>
      <c r="R15" s="384"/>
      <c r="S15" s="384"/>
      <c r="T15" s="438"/>
      <c r="U15" s="438"/>
      <c r="V15" s="437"/>
      <c r="W15" s="435"/>
      <c r="X15" s="384"/>
      <c r="Y15" s="455"/>
      <c r="Z15" s="455"/>
      <c r="AA15" s="455"/>
      <c r="AB15" s="440"/>
      <c r="AC15" s="454"/>
      <c r="AD15" s="441"/>
      <c r="AE15" s="384"/>
      <c r="AF15" s="384"/>
      <c r="AG15" s="438"/>
      <c r="AH15" s="437"/>
      <c r="AI15" s="435"/>
      <c r="AJ15" s="384"/>
      <c r="AK15" s="455"/>
      <c r="AL15" s="455"/>
      <c r="AM15" s="384"/>
      <c r="AN15" s="384"/>
      <c r="AO15" s="447"/>
      <c r="AP15" s="447"/>
      <c r="AQ15" s="447"/>
      <c r="AR15" s="449"/>
      <c r="AS15" s="448"/>
      <c r="AT15" s="449"/>
      <c r="AU15" s="450"/>
      <c r="AV15" s="451"/>
      <c r="AW15" s="1038"/>
      <c r="AX15" s="1038"/>
      <c r="AY15" s="1039"/>
      <c r="AZ15" s="1039"/>
      <c r="BA15" s="1039"/>
      <c r="BB15" s="1039"/>
      <c r="BC15" s="1039"/>
      <c r="BD15" s="1040"/>
      <c r="BE15" s="1039"/>
      <c r="BF15" s="1039"/>
      <c r="BG15" s="452"/>
      <c r="BH15" s="452"/>
      <c r="BI15" s="453"/>
      <c r="BJ15" s="453"/>
      <c r="BL15" s="1798"/>
    </row>
    <row r="16" spans="1:64" ht="15.75" customHeight="1">
      <c r="A16" s="576"/>
      <c r="B16" s="436"/>
      <c r="C16" s="384"/>
      <c r="D16" s="384"/>
      <c r="E16" s="384"/>
      <c r="F16" s="437"/>
      <c r="G16" s="438"/>
      <c r="H16" s="438"/>
      <c r="I16" s="437"/>
      <c r="J16" s="435"/>
      <c r="K16" s="384"/>
      <c r="L16" s="446"/>
      <c r="M16" s="384"/>
      <c r="N16" s="384"/>
      <c r="O16" s="384"/>
      <c r="P16" s="442"/>
      <c r="Q16" s="442"/>
      <c r="R16" s="384"/>
      <c r="S16" s="384"/>
      <c r="T16" s="438"/>
      <c r="U16" s="438"/>
      <c r="V16" s="437"/>
      <c r="W16" s="435"/>
      <c r="X16" s="384"/>
      <c r="Y16" s="446"/>
      <c r="Z16" s="384"/>
      <c r="AA16" s="384"/>
      <c r="AB16" s="456"/>
      <c r="AC16" s="442"/>
      <c r="AD16" s="442"/>
      <c r="AE16" s="457"/>
      <c r="AF16" s="384"/>
      <c r="AG16" s="458"/>
      <c r="AH16" s="437"/>
      <c r="AI16" s="435"/>
      <c r="AJ16" s="384"/>
      <c r="AK16" s="446"/>
      <c r="AL16" s="446"/>
      <c r="AM16" s="384"/>
      <c r="AN16" s="384"/>
      <c r="AO16" s="459"/>
      <c r="AP16" s="447"/>
      <c r="AQ16" s="459"/>
      <c r="AR16" s="449"/>
      <c r="AS16" s="460"/>
      <c r="AT16" s="461"/>
      <c r="AU16" s="462"/>
      <c r="AV16" s="451"/>
      <c r="AW16" s="1038"/>
      <c r="AX16" s="1038"/>
      <c r="AY16" s="1039"/>
      <c r="AZ16" s="1039"/>
      <c r="BA16" s="1039"/>
      <c r="BB16" s="1039"/>
      <c r="BC16" s="1039"/>
      <c r="BD16" s="1040"/>
      <c r="BE16" s="1039"/>
      <c r="BF16" s="1039"/>
      <c r="BG16" s="452"/>
      <c r="BH16" s="463"/>
      <c r="BI16" s="464"/>
      <c r="BJ16" s="464"/>
      <c r="BL16" s="1798"/>
    </row>
    <row r="17" spans="1:64" ht="15.75" customHeight="1">
      <c r="A17" s="576"/>
      <c r="B17" s="384"/>
      <c r="C17" s="384"/>
      <c r="D17" s="384"/>
      <c r="E17" s="384"/>
      <c r="F17" s="438"/>
      <c r="G17" s="438"/>
      <c r="H17" s="438"/>
      <c r="I17" s="438"/>
      <c r="J17" s="438"/>
      <c r="K17" s="438"/>
      <c r="L17" s="438"/>
      <c r="M17" s="384"/>
      <c r="N17" s="384"/>
      <c r="O17" s="384"/>
      <c r="P17" s="384"/>
      <c r="Q17" s="384"/>
      <c r="R17" s="384"/>
      <c r="S17" s="384"/>
      <c r="T17" s="438"/>
      <c r="U17" s="438"/>
      <c r="V17" s="438"/>
      <c r="W17" s="438"/>
      <c r="X17" s="438"/>
      <c r="Y17" s="438"/>
      <c r="Z17" s="465"/>
      <c r="AA17" s="465"/>
      <c r="AB17" s="465"/>
      <c r="AC17" s="465"/>
      <c r="AD17" s="384"/>
      <c r="AE17" s="457"/>
      <c r="AF17" s="384"/>
      <c r="AG17" s="458"/>
      <c r="AH17" s="438"/>
      <c r="AI17" s="384"/>
      <c r="AJ17" s="384"/>
      <c r="AK17" s="384"/>
      <c r="AL17" s="384"/>
      <c r="AM17" s="384"/>
      <c r="AN17" s="384"/>
      <c r="AO17" s="384"/>
      <c r="AP17" s="384"/>
      <c r="AQ17" s="384"/>
      <c r="AR17" s="449"/>
      <c r="AS17" s="449"/>
      <c r="AT17" s="449"/>
      <c r="AU17" s="449"/>
      <c r="AV17" s="449"/>
      <c r="AW17" s="1039"/>
      <c r="AX17" s="1039"/>
      <c r="AY17" s="1039"/>
      <c r="AZ17" s="1039"/>
      <c r="BA17" s="1039"/>
      <c r="BB17" s="1039"/>
      <c r="BC17" s="1039"/>
      <c r="BD17" s="1040"/>
      <c r="BE17" s="1039"/>
      <c r="BF17" s="1039"/>
      <c r="BG17" s="463"/>
      <c r="BH17" s="463"/>
      <c r="BI17" s="464"/>
      <c r="BJ17" s="464"/>
      <c r="BL17" s="1798"/>
    </row>
    <row r="18" spans="1:64" ht="15.75" customHeight="1">
      <c r="A18" s="2639" t="s">
        <v>1078</v>
      </c>
      <c r="B18" s="2639"/>
      <c r="C18" s="2639"/>
      <c r="D18" s="2639"/>
      <c r="E18" s="2639"/>
      <c r="F18" s="2639"/>
      <c r="G18" s="435"/>
      <c r="H18" s="435"/>
      <c r="I18" s="435"/>
      <c r="J18" s="435"/>
      <c r="K18" s="435"/>
      <c r="L18" s="435"/>
      <c r="M18" s="435"/>
      <c r="N18" s="435"/>
      <c r="O18" s="435"/>
      <c r="P18" s="435"/>
      <c r="Q18" s="435"/>
      <c r="R18" s="435"/>
      <c r="S18" s="435"/>
      <c r="T18" s="435"/>
      <c r="U18" s="435"/>
      <c r="V18" s="435"/>
      <c r="W18" s="435"/>
      <c r="X18" s="435"/>
      <c r="Y18" s="435"/>
      <c r="Z18" s="435"/>
      <c r="AA18" s="435"/>
      <c r="AB18" s="435"/>
      <c r="AC18" s="435"/>
      <c r="AD18" s="435"/>
      <c r="AE18" s="466"/>
      <c r="AF18" s="435"/>
      <c r="AG18" s="458"/>
      <c r="AH18" s="438"/>
      <c r="AI18" s="384"/>
      <c r="AJ18" s="384"/>
      <c r="AK18" s="384"/>
      <c r="AL18" s="384"/>
      <c r="AM18" s="384"/>
      <c r="AN18" s="384"/>
      <c r="AO18" s="384"/>
      <c r="AP18" s="384"/>
      <c r="AQ18" s="384"/>
      <c r="AR18" s="384"/>
      <c r="AS18" s="384"/>
      <c r="AT18" s="384"/>
      <c r="AU18" s="384"/>
      <c r="AV18" s="384"/>
      <c r="AW18" s="1039">
        <f>SUM(AW7:AW17)</f>
        <v>0</v>
      </c>
      <c r="AX18" s="1039">
        <f>SUM(AX7:AX17)</f>
        <v>0</v>
      </c>
      <c r="AY18" s="1039"/>
      <c r="AZ18" s="1039"/>
      <c r="BA18" s="1039">
        <f>SUM(BA7:BA17)</f>
        <v>0</v>
      </c>
      <c r="BB18" s="1039">
        <f>SUM(BB7:BB17)</f>
        <v>0</v>
      </c>
      <c r="BC18" s="1039">
        <f>SUM(BC7:BC17)</f>
        <v>0</v>
      </c>
      <c r="BD18" s="1040"/>
      <c r="BE18" s="1039">
        <f>SUM(BE7:BE17)</f>
        <v>0</v>
      </c>
      <c r="BF18" s="1039" t="str">
        <f>IF(BB18=0,"",(BE18-BB18)/BB18*100)</f>
        <v/>
      </c>
      <c r="BG18" s="463"/>
      <c r="BH18" s="463"/>
      <c r="BI18" s="464"/>
      <c r="BJ18" s="464"/>
      <c r="BL18" s="1798"/>
    </row>
    <row r="19" spans="1:64" ht="15.75" customHeight="1">
      <c r="A19" s="575" t="s">
        <v>8</v>
      </c>
      <c r="AW19" s="1036"/>
      <c r="AX19" s="1036"/>
      <c r="AY19" s="1036"/>
      <c r="AZ19" s="1036"/>
      <c r="BA19" s="1036" t="s">
        <v>1227</v>
      </c>
      <c r="BB19" s="1036"/>
      <c r="BC19" s="1036"/>
      <c r="BD19" s="1036"/>
      <c r="BE19" s="1036"/>
      <c r="BF19" s="1036"/>
    </row>
    <row r="20" spans="1:64" ht="15.75" customHeight="1">
      <c r="A20" s="575" t="s">
        <v>1226</v>
      </c>
      <c r="AL20" s="464"/>
      <c r="AM20" s="467"/>
      <c r="AN20" s="464"/>
      <c r="AO20" s="464"/>
      <c r="AW20" s="1036"/>
      <c r="AX20" s="1036"/>
      <c r="AY20" s="1036"/>
      <c r="AZ20" s="1036"/>
      <c r="BA20" s="1036"/>
      <c r="BB20" s="1036"/>
      <c r="BC20" s="1036"/>
      <c r="BD20" s="1036"/>
      <c r="BE20" s="1036"/>
      <c r="BF20" s="1036"/>
    </row>
    <row r="21" spans="1:64" ht="15.75" customHeight="1">
      <c r="Q21" s="464"/>
      <c r="R21" s="464"/>
      <c r="S21" s="464"/>
      <c r="T21" s="464"/>
      <c r="U21" s="464"/>
      <c r="V21" s="464"/>
      <c r="W21" s="464"/>
      <c r="AL21" s="464"/>
      <c r="AM21" s="467"/>
      <c r="AN21" s="464"/>
      <c r="AO21" s="464"/>
      <c r="AW21" s="1036"/>
      <c r="AX21" s="1036"/>
      <c r="AY21" s="1036"/>
      <c r="AZ21" s="1036"/>
      <c r="BA21" s="1036"/>
      <c r="BB21" s="1036"/>
      <c r="BC21" s="1036"/>
      <c r="BD21" s="1036"/>
      <c r="BE21" s="1036"/>
      <c r="BF21" s="1036"/>
    </row>
    <row r="22" spans="1:64" ht="15.75" customHeight="1">
      <c r="Q22" s="464"/>
      <c r="R22" s="464"/>
      <c r="S22" s="464"/>
      <c r="T22" s="464"/>
      <c r="U22" s="468"/>
      <c r="V22" s="468"/>
      <c r="W22" s="464"/>
      <c r="AL22" s="464"/>
      <c r="AM22" s="469"/>
      <c r="AN22" s="464"/>
      <c r="AO22" s="464"/>
      <c r="AW22" s="1036"/>
      <c r="AX22" s="1036"/>
      <c r="AY22" s="1036"/>
      <c r="AZ22" s="1036"/>
      <c r="BA22" s="1036"/>
      <c r="BB22" s="1036"/>
      <c r="BC22" s="1036"/>
      <c r="BD22" s="1036"/>
      <c r="BE22" s="1036"/>
      <c r="BF22" s="1036"/>
    </row>
    <row r="23" spans="1:64" ht="15.75" customHeight="1">
      <c r="Q23" s="464"/>
      <c r="R23" s="464"/>
      <c r="S23" s="464"/>
      <c r="T23" s="464"/>
      <c r="U23" s="464"/>
      <c r="V23" s="464"/>
      <c r="W23" s="464"/>
      <c r="AD23" s="464"/>
      <c r="AE23" s="468"/>
      <c r="AF23" s="468"/>
      <c r="AG23" s="468"/>
      <c r="AH23" s="464"/>
      <c r="AL23" s="464"/>
      <c r="AM23" s="469"/>
      <c r="AN23" s="464"/>
      <c r="AO23" s="464"/>
      <c r="AW23" s="1036"/>
      <c r="AX23" s="1036"/>
      <c r="AY23" s="1036"/>
      <c r="AZ23" s="1036"/>
      <c r="BA23" s="1036"/>
      <c r="BB23" s="1036"/>
      <c r="BC23" s="1036"/>
      <c r="BD23" s="1036"/>
      <c r="BE23" s="1041"/>
      <c r="BF23" s="1036"/>
    </row>
    <row r="24" spans="1:64" ht="15.75" customHeight="1">
      <c r="Q24" s="464"/>
      <c r="R24" s="467"/>
      <c r="S24" s="467"/>
      <c r="T24" s="470"/>
      <c r="U24" s="467"/>
      <c r="V24" s="464"/>
      <c r="W24" s="464"/>
      <c r="AD24" s="464"/>
      <c r="AE24" s="468"/>
      <c r="AF24" s="468"/>
      <c r="AG24" s="468"/>
      <c r="AH24" s="464"/>
      <c r="AL24" s="464"/>
      <c r="AM24" s="469"/>
      <c r="AN24" s="464"/>
      <c r="AO24" s="464"/>
      <c r="AW24" s="1036"/>
      <c r="AX24" s="1036"/>
      <c r="AY24" s="1036"/>
      <c r="AZ24" s="1036"/>
      <c r="BA24" s="1036"/>
      <c r="BB24" s="1036"/>
      <c r="BC24" s="1036"/>
      <c r="BD24" s="1036"/>
      <c r="BE24" s="1036"/>
      <c r="BF24" s="1036"/>
    </row>
    <row r="25" spans="1:64" ht="15.75" customHeight="1">
      <c r="Q25" s="464"/>
      <c r="R25" s="467"/>
      <c r="S25" s="467"/>
      <c r="T25" s="470"/>
      <c r="U25" s="467"/>
      <c r="V25" s="464"/>
      <c r="W25" s="464"/>
      <c r="AD25" s="464"/>
      <c r="AE25" s="468"/>
      <c r="AF25" s="468"/>
      <c r="AG25" s="468"/>
      <c r="AH25" s="464"/>
      <c r="AL25" s="464"/>
      <c r="AM25" s="469"/>
      <c r="AN25" s="464"/>
      <c r="AO25" s="464"/>
      <c r="AW25" s="1036"/>
      <c r="AX25" s="1036"/>
      <c r="AY25" s="1036"/>
      <c r="AZ25" s="1036"/>
      <c r="BA25" s="1036"/>
      <c r="BB25" s="1036"/>
      <c r="BC25" s="1036"/>
      <c r="BD25" s="1036"/>
      <c r="BE25" s="1036"/>
      <c r="BF25" s="1036"/>
    </row>
    <row r="26" spans="1:64" ht="15.75" customHeight="1">
      <c r="Q26" s="464"/>
      <c r="R26" s="467"/>
      <c r="S26" s="467"/>
      <c r="T26" s="470"/>
      <c r="U26" s="467"/>
      <c r="V26" s="464"/>
      <c r="W26" s="464"/>
      <c r="AD26" s="464"/>
      <c r="AE26" s="464"/>
      <c r="AF26" s="464"/>
      <c r="AG26" s="464"/>
      <c r="AH26" s="464"/>
      <c r="AL26" s="464"/>
      <c r="AM26" s="464"/>
      <c r="AN26" s="464"/>
      <c r="AO26" s="464"/>
      <c r="AW26" s="1036"/>
      <c r="AX26" s="1036"/>
      <c r="AY26" s="1036"/>
      <c r="AZ26" s="1036"/>
      <c r="BA26" s="1036"/>
      <c r="BB26" s="1036"/>
      <c r="BC26" s="1036"/>
      <c r="BD26" s="1036"/>
      <c r="BE26" s="1036"/>
      <c r="BF26" s="1036"/>
    </row>
    <row r="27" spans="1:64">
      <c r="Q27" s="464"/>
      <c r="R27" s="467"/>
      <c r="S27" s="467"/>
      <c r="T27" s="470"/>
      <c r="U27" s="467"/>
      <c r="V27" s="464"/>
      <c r="W27" s="464"/>
      <c r="AW27" s="1036"/>
      <c r="AX27" s="1036"/>
      <c r="AY27" s="1036"/>
      <c r="AZ27" s="1036"/>
      <c r="BA27" s="1036"/>
      <c r="BB27" s="1036"/>
      <c r="BC27" s="1036"/>
      <c r="BD27" s="1036"/>
      <c r="BE27" s="1036"/>
      <c r="BF27" s="1036"/>
    </row>
    <row r="28" spans="1:64">
      <c r="Q28" s="464"/>
      <c r="R28" s="464"/>
      <c r="S28" s="464"/>
      <c r="T28" s="464"/>
      <c r="U28" s="464"/>
      <c r="V28" s="464"/>
      <c r="W28" s="464"/>
      <c r="AW28" s="1036"/>
      <c r="AX28" s="1036"/>
      <c r="AY28" s="1036"/>
      <c r="AZ28" s="1036"/>
      <c r="BA28" s="1036"/>
      <c r="BB28" s="1036"/>
      <c r="BC28" s="1036"/>
      <c r="BD28" s="1036"/>
      <c r="BE28" s="1036"/>
      <c r="BF28" s="1036"/>
    </row>
    <row r="29" spans="1:64">
      <c r="AW29" s="1036"/>
      <c r="AX29" s="1036"/>
      <c r="AY29" s="1036"/>
      <c r="AZ29" s="1036"/>
      <c r="BA29" s="1036"/>
      <c r="BB29" s="1036"/>
      <c r="BC29" s="1036"/>
      <c r="BD29" s="1036"/>
      <c r="BE29" s="1036"/>
      <c r="BF29" s="1036"/>
    </row>
    <row r="30" spans="1:64">
      <c r="AW30" s="1036"/>
      <c r="AX30" s="1036"/>
      <c r="AY30" s="1036"/>
      <c r="AZ30" s="1036"/>
      <c r="BA30" s="1036"/>
      <c r="BB30" s="1036"/>
      <c r="BC30" s="1036"/>
      <c r="BD30" s="1036"/>
      <c r="BE30" s="1036"/>
      <c r="BF30" s="1036"/>
    </row>
    <row r="31" spans="1:64">
      <c r="AW31" s="1036"/>
      <c r="AX31" s="1036"/>
      <c r="AY31" s="1036"/>
      <c r="AZ31" s="1036"/>
      <c r="BA31" s="1036"/>
      <c r="BB31" s="1036"/>
      <c r="BC31" s="1036"/>
      <c r="BD31" s="1036"/>
      <c r="BE31" s="1036"/>
      <c r="BF31" s="1036"/>
    </row>
    <row r="32" spans="1:64">
      <c r="AW32" s="1036"/>
      <c r="AX32" s="1036"/>
      <c r="AY32" s="1036"/>
      <c r="AZ32" s="1036"/>
      <c r="BA32" s="1036"/>
      <c r="BB32" s="1036"/>
      <c r="BC32" s="1036">
        <f>SUM(BC25:BC31)</f>
        <v>0</v>
      </c>
      <c r="BD32" s="1036"/>
      <c r="BE32" s="1036"/>
      <c r="BF32" s="1036"/>
    </row>
  </sheetData>
  <mergeCells count="35">
    <mergeCell ref="A18:F18"/>
    <mergeCell ref="BA5:BB5"/>
    <mergeCell ref="AW5:AX5"/>
    <mergeCell ref="BC5:BE5"/>
    <mergeCell ref="BF5:BF6"/>
    <mergeCell ref="AQ5:AQ6"/>
    <mergeCell ref="AR5:AR6"/>
    <mergeCell ref="AS5:AS6"/>
    <mergeCell ref="AT5:AT6"/>
    <mergeCell ref="AU5:AU6"/>
    <mergeCell ref="AL5:AL6"/>
    <mergeCell ref="AP5:AP6"/>
    <mergeCell ref="AI5:AI6"/>
    <mergeCell ref="AJ5:AJ6"/>
    <mergeCell ref="BL5:BL6"/>
    <mergeCell ref="A2:BG2"/>
    <mergeCell ref="A3:BG3"/>
    <mergeCell ref="A5:A6"/>
    <mergeCell ref="B5:B6"/>
    <mergeCell ref="C5:C6"/>
    <mergeCell ref="D5:D6"/>
    <mergeCell ref="E5:E6"/>
    <mergeCell ref="F5:F6"/>
    <mergeCell ref="G5:S5"/>
    <mergeCell ref="T5:AF5"/>
    <mergeCell ref="AG5:AG6"/>
    <mergeCell ref="AH5:AH6"/>
    <mergeCell ref="BG5:BG6"/>
    <mergeCell ref="BH5:BH6"/>
    <mergeCell ref="AN5:AN6"/>
    <mergeCell ref="BI5:BJ5"/>
    <mergeCell ref="AK5:AK6"/>
    <mergeCell ref="AO5:AO6"/>
    <mergeCell ref="AM5:AM6"/>
    <mergeCell ref="AY5:AZ5"/>
  </mergeCells>
  <phoneticPr fontId="28" type="noConversion"/>
  <hyperlinks>
    <hyperlink ref="A1" location="索引目录!E39" display="车辆" xr:uid="{00000000-0004-0000-3F00-000000000000}"/>
    <hyperlink ref="B1" location="固定资产汇总!B13" display="固定资产-车辆" xr:uid="{00000000-0004-0000-3F00-000001000000}"/>
  </hyperlinks>
  <printOptions horizontalCentered="1"/>
  <pageMargins left="0.70866141732283472" right="0.70866141732283472" top="0.98425196850393704" bottom="0.74803149606299213" header="0.39370078740157477" footer="0.31496062992125984"/>
  <pageSetup paperSize="9" scale="22" orientation="landscape" r:id="rId1"/>
  <headerFooter>
    <oddHeader>&amp;R&amp;"宋体,常规"&amp;10共&amp;"Times New Roman,常规"&amp;N&amp;"宋体,常规"页第&amp;"Times New Roman,常规"&amp;P&amp;"宋体,常规"页</oddHeader>
  </headerFooter>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9">
    <pageSetUpPr fitToPage="1"/>
  </sheetPr>
  <dimension ref="A1:G21"/>
  <sheetViews>
    <sheetView topLeftCell="A4" zoomScale="85" zoomScaleNormal="85" zoomScaleSheetLayoutView="80" workbookViewId="0">
      <selection activeCell="C9" sqref="C9"/>
    </sheetView>
  </sheetViews>
  <sheetFormatPr defaultColWidth="9" defaultRowHeight="15.75" customHeight="1" outlineLevelCol="1"/>
  <cols>
    <col min="1" max="1" width="11.5" style="329" customWidth="1"/>
    <col min="2" max="2" width="25.25" style="3" customWidth="1"/>
    <col min="3" max="3" width="23.5" style="336" customWidth="1" outlineLevel="1"/>
    <col min="4" max="7" width="25.625" style="336" customWidth="1"/>
    <col min="8" max="16384" width="9" style="4"/>
  </cols>
  <sheetData>
    <row r="1" spans="1:7" ht="20.25" customHeight="1">
      <c r="A1" s="328" t="s">
        <v>108</v>
      </c>
      <c r="B1" s="7"/>
      <c r="C1" s="333"/>
      <c r="D1" s="333"/>
      <c r="E1" s="333"/>
      <c r="F1" s="333"/>
      <c r="G1" s="333"/>
    </row>
    <row r="2" spans="1:7" ht="30" customHeight="1">
      <c r="A2" s="2056" t="s">
        <v>314</v>
      </c>
      <c r="B2" s="2057"/>
      <c r="C2" s="2057"/>
      <c r="D2" s="2057"/>
      <c r="E2" s="2057"/>
      <c r="F2" s="2057"/>
      <c r="G2" s="2057"/>
    </row>
    <row r="3" spans="1:7" s="60" customFormat="1" ht="18" customHeight="1">
      <c r="A3" s="2058" t="str">
        <f>CONCATENATE(封面!D9,封面!F9,封面!G9,封面!H9,封面!I9,封面!J9,封面!K9)</f>
        <v>评估基准日：年月日</v>
      </c>
      <c r="B3" s="2058"/>
      <c r="C3" s="2058"/>
      <c r="D3" s="2058"/>
      <c r="E3" s="2058"/>
      <c r="F3" s="2058"/>
      <c r="G3" s="2058"/>
    </row>
    <row r="4" spans="1:7" s="60" customFormat="1" ht="23.25" customHeight="1">
      <c r="A4" s="330" t="str">
        <f>封面!D7&amp;封面!F7</f>
        <v>被评估企业：</v>
      </c>
      <c r="B4" s="331"/>
      <c r="C4" s="346"/>
      <c r="D4" s="346"/>
      <c r="E4" s="346"/>
      <c r="F4" s="346"/>
      <c r="G4" s="334" t="s">
        <v>315</v>
      </c>
    </row>
    <row r="5" spans="1:7" ht="23.85" customHeight="1">
      <c r="A5" s="2059" t="s">
        <v>316</v>
      </c>
      <c r="B5" s="2060"/>
      <c r="C5" s="679" t="s">
        <v>317</v>
      </c>
      <c r="D5" s="679" t="s">
        <v>318</v>
      </c>
      <c r="E5" s="679" t="s">
        <v>319</v>
      </c>
      <c r="F5" s="679" t="s">
        <v>320</v>
      </c>
      <c r="G5" s="679" t="s">
        <v>321</v>
      </c>
    </row>
    <row r="6" spans="1:7" ht="23.85" customHeight="1">
      <c r="A6" s="2060"/>
      <c r="B6" s="2060"/>
      <c r="C6" s="680"/>
      <c r="D6" s="681" t="s">
        <v>1215</v>
      </c>
      <c r="E6" s="681" t="s">
        <v>1216</v>
      </c>
      <c r="F6" s="681" t="s">
        <v>1217</v>
      </c>
      <c r="G6" s="681" t="s">
        <v>1218</v>
      </c>
    </row>
    <row r="7" spans="1:7" ht="23.85" customHeight="1">
      <c r="A7" s="682">
        <v>1</v>
      </c>
      <c r="B7" s="667" t="s">
        <v>30</v>
      </c>
      <c r="C7" s="683">
        <f>ROUND(分类汇总!C6/10000,2)</f>
        <v>0</v>
      </c>
      <c r="D7" s="683">
        <f>ROUND(分类汇总!E6/10000,2)</f>
        <v>0</v>
      </c>
      <c r="E7" s="683">
        <f>ROUND(分类汇总!F6/10000,2)</f>
        <v>0</v>
      </c>
      <c r="F7" s="683">
        <f t="shared" ref="F7:F19" si="0">E7-D7</f>
        <v>0</v>
      </c>
      <c r="G7" s="683" t="str">
        <f t="shared" ref="G7:G20" si="1">IF(D7=0,"",F7/ABS(D7)*100)</f>
        <v/>
      </c>
    </row>
    <row r="8" spans="1:7" ht="23.85" customHeight="1">
      <c r="A8" s="682">
        <v>2</v>
      </c>
      <c r="B8" s="667" t="s">
        <v>325</v>
      </c>
      <c r="C8" s="683">
        <f>C16-C7</f>
        <v>0</v>
      </c>
      <c r="D8" s="683">
        <f>D16-D7</f>
        <v>0</v>
      </c>
      <c r="E8" s="683">
        <f>E16-E7</f>
        <v>0</v>
      </c>
      <c r="F8" s="683">
        <f t="shared" si="0"/>
        <v>0</v>
      </c>
      <c r="G8" s="683" t="str">
        <f t="shared" si="1"/>
        <v/>
      </c>
    </row>
    <row r="9" spans="1:7" ht="23.85" customHeight="1">
      <c r="A9" s="682">
        <v>3</v>
      </c>
      <c r="B9" s="670" t="s">
        <v>1352</v>
      </c>
      <c r="C9" s="683">
        <f>ROUND(分类汇总!C26/10000,2)+分类汇总!Q24</f>
        <v>0</v>
      </c>
      <c r="D9" s="683">
        <f>ROUND(分类汇总!E26/10000,2)+分类汇总!R24</f>
        <v>0</v>
      </c>
      <c r="E9" s="683">
        <f>ROUND(分类汇总!F26/10000,2)+分类汇总!S24</f>
        <v>0</v>
      </c>
      <c r="F9" s="683">
        <f t="shared" si="0"/>
        <v>0</v>
      </c>
      <c r="G9" s="683" t="str">
        <f t="shared" si="1"/>
        <v/>
      </c>
    </row>
    <row r="10" spans="1:7" ht="23.85" customHeight="1">
      <c r="A10" s="682">
        <v>4</v>
      </c>
      <c r="B10" s="672" t="s">
        <v>326</v>
      </c>
      <c r="C10" s="683">
        <f>ROUND(分类汇总!C29/10000,2)+分类汇总!Q25</f>
        <v>0</v>
      </c>
      <c r="D10" s="683">
        <f>ROUND(分类汇总!E29/10000,2)+分类汇总!R25</f>
        <v>0</v>
      </c>
      <c r="E10" s="683">
        <f>ROUND(分类汇总!F29/10000,2)+分类汇总!S25</f>
        <v>0</v>
      </c>
      <c r="F10" s="683">
        <f t="shared" si="0"/>
        <v>0</v>
      </c>
      <c r="G10" s="683" t="str">
        <f t="shared" si="1"/>
        <v/>
      </c>
    </row>
    <row r="11" spans="1:7" ht="23.85" customHeight="1">
      <c r="A11" s="682">
        <v>5</v>
      </c>
      <c r="B11" s="672" t="s">
        <v>1347</v>
      </c>
      <c r="C11" s="683">
        <f>ROUND(分类汇总!C30/10000,2)+分类汇总!Q26</f>
        <v>0</v>
      </c>
      <c r="D11" s="683">
        <f>ROUND(分类汇总!E30/10000,2)+分类汇总!R26</f>
        <v>0</v>
      </c>
      <c r="E11" s="683">
        <f>ROUND(分类汇总!F30/10000,2)+分类汇总!S26</f>
        <v>0</v>
      </c>
      <c r="F11" s="683">
        <f t="shared" si="0"/>
        <v>0</v>
      </c>
      <c r="G11" s="683" t="str">
        <f t="shared" si="1"/>
        <v/>
      </c>
    </row>
    <row r="12" spans="1:7" ht="23.85" customHeight="1">
      <c r="A12" s="682">
        <v>6</v>
      </c>
      <c r="B12" s="672" t="s">
        <v>327</v>
      </c>
      <c r="C12" s="683">
        <f>ROUND(分类汇总!C31/10000,2)+分类汇总!Q27</f>
        <v>0</v>
      </c>
      <c r="D12" s="683">
        <f>ROUND(分类汇总!E31/10000,2)+分类汇总!R27</f>
        <v>0</v>
      </c>
      <c r="E12" s="683">
        <f>ROUND(分类汇总!F31/10000,2)+分类汇总!S27</f>
        <v>0</v>
      </c>
      <c r="F12" s="683">
        <f t="shared" si="0"/>
        <v>0</v>
      </c>
      <c r="G12" s="683" t="str">
        <f t="shared" si="1"/>
        <v/>
      </c>
    </row>
    <row r="13" spans="1:7" ht="23.85" customHeight="1">
      <c r="A13" s="682">
        <v>7</v>
      </c>
      <c r="B13" s="672" t="s">
        <v>328</v>
      </c>
      <c r="C13" s="683">
        <f>ROUND(分类汇总!C35/10000,2)+分类汇总!Q28</f>
        <v>0</v>
      </c>
      <c r="D13" s="683">
        <f>ROUND(分类汇总!E35/10000,2)+分类汇总!R28</f>
        <v>0</v>
      </c>
      <c r="E13" s="683">
        <f>ROUND(分类汇总!F35/10000,2)+分类汇总!S28</f>
        <v>0</v>
      </c>
      <c r="F13" s="683">
        <f t="shared" si="0"/>
        <v>0</v>
      </c>
      <c r="G13" s="683" t="str">
        <f t="shared" si="1"/>
        <v/>
      </c>
    </row>
    <row r="14" spans="1:7" ht="23.85" customHeight="1">
      <c r="A14" s="684" t="s">
        <v>1359</v>
      </c>
      <c r="B14" s="672" t="s">
        <v>329</v>
      </c>
      <c r="C14" s="683">
        <f>ROUND(无形资产汇总!C6/10000,2)</f>
        <v>0</v>
      </c>
      <c r="D14" s="683">
        <f>ROUND(无形资产汇总!D6/10000,2)</f>
        <v>0</v>
      </c>
      <c r="E14" s="683">
        <f>ROUND(无形资产汇总!E6/10000,2)</f>
        <v>0</v>
      </c>
      <c r="F14" s="683">
        <f t="shared" si="0"/>
        <v>0</v>
      </c>
      <c r="G14" s="683" t="str">
        <f t="shared" si="1"/>
        <v/>
      </c>
    </row>
    <row r="15" spans="1:7" ht="23.85" customHeight="1">
      <c r="A15" s="666">
        <v>8</v>
      </c>
      <c r="B15" s="672" t="s">
        <v>330</v>
      </c>
      <c r="C15" s="685">
        <f>C8-SUM(C9:C13)</f>
        <v>0</v>
      </c>
      <c r="D15" s="685">
        <f>D8-SUM(D9:D13)</f>
        <v>0</v>
      </c>
      <c r="E15" s="685">
        <f>E8-SUM(E9:E13)</f>
        <v>0</v>
      </c>
      <c r="F15" s="685">
        <f>E15-D15</f>
        <v>0</v>
      </c>
      <c r="G15" s="685" t="str">
        <f t="shared" si="1"/>
        <v/>
      </c>
    </row>
    <row r="16" spans="1:7" ht="23.85" customHeight="1">
      <c r="A16" s="666">
        <v>9</v>
      </c>
      <c r="B16" s="686" t="s">
        <v>195</v>
      </c>
      <c r="C16" s="687">
        <f>ROUND(分类汇总!C41/10000,2)+分类汇总!Q30</f>
        <v>0</v>
      </c>
      <c r="D16" s="687">
        <f>ROUND(分类汇总!E41/10000,2)+分类汇总!R30</f>
        <v>0</v>
      </c>
      <c r="E16" s="687">
        <f>ROUND(分类汇总!F41/10000,2)+分类汇总!S30</f>
        <v>0</v>
      </c>
      <c r="F16" s="687">
        <f t="shared" si="0"/>
        <v>0</v>
      </c>
      <c r="G16" s="687" t="str">
        <f t="shared" si="1"/>
        <v/>
      </c>
    </row>
    <row r="17" spans="1:7" ht="23.85" customHeight="1">
      <c r="A17" s="666">
        <v>10</v>
      </c>
      <c r="B17" s="667" t="s">
        <v>33</v>
      </c>
      <c r="C17" s="683">
        <f>ROUND(分类汇总!C42/10000,2)+分类汇总!Q31</f>
        <v>0</v>
      </c>
      <c r="D17" s="683">
        <f>ROUND(分类汇总!E42/10000,2)+分类汇总!R31</f>
        <v>0</v>
      </c>
      <c r="E17" s="683">
        <f>ROUND(分类汇总!F42/10000,2)+分类汇总!S31</f>
        <v>0</v>
      </c>
      <c r="F17" s="683">
        <f t="shared" si="0"/>
        <v>0</v>
      </c>
      <c r="G17" s="683" t="str">
        <f t="shared" si="1"/>
        <v/>
      </c>
    </row>
    <row r="18" spans="1:7" ht="23.85" customHeight="1">
      <c r="A18" s="666">
        <v>11</v>
      </c>
      <c r="B18" s="667" t="s">
        <v>62</v>
      </c>
      <c r="C18" s="683">
        <f>ROUND(分类汇总!C56/10000,2)</f>
        <v>0</v>
      </c>
      <c r="D18" s="683">
        <f>ROUND(分类汇总!E56/10000,2)</f>
        <v>0</v>
      </c>
      <c r="E18" s="683">
        <f>ROUND(分类汇总!F56/10000,2)</f>
        <v>0</v>
      </c>
      <c r="F18" s="683">
        <f t="shared" si="0"/>
        <v>0</v>
      </c>
      <c r="G18" s="683" t="str">
        <f t="shared" si="1"/>
        <v/>
      </c>
    </row>
    <row r="19" spans="1:7" ht="23.85" customHeight="1">
      <c r="A19" s="666">
        <v>12</v>
      </c>
      <c r="B19" s="686" t="s">
        <v>331</v>
      </c>
      <c r="C19" s="687">
        <f>SUM(C17:C18)</f>
        <v>0</v>
      </c>
      <c r="D19" s="687">
        <f>SUM(D17:D18)</f>
        <v>0</v>
      </c>
      <c r="E19" s="687">
        <f>SUM(E17:E18)</f>
        <v>0</v>
      </c>
      <c r="F19" s="687">
        <f t="shared" si="0"/>
        <v>0</v>
      </c>
      <c r="G19" s="687" t="str">
        <f t="shared" si="1"/>
        <v/>
      </c>
    </row>
    <row r="20" spans="1:7" ht="23.85" customHeight="1">
      <c r="A20" s="666">
        <v>13</v>
      </c>
      <c r="B20" s="686" t="s">
        <v>1346</v>
      </c>
      <c r="C20" s="687">
        <f>C16-C19</f>
        <v>0</v>
      </c>
      <c r="D20" s="687">
        <f>D16-D19</f>
        <v>0</v>
      </c>
      <c r="E20" s="687">
        <f>E16-E19</f>
        <v>0</v>
      </c>
      <c r="F20" s="687">
        <f>F16-F19</f>
        <v>0</v>
      </c>
      <c r="G20" s="687" t="str">
        <f t="shared" si="1"/>
        <v/>
      </c>
    </row>
    <row r="21" spans="1:7" ht="36" customHeight="1">
      <c r="A21" s="688"/>
      <c r="B21" s="332"/>
      <c r="C21" s="335"/>
      <c r="D21" s="335"/>
      <c r="E21" s="347" t="s">
        <v>332</v>
      </c>
      <c r="F21" s="335"/>
      <c r="G21" s="335"/>
    </row>
  </sheetData>
  <sheetProtection formatColumns="0"/>
  <mergeCells count="3">
    <mergeCell ref="A2:G2"/>
    <mergeCell ref="A3:G3"/>
    <mergeCell ref="A5:B6"/>
  </mergeCells>
  <phoneticPr fontId="28" type="noConversion"/>
  <hyperlinks>
    <hyperlink ref="A1" location="索引目录!D4" display="返回索引页" xr:uid="{00000000-0004-0000-0B00-000000000000}"/>
    <hyperlink ref="B16" location="分类汇总!B38" display="资产总计" xr:uid="{29C81774-7568-4D0C-AC51-D10CEDC11B0D}"/>
    <hyperlink ref="B19" location="分类汇总!B62" display="负债总计" xr:uid="{A4561B6E-7653-4FAE-9CE8-F1343C5B250B}"/>
    <hyperlink ref="B20" location="分类汇总!B64" display="净 资 产（所有者权益）" xr:uid="{FDCD6115-A8AC-4C7D-9FC8-7A620F8A8B10}"/>
  </hyperlinks>
  <printOptions horizontalCentered="1"/>
  <pageMargins left="0.59055118110236227" right="0.59055118110236227" top="0.98425196850393704" bottom="0.19685039370078741" header="0.39370078740157477" footer="0.15748031496062992"/>
  <pageSetup paperSize="9" orientation="landscape" r:id="rId1"/>
  <headerFooter alignWithMargins="0">
    <oddHeader>&amp;R&amp;"宋体,常规"&amp;10共&amp;"Times New Roman,常规"&amp;N&amp;"宋体,常规"页第&amp;"Times New Roman,常规"&amp;P&amp;"宋体,常规"页</oddHeader>
  </headerFooter>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E40455-CD6E-4CE5-8B69-4474DC316C4F}">
  <sheetPr codeName="Sheet99">
    <pageSetUpPr fitToPage="1"/>
  </sheetPr>
  <dimension ref="A1:CF63"/>
  <sheetViews>
    <sheetView zoomScaleNormal="100" zoomScaleSheetLayoutView="50" workbookViewId="0">
      <pane xSplit="4" ySplit="7" topLeftCell="BN8" activePane="bottomRight" state="frozen"/>
      <selection activeCell="F30" sqref="F30"/>
      <selection pane="topRight" activeCell="F30" sqref="F30"/>
      <selection pane="bottomLeft" activeCell="F30" sqref="F30"/>
      <selection pane="bottomRight" activeCell="BP9" sqref="BP9"/>
    </sheetView>
  </sheetViews>
  <sheetFormatPr defaultColWidth="9" defaultRowHeight="15.75" customHeight="1" outlineLevelCol="1"/>
  <cols>
    <col min="1" max="1" width="6.125" style="1557" customWidth="1"/>
    <col min="2" max="2" width="10.125" style="1548" customWidth="1" outlineLevel="1"/>
    <col min="3" max="3" width="8.625" style="1548" customWidth="1" outlineLevel="1"/>
    <col min="4" max="4" width="15.625" style="1548" customWidth="1"/>
    <col min="5" max="5" width="10.5" style="1688" customWidth="1"/>
    <col min="6" max="6" width="12.625" style="1548" customWidth="1"/>
    <col min="7" max="7" width="6.375" style="1548" customWidth="1"/>
    <col min="8" max="8" width="5.25" style="1557" bestFit="1" customWidth="1"/>
    <col min="9" max="9" width="8" style="1557" bestFit="1" customWidth="1"/>
    <col min="10" max="10" width="8.625" style="1568" bestFit="1" customWidth="1"/>
    <col min="11" max="11" width="7.625" style="1568" customWidth="1"/>
    <col min="12" max="12" width="14" style="1548" customWidth="1"/>
    <col min="13" max="13" width="14.125" style="1548" customWidth="1"/>
    <col min="14" max="14" width="9.875" style="1548" customWidth="1"/>
    <col min="15" max="15" width="7.125" style="1548" customWidth="1"/>
    <col min="16" max="16" width="6.625" style="1555" customWidth="1"/>
    <col min="17" max="17" width="7.875" style="1556" customWidth="1"/>
    <col min="18" max="18" width="9" style="1555" customWidth="1"/>
    <col min="19" max="19" width="12.625" style="1555" customWidth="1"/>
    <col min="20" max="20" width="11.125" style="1555" customWidth="1"/>
    <col min="21" max="21" width="10.375" style="1555" customWidth="1"/>
    <col min="22" max="22" width="11.125" style="1556" customWidth="1"/>
    <col min="23" max="23" width="10.75" style="1556" customWidth="1"/>
    <col min="24" max="24" width="11.5" style="1556" customWidth="1"/>
    <col min="25" max="25" width="8.625" style="1556" bestFit="1" customWidth="1"/>
    <col min="26" max="26" width="11.875" style="1556" customWidth="1"/>
    <col min="27" max="27" width="11.875" style="1556" bestFit="1" customWidth="1"/>
    <col min="28" max="28" width="9.375" style="1556" bestFit="1" customWidth="1"/>
    <col min="29" max="30" width="9.375" style="1556" customWidth="1"/>
    <col min="31" max="31" width="7.75" style="1557" customWidth="1" outlineLevel="1"/>
    <col min="32" max="33" width="8.875" style="1557" customWidth="1" outlineLevel="1"/>
    <col min="34" max="34" width="8.125" style="1557" customWidth="1" outlineLevel="1"/>
    <col min="35" max="35" width="8" style="1557" customWidth="1" outlineLevel="1"/>
    <col min="36" max="37" width="8" style="1557" customWidth="1"/>
    <col min="38" max="38" width="6.625" style="1350" customWidth="1"/>
    <col min="39" max="39" width="7.625" style="1557" customWidth="1"/>
    <col min="40" max="40" width="8.625" style="1557" customWidth="1"/>
    <col min="41" max="41" width="8.375" style="1557" customWidth="1"/>
    <col min="42" max="42" width="6.375" style="1557" customWidth="1"/>
    <col min="43" max="43" width="10.375" style="1557" customWidth="1" outlineLevel="1"/>
    <col min="44" max="44" width="6.625" style="1556" customWidth="1" outlineLevel="1"/>
    <col min="45" max="45" width="8.125" style="1557" customWidth="1" outlineLevel="1"/>
    <col min="46" max="46" width="9.125" style="1557" customWidth="1" outlineLevel="1"/>
    <col min="47" max="47" width="10.625" style="1557" customWidth="1" outlineLevel="1"/>
    <col min="48" max="48" width="10.375" style="1557" customWidth="1" outlineLevel="1"/>
    <col min="49" max="49" width="8.875" style="1557" bestFit="1" customWidth="1" outlineLevel="1"/>
    <col min="50" max="50" width="10.125" style="1557" customWidth="1" outlineLevel="1"/>
    <col min="51" max="51" width="9.75" style="1557" bestFit="1" customWidth="1" outlineLevel="1"/>
    <col min="52" max="54" width="10.375" style="1557" customWidth="1" outlineLevel="1"/>
    <col min="55" max="55" width="10.75" style="1557" customWidth="1" outlineLevel="1"/>
    <col min="56" max="56" width="11.125" style="1557" customWidth="1"/>
    <col min="57" max="58" width="10.375" style="1557" customWidth="1"/>
    <col min="59" max="59" width="8.125" style="1557" customWidth="1"/>
    <col min="60" max="60" width="9.375" style="1557" customWidth="1"/>
    <col min="61" max="61" width="8.125" style="1557" customWidth="1"/>
    <col min="62" max="62" width="12.5" style="1557" customWidth="1"/>
    <col min="63" max="66" width="10.375" style="1557" customWidth="1"/>
    <col min="67" max="67" width="8.125" style="1557" customWidth="1"/>
    <col min="68" max="68" width="10.375" style="1557" customWidth="1"/>
    <col min="69" max="69" width="9.375" style="1558" customWidth="1"/>
    <col min="70" max="70" width="12.375" style="1557" customWidth="1"/>
    <col min="71" max="71" width="9" style="1548"/>
    <col min="72" max="72" width="6.625" style="1548" customWidth="1"/>
    <col min="73" max="73" width="7" style="1548" customWidth="1"/>
    <col min="74" max="74" width="13.25" style="1548" customWidth="1"/>
    <col min="75" max="75" width="12.5" style="1548" bestFit="1" customWidth="1"/>
    <col min="76" max="76" width="7.625" style="1548" customWidth="1"/>
    <col min="77" max="77" width="14.5" style="1548" customWidth="1"/>
    <col min="78" max="78" width="8.75" style="1548" customWidth="1"/>
    <col min="79" max="79" width="12.75" style="1548" customWidth="1"/>
    <col min="80" max="80" width="8.75" style="1575" customWidth="1"/>
    <col min="81" max="81" width="8.5" style="1548" customWidth="1"/>
    <col min="82" max="82" width="14.875" style="1555" customWidth="1"/>
    <col min="83" max="16384" width="9" style="1548"/>
  </cols>
  <sheetData>
    <row r="1" spans="1:84" ht="15.75" customHeight="1">
      <c r="A1" s="1367" t="s">
        <v>108</v>
      </c>
      <c r="B1" s="1550" t="s">
        <v>333</v>
      </c>
      <c r="C1" s="1550"/>
      <c r="D1" s="1551"/>
      <c r="E1" s="1552"/>
      <c r="F1" s="1551"/>
      <c r="G1" s="1551"/>
      <c r="H1" s="1553"/>
      <c r="I1" s="1553"/>
      <c r="J1" s="1554"/>
      <c r="K1" s="1554"/>
      <c r="L1" s="1551"/>
      <c r="M1" s="1551"/>
      <c r="N1" s="1551"/>
      <c r="O1" s="1551"/>
      <c r="BS1" s="1377"/>
      <c r="BT1" s="1551"/>
      <c r="BU1" s="1551"/>
      <c r="BV1" s="1551"/>
      <c r="BW1" s="1551"/>
      <c r="BX1" s="1551"/>
      <c r="BY1" s="1551"/>
      <c r="BZ1" s="1551"/>
      <c r="CA1" s="1551"/>
      <c r="CB1" s="1559"/>
      <c r="CC1" s="1551"/>
      <c r="CE1" s="1377"/>
    </row>
    <row r="2" spans="1:84" s="1567" customFormat="1" ht="30" customHeight="1">
      <c r="A2" s="1560" t="s">
        <v>620</v>
      </c>
      <c r="B2" s="1561"/>
      <c r="C2" s="1561"/>
      <c r="D2" s="1561"/>
      <c r="E2" s="1561"/>
      <c r="F2" s="1561"/>
      <c r="G2" s="1561"/>
      <c r="H2" s="1561"/>
      <c r="I2" s="1561"/>
      <c r="J2" s="1561"/>
      <c r="K2" s="1561"/>
      <c r="L2" s="1561"/>
      <c r="M2" s="1561"/>
      <c r="N2" s="1561"/>
      <c r="O2" s="1561"/>
      <c r="P2" s="1562"/>
      <c r="Q2" s="1562"/>
      <c r="R2" s="1562"/>
      <c r="S2" s="1562"/>
      <c r="T2" s="1562"/>
      <c r="U2" s="1562"/>
      <c r="V2" s="1562"/>
      <c r="W2" s="1562"/>
      <c r="X2" s="1562"/>
      <c r="Y2" s="1562"/>
      <c r="Z2" s="1562"/>
      <c r="AA2" s="1562"/>
      <c r="AB2" s="1562"/>
      <c r="AC2" s="1562"/>
      <c r="AD2" s="1562"/>
      <c r="AE2" s="1562"/>
      <c r="AF2" s="1562"/>
      <c r="AG2" s="1562"/>
      <c r="AH2" s="1562"/>
      <c r="AI2" s="1562"/>
      <c r="AJ2" s="1562"/>
      <c r="AK2" s="1562"/>
      <c r="AL2" s="1563"/>
      <c r="AM2" s="1562"/>
      <c r="AN2" s="1562"/>
      <c r="AO2" s="1562"/>
      <c r="AP2" s="1562"/>
      <c r="AQ2" s="1562"/>
      <c r="AR2" s="1562"/>
      <c r="AS2" s="1562"/>
      <c r="AT2" s="1562"/>
      <c r="AU2" s="1562"/>
      <c r="AV2" s="1562"/>
      <c r="AW2" s="1562"/>
      <c r="AX2" s="1562"/>
      <c r="AY2" s="1562"/>
      <c r="AZ2" s="2706"/>
      <c r="BA2" s="2706"/>
      <c r="BB2" s="1562"/>
      <c r="BC2" s="1562"/>
      <c r="BD2" s="1562"/>
      <c r="BE2" s="1562"/>
      <c r="BF2" s="1562"/>
      <c r="BG2" s="1562"/>
      <c r="BH2" s="1562"/>
      <c r="BI2" s="1562"/>
      <c r="BJ2" s="1562"/>
      <c r="BK2" s="1562"/>
      <c r="BL2" s="1562"/>
      <c r="BM2" s="1562"/>
      <c r="BN2" s="1562"/>
      <c r="BO2" s="1562"/>
      <c r="BP2" s="1562"/>
      <c r="BQ2" s="1564"/>
      <c r="BR2" s="1562"/>
      <c r="BS2" s="1565"/>
      <c r="BT2" s="1565"/>
      <c r="BU2" s="1565"/>
      <c r="BV2" s="1565"/>
      <c r="BW2" s="1565"/>
      <c r="BX2" s="1565"/>
      <c r="BY2" s="1565"/>
      <c r="BZ2" s="1565"/>
      <c r="CA2" s="1565"/>
      <c r="CB2" s="1566"/>
      <c r="CC2" s="1565"/>
      <c r="CD2" s="1562"/>
      <c r="CE2" s="1565"/>
    </row>
    <row r="3" spans="1:84" ht="14.25" customHeight="1">
      <c r="A3" s="1557" t="str">
        <f>CONCATENATE(封面!D9,封面!F9,封面!G9,封面!H9,封面!I9,封面!J9,封面!K9)</f>
        <v>评估基准日：年月日</v>
      </c>
      <c r="B3" s="1377"/>
      <c r="C3" s="1377"/>
      <c r="D3" s="1377"/>
      <c r="E3" s="1377"/>
      <c r="F3" s="1377"/>
      <c r="G3" s="1377"/>
      <c r="L3" s="1377"/>
      <c r="M3" s="1377"/>
      <c r="N3" s="1377"/>
      <c r="O3" s="1377"/>
      <c r="P3" s="1557"/>
      <c r="Q3" s="1557"/>
      <c r="R3" s="1557"/>
      <c r="S3" s="1557"/>
      <c r="T3" s="1557"/>
      <c r="U3" s="1557"/>
      <c r="V3" s="1569"/>
      <c r="W3" s="1569"/>
      <c r="X3" s="1569"/>
      <c r="Y3" s="1569"/>
      <c r="Z3" s="1569"/>
      <c r="AA3" s="1569"/>
      <c r="AB3" s="1569"/>
      <c r="AC3" s="1569"/>
      <c r="AD3" s="1569"/>
      <c r="AE3" s="1569"/>
      <c r="AF3" s="1569"/>
      <c r="AG3" s="1569"/>
      <c r="AH3" s="1569"/>
      <c r="AI3" s="1569"/>
      <c r="AJ3" s="1569"/>
      <c r="AK3" s="1569"/>
      <c r="AL3" s="1570"/>
      <c r="AM3" s="1571"/>
      <c r="AN3" s="1572"/>
      <c r="AQ3" s="1573"/>
      <c r="AR3" s="1573"/>
      <c r="AS3" s="1573"/>
      <c r="AT3" s="1569"/>
      <c r="AU3" s="1569"/>
      <c r="AV3" s="1569"/>
      <c r="AW3" s="1569"/>
      <c r="AX3" s="1569"/>
      <c r="AY3" s="1569"/>
      <c r="AZ3" s="2707"/>
      <c r="BA3" s="2707"/>
      <c r="BB3" s="1569"/>
      <c r="BC3" s="1569"/>
      <c r="BE3" s="1569"/>
      <c r="BF3" s="1569"/>
      <c r="BG3" s="1569"/>
      <c r="BH3" s="1569"/>
      <c r="BI3" s="1569"/>
      <c r="BJ3" s="1569"/>
      <c r="BK3" s="1569"/>
      <c r="BL3" s="1569"/>
      <c r="BM3" s="1569"/>
      <c r="BN3" s="1569"/>
      <c r="BO3" s="1569"/>
      <c r="BP3" s="1569"/>
      <c r="BQ3" s="1574"/>
      <c r="BR3" s="1569"/>
      <c r="BS3" s="1377"/>
      <c r="BT3" s="1377"/>
      <c r="BU3" s="1377"/>
      <c r="BV3" s="1377"/>
      <c r="BW3" s="1377"/>
      <c r="BX3" s="1377"/>
      <c r="BY3" s="1377"/>
      <c r="BZ3" s="1377"/>
      <c r="CA3" s="1377"/>
      <c r="CC3" s="1377"/>
      <c r="CD3" s="1557"/>
      <c r="CE3" s="1377"/>
    </row>
    <row r="4" spans="1:84" ht="15.75" customHeight="1">
      <c r="A4" s="1557" t="str">
        <f>封面!D7&amp;封面!F7</f>
        <v>被评估企业：</v>
      </c>
      <c r="B4" s="1377"/>
      <c r="C4" s="1377"/>
      <c r="D4" s="1377"/>
      <c r="E4" s="1576"/>
      <c r="F4" s="1377"/>
      <c r="G4" s="1377"/>
      <c r="L4" s="1377"/>
      <c r="M4" s="1377"/>
      <c r="N4" s="1377"/>
      <c r="O4" s="1377"/>
      <c r="V4" s="1577"/>
      <c r="W4" s="1577"/>
      <c r="X4" s="1577"/>
      <c r="Y4" s="1577"/>
      <c r="Z4" s="1577"/>
      <c r="AA4" s="1577"/>
      <c r="AB4" s="1577"/>
      <c r="AC4" s="1577"/>
      <c r="AD4" s="1577"/>
      <c r="AE4" s="1578"/>
      <c r="AF4" s="1578"/>
      <c r="AG4" s="1578"/>
      <c r="AH4" s="1578"/>
      <c r="AI4" s="1578"/>
      <c r="AJ4" s="1578"/>
      <c r="AK4" s="1578"/>
      <c r="AL4" s="1579"/>
      <c r="AM4" s="1569"/>
      <c r="AP4" s="1580"/>
      <c r="AQ4" s="1581"/>
      <c r="AR4" s="1582"/>
      <c r="AS4" s="1581"/>
      <c r="AT4" s="1569"/>
      <c r="AU4" s="1569"/>
      <c r="AV4" s="1569"/>
      <c r="AW4" s="1569"/>
      <c r="AX4" s="1569"/>
      <c r="AY4" s="1583"/>
      <c r="AZ4" s="1584"/>
      <c r="BA4" s="1584"/>
      <c r="BB4" s="1569"/>
      <c r="BC4" s="1585"/>
      <c r="BD4" s="1585"/>
      <c r="BE4" s="1585"/>
      <c r="BF4" s="1569"/>
      <c r="BG4" s="1569"/>
      <c r="BH4" s="1569"/>
      <c r="BI4" s="1569"/>
      <c r="BJ4" s="1569"/>
      <c r="BK4" s="1569"/>
      <c r="BL4" s="1569"/>
      <c r="BM4" s="1584"/>
      <c r="BN4" s="1584"/>
      <c r="BO4" s="1569"/>
      <c r="BP4" s="1584"/>
      <c r="BQ4" s="1574"/>
      <c r="BR4" s="1585"/>
      <c r="BS4" s="1377"/>
      <c r="BT4" s="1377"/>
      <c r="BU4" s="1377"/>
      <c r="BV4" s="1377"/>
      <c r="BW4" s="1377"/>
      <c r="BX4" s="1377"/>
      <c r="BY4" s="1377"/>
      <c r="BZ4" s="1377"/>
      <c r="CA4" s="1377"/>
      <c r="CC4" s="1377"/>
      <c r="CD4" s="1586" t="s">
        <v>110</v>
      </c>
      <c r="CE4" s="1377"/>
    </row>
    <row r="5" spans="1:84" s="1588" customFormat="1" ht="15.75" customHeight="1">
      <c r="A5" s="2425" t="s">
        <v>172</v>
      </c>
      <c r="B5" s="2730" t="s">
        <v>621</v>
      </c>
      <c r="C5" s="2732" t="s">
        <v>1876</v>
      </c>
      <c r="D5" s="2735" t="s">
        <v>622</v>
      </c>
      <c r="E5" s="2736" t="s">
        <v>623</v>
      </c>
      <c r="F5" s="2735" t="s">
        <v>624</v>
      </c>
      <c r="G5" s="2735" t="s">
        <v>482</v>
      </c>
      <c r="H5" s="2741" t="s">
        <v>483</v>
      </c>
      <c r="I5" s="2673" t="s">
        <v>2014</v>
      </c>
      <c r="J5" s="2744" t="s">
        <v>625</v>
      </c>
      <c r="K5" s="2744" t="s">
        <v>501</v>
      </c>
      <c r="L5" s="2738" t="s">
        <v>1726</v>
      </c>
      <c r="M5" s="2739"/>
      <c r="N5" s="2740"/>
      <c r="O5" s="2735" t="s">
        <v>2015</v>
      </c>
      <c r="P5" s="2673" t="s">
        <v>2016</v>
      </c>
      <c r="Q5" s="2719" t="s">
        <v>2017</v>
      </c>
      <c r="R5" s="2720"/>
      <c r="S5" s="2721" t="s">
        <v>2018</v>
      </c>
      <c r="T5" s="2722"/>
      <c r="U5" s="2722"/>
      <c r="V5" s="2722"/>
      <c r="W5" s="2722"/>
      <c r="X5" s="2722"/>
      <c r="Y5" s="2722"/>
      <c r="Z5" s="2722"/>
      <c r="AA5" s="2722"/>
      <c r="AB5" s="2722"/>
      <c r="AC5" s="2722"/>
      <c r="AD5" s="2723"/>
      <c r="AE5" s="2724" t="s">
        <v>2019</v>
      </c>
      <c r="AF5" s="2725"/>
      <c r="AG5" s="2725"/>
      <c r="AH5" s="2725"/>
      <c r="AI5" s="2726"/>
      <c r="AJ5" s="2727" t="s">
        <v>2019</v>
      </c>
      <c r="AK5" s="2728"/>
      <c r="AL5" s="2729" t="s">
        <v>2020</v>
      </c>
      <c r="AM5" s="2708" t="s">
        <v>2021</v>
      </c>
      <c r="AN5" s="2709"/>
      <c r="AO5" s="2710"/>
      <c r="AP5" s="2710"/>
      <c r="AQ5" s="2686" t="s">
        <v>2022</v>
      </c>
      <c r="AR5" s="2687"/>
      <c r="AS5" s="2688"/>
      <c r="AT5" s="2688"/>
      <c r="AU5" s="2688"/>
      <c r="AV5" s="2688"/>
      <c r="AW5" s="2688"/>
      <c r="AX5" s="2688"/>
      <c r="AY5" s="2688"/>
      <c r="AZ5" s="2688"/>
      <c r="BA5" s="2688"/>
      <c r="BB5" s="2688"/>
      <c r="BC5" s="2689"/>
      <c r="BD5" s="2690"/>
      <c r="BE5" s="2690"/>
      <c r="BF5" s="2690"/>
      <c r="BG5" s="2690"/>
      <c r="BH5" s="2690"/>
      <c r="BI5" s="2690"/>
      <c r="BJ5" s="2690"/>
      <c r="BK5" s="2690"/>
      <c r="BL5" s="2690"/>
      <c r="BM5" s="2690"/>
      <c r="BN5" s="2690"/>
      <c r="BO5" s="2690"/>
      <c r="BP5" s="2690"/>
      <c r="BQ5" s="2690"/>
      <c r="BR5" s="2690"/>
      <c r="BS5" s="2691" t="s">
        <v>394</v>
      </c>
      <c r="BT5" s="2692"/>
      <c r="BU5" s="2692"/>
      <c r="BV5" s="2652" t="s">
        <v>318</v>
      </c>
      <c r="BW5" s="2652"/>
      <c r="BX5" s="2693"/>
      <c r="BY5" s="2694" t="s">
        <v>319</v>
      </c>
      <c r="BZ5" s="2693"/>
      <c r="CA5" s="2693"/>
      <c r="CB5" s="2695" t="s">
        <v>2023</v>
      </c>
      <c r="CC5" s="2670" t="s">
        <v>2024</v>
      </c>
      <c r="CD5" s="2673" t="s">
        <v>1384</v>
      </c>
      <c r="CE5" s="1587"/>
      <c r="CF5" s="2647" t="s">
        <v>2129</v>
      </c>
    </row>
    <row r="6" spans="1:84" s="1588" customFormat="1" ht="24">
      <c r="A6" s="2425"/>
      <c r="B6" s="2730"/>
      <c r="C6" s="2733"/>
      <c r="D6" s="2735"/>
      <c r="E6" s="2736"/>
      <c r="F6" s="2735"/>
      <c r="G6" s="2735"/>
      <c r="H6" s="2741"/>
      <c r="I6" s="2742"/>
      <c r="J6" s="2744"/>
      <c r="K6" s="2744"/>
      <c r="L6" s="2676" t="s">
        <v>1907</v>
      </c>
      <c r="M6" s="2678" t="s">
        <v>570</v>
      </c>
      <c r="N6" s="2680" t="s">
        <v>976</v>
      </c>
      <c r="O6" s="2735"/>
      <c r="P6" s="2674"/>
      <c r="Q6" s="2682" t="s">
        <v>2025</v>
      </c>
      <c r="R6" s="2682" t="s">
        <v>2026</v>
      </c>
      <c r="S6" s="2673" t="s">
        <v>2027</v>
      </c>
      <c r="T6" s="2682" t="s">
        <v>2028</v>
      </c>
      <c r="U6" s="2684" t="s">
        <v>2029</v>
      </c>
      <c r="V6" s="2711" t="s">
        <v>2030</v>
      </c>
      <c r="W6" s="2711" t="s">
        <v>2031</v>
      </c>
      <c r="X6" s="2714" t="s">
        <v>2032</v>
      </c>
      <c r="Y6" s="2715"/>
      <c r="Z6" s="2715"/>
      <c r="AA6" s="2715"/>
      <c r="AB6" s="2715"/>
      <c r="AC6" s="2716"/>
      <c r="AD6" s="2670" t="s">
        <v>1761</v>
      </c>
      <c r="AE6" s="2666" t="s">
        <v>2033</v>
      </c>
      <c r="AF6" s="2667"/>
      <c r="AG6" s="2667"/>
      <c r="AH6" s="2666" t="s">
        <v>2034</v>
      </c>
      <c r="AI6" s="2666" t="s">
        <v>2035</v>
      </c>
      <c r="AJ6" s="2668" t="s">
        <v>2036</v>
      </c>
      <c r="AK6" s="2668" t="s">
        <v>2037</v>
      </c>
      <c r="AL6" s="2729"/>
      <c r="AM6" s="2717" t="s">
        <v>2038</v>
      </c>
      <c r="AN6" s="2659" t="s">
        <v>2039</v>
      </c>
      <c r="AO6" s="2660" t="s">
        <v>2040</v>
      </c>
      <c r="AP6" s="2661" t="s">
        <v>2041</v>
      </c>
      <c r="AQ6" s="2662" t="s">
        <v>2042</v>
      </c>
      <c r="AR6" s="2664" t="s">
        <v>2043</v>
      </c>
      <c r="AS6" s="2665"/>
      <c r="AT6" s="1589" t="s">
        <v>2044</v>
      </c>
      <c r="AU6" s="2662" t="s">
        <v>2045</v>
      </c>
      <c r="AV6" s="2662" t="s">
        <v>2046</v>
      </c>
      <c r="AW6" s="2662" t="s">
        <v>2047</v>
      </c>
      <c r="AX6" s="2698" t="s">
        <v>2048</v>
      </c>
      <c r="AY6" s="2662" t="s">
        <v>2049</v>
      </c>
      <c r="AZ6" s="1590" t="s">
        <v>2050</v>
      </c>
      <c r="BA6" s="1590" t="s">
        <v>2051</v>
      </c>
      <c r="BB6" s="1590" t="s">
        <v>2052</v>
      </c>
      <c r="BC6" s="2698" t="s">
        <v>2138</v>
      </c>
      <c r="BD6" s="1591"/>
      <c r="BE6" s="2655" t="s">
        <v>2053</v>
      </c>
      <c r="BF6" s="2656"/>
      <c r="BG6" s="2655" t="s">
        <v>2054</v>
      </c>
      <c r="BH6" s="2656"/>
      <c r="BI6" s="2655" t="s">
        <v>2055</v>
      </c>
      <c r="BJ6" s="2656"/>
      <c r="BK6" s="2700" t="s">
        <v>1926</v>
      </c>
      <c r="BL6" s="2700"/>
      <c r="BM6" s="2700"/>
      <c r="BN6" s="2700"/>
      <c r="BO6" s="2701" t="s">
        <v>1927</v>
      </c>
      <c r="BP6" s="2702"/>
      <c r="BQ6" s="2653" t="s">
        <v>2056</v>
      </c>
      <c r="BR6" s="2655" t="s">
        <v>2057</v>
      </c>
      <c r="BS6" s="2657" t="s">
        <v>569</v>
      </c>
      <c r="BT6" s="2658" t="s">
        <v>570</v>
      </c>
      <c r="BU6" s="2703" t="s">
        <v>976</v>
      </c>
      <c r="BV6" s="2658" t="s">
        <v>1907</v>
      </c>
      <c r="BW6" s="2658" t="s">
        <v>570</v>
      </c>
      <c r="BX6" s="2703" t="s">
        <v>976</v>
      </c>
      <c r="BY6" s="2704" t="s">
        <v>569</v>
      </c>
      <c r="BZ6" s="2678" t="s">
        <v>503</v>
      </c>
      <c r="CA6" s="2678" t="s">
        <v>570</v>
      </c>
      <c r="CB6" s="2696"/>
      <c r="CC6" s="2671"/>
      <c r="CD6" s="2674"/>
      <c r="CE6" s="1587"/>
      <c r="CF6" s="2648"/>
    </row>
    <row r="7" spans="1:84" s="1588" customFormat="1" ht="26.25">
      <c r="A7" s="2426"/>
      <c r="B7" s="2731"/>
      <c r="C7" s="2734"/>
      <c r="D7" s="2693"/>
      <c r="E7" s="2737"/>
      <c r="F7" s="2693"/>
      <c r="G7" s="2693"/>
      <c r="H7" s="2426"/>
      <c r="I7" s="2743"/>
      <c r="J7" s="2745"/>
      <c r="K7" s="2745"/>
      <c r="L7" s="2677"/>
      <c r="M7" s="2679"/>
      <c r="N7" s="2681"/>
      <c r="O7" s="2693"/>
      <c r="P7" s="2675"/>
      <c r="Q7" s="2683"/>
      <c r="R7" s="2683"/>
      <c r="S7" s="2675"/>
      <c r="T7" s="2683"/>
      <c r="U7" s="2685"/>
      <c r="V7" s="2712"/>
      <c r="W7" s="2713"/>
      <c r="X7" s="1592" t="s">
        <v>2058</v>
      </c>
      <c r="Y7" s="1592" t="s">
        <v>2055</v>
      </c>
      <c r="Z7" s="1592" t="s">
        <v>2054</v>
      </c>
      <c r="AA7" s="1592" t="s">
        <v>1927</v>
      </c>
      <c r="AB7" s="1592" t="s">
        <v>2059</v>
      </c>
      <c r="AC7" s="1592" t="s">
        <v>2060</v>
      </c>
      <c r="AD7" s="2672"/>
      <c r="AE7" s="1593" t="s">
        <v>2061</v>
      </c>
      <c r="AF7" s="1593" t="s">
        <v>2062</v>
      </c>
      <c r="AG7" s="1593" t="s">
        <v>2063</v>
      </c>
      <c r="AH7" s="2667"/>
      <c r="AI7" s="2666"/>
      <c r="AJ7" s="2669"/>
      <c r="AK7" s="2669"/>
      <c r="AL7" s="2729"/>
      <c r="AM7" s="2718"/>
      <c r="AN7" s="2659"/>
      <c r="AO7" s="2660"/>
      <c r="AP7" s="2661"/>
      <c r="AQ7" s="2663"/>
      <c r="AR7" s="1594" t="s">
        <v>2064</v>
      </c>
      <c r="AS7" s="1594" t="s">
        <v>1781</v>
      </c>
      <c r="AT7" s="1595">
        <v>3.5000000000000001E-3</v>
      </c>
      <c r="AU7" s="2663"/>
      <c r="AV7" s="2663"/>
      <c r="AW7" s="2663"/>
      <c r="AX7" s="2699"/>
      <c r="AY7" s="2663"/>
      <c r="AZ7" s="1596">
        <v>4.0000000000000001E-3</v>
      </c>
      <c r="BA7" s="1596">
        <v>1.4999999999999999E-2</v>
      </c>
      <c r="BB7" s="1596">
        <v>8.0000000000000002E-3</v>
      </c>
      <c r="BC7" s="2663"/>
      <c r="BD7" s="1832" t="s">
        <v>2136</v>
      </c>
      <c r="BE7" s="1597" t="s">
        <v>2065</v>
      </c>
      <c r="BF7" s="1598" t="s">
        <v>1781</v>
      </c>
      <c r="BG7" s="1597" t="s">
        <v>2066</v>
      </c>
      <c r="BH7" s="1598" t="s">
        <v>1781</v>
      </c>
      <c r="BI7" s="1597" t="s">
        <v>2067</v>
      </c>
      <c r="BJ7" s="1598" t="s">
        <v>1781</v>
      </c>
      <c r="BK7" s="1599" t="s">
        <v>1968</v>
      </c>
      <c r="BL7" s="1599" t="s">
        <v>1969</v>
      </c>
      <c r="BM7" s="1598" t="s">
        <v>2068</v>
      </c>
      <c r="BN7" s="1598" t="s">
        <v>2069</v>
      </c>
      <c r="BO7" s="1600" t="s">
        <v>2070</v>
      </c>
      <c r="BP7" s="1601" t="s">
        <v>1781</v>
      </c>
      <c r="BQ7" s="2654"/>
      <c r="BR7" s="2656"/>
      <c r="BS7" s="2657"/>
      <c r="BT7" s="2658"/>
      <c r="BU7" s="2703"/>
      <c r="BV7" s="2658"/>
      <c r="BW7" s="2658"/>
      <c r="BX7" s="2703"/>
      <c r="BY7" s="2705"/>
      <c r="BZ7" s="2679"/>
      <c r="CA7" s="2679"/>
      <c r="CB7" s="2697"/>
      <c r="CC7" s="2672"/>
      <c r="CD7" s="2675"/>
      <c r="CE7" s="1587"/>
      <c r="CF7" s="2649"/>
    </row>
    <row r="8" spans="1:84" ht="15.75" customHeight="1">
      <c r="A8" s="1602"/>
      <c r="B8" s="1603"/>
      <c r="C8" s="1604"/>
      <c r="D8" s="1605"/>
      <c r="E8" s="1606"/>
      <c r="F8" s="1607"/>
      <c r="G8" s="1608"/>
      <c r="H8" s="1602"/>
      <c r="I8" s="1602"/>
      <c r="J8" s="1609"/>
      <c r="K8" s="1609"/>
      <c r="L8" s="1610"/>
      <c r="M8" s="1610"/>
      <c r="N8" s="1610"/>
      <c r="O8" s="1891"/>
      <c r="P8" s="1612"/>
      <c r="Q8" s="1613"/>
      <c r="R8" s="1614"/>
      <c r="S8" s="1447"/>
      <c r="T8" s="1615"/>
      <c r="U8" s="1615"/>
      <c r="V8" s="1615"/>
      <c r="W8" s="1615"/>
      <c r="X8" s="1616"/>
      <c r="Y8" s="1616"/>
      <c r="Z8" s="1616"/>
      <c r="AA8" s="1616"/>
      <c r="AB8" s="1616"/>
      <c r="AC8" s="1616"/>
      <c r="AD8" s="1608"/>
      <c r="AE8" s="1617"/>
      <c r="AF8" s="1617"/>
      <c r="AG8" s="1617"/>
      <c r="AH8" s="1617"/>
      <c r="AI8" s="1618">
        <f>AG8*AF8-AH8</f>
        <v>0</v>
      </c>
      <c r="AJ8" s="1619"/>
      <c r="AK8" s="1619"/>
      <c r="AL8" s="1620"/>
      <c r="AM8" s="1621"/>
      <c r="AN8" s="1622" t="str">
        <f>IF(A8="","",ROUND((INT(封面!F$9&amp;"/"&amp;封面!H$9&amp;"/"&amp;封面!J$9)-K8)/365,2))</f>
        <v/>
      </c>
      <c r="AO8" s="1623" t="str">
        <f>IF(A8="","",IF(AL8=0,IF(AM8="","",ROUND(AM8-AN8,0)),""))</f>
        <v/>
      </c>
      <c r="AP8" s="1624" t="str">
        <f>IF(A8="","",IF(AL8="",IF(AM8="","",ROUND(AO8/(AN8+AO8)*100,0)),""))</f>
        <v/>
      </c>
      <c r="AQ8" s="1625"/>
      <c r="AR8" s="1626"/>
      <c r="AS8" s="1627">
        <f>ROUND(AQ8*AR8,0)</f>
        <v>0</v>
      </c>
      <c r="AT8" s="1627">
        <f>ROUND((AQ8+AS8)/(1-$AT$7)*$AT$7,0)</f>
        <v>0</v>
      </c>
      <c r="AU8" s="1625">
        <f>ROUND(AQ8+AS8+AT8,0)</f>
        <v>0</v>
      </c>
      <c r="AV8" s="1627">
        <f>ROUND(AU8*基准日费率!$F$3,0)</f>
        <v>0</v>
      </c>
      <c r="AW8" s="1627">
        <f>ROUND(AV8*基准日费率!$C$6,0)</f>
        <v>0</v>
      </c>
      <c r="AX8" s="1627">
        <f>ROUND((AV8+AW8)/(1-基准日费率!$C$8)*基准日费率!$C$8,0)</f>
        <v>0</v>
      </c>
      <c r="AY8" s="1627">
        <f>ROUND((AV8+AW8+AX8)*基准日费率!$C$3,0)</f>
        <v>0</v>
      </c>
      <c r="AZ8" s="1627">
        <f>ROUND(AQ8*基准日费率!$F$3*$AZ$7,0)</f>
        <v>0</v>
      </c>
      <c r="BA8" s="1627">
        <f>ROUND(AV8*$BA$7,0)</f>
        <v>0</v>
      </c>
      <c r="BB8" s="1627">
        <f>ROUND(AV8*$BB$7,0)</f>
        <v>0</v>
      </c>
      <c r="BC8" s="1627">
        <f t="shared" ref="BC8:BC27" si="0">ROUND(AV8+AW8+AY8+AZ8+BA8+BB8,0)</f>
        <v>0</v>
      </c>
      <c r="BD8" s="1628"/>
      <c r="BE8" s="1629"/>
      <c r="BF8" s="1630">
        <f>ROUND(IF(V8="√",BC8,BD8)*BE8,0)</f>
        <v>0</v>
      </c>
      <c r="BG8" s="1631"/>
      <c r="BH8" s="1630">
        <f>ROUND(IF(V8="√",BC8,BD8)*BG8,0)</f>
        <v>0</v>
      </c>
      <c r="BI8" s="1629"/>
      <c r="BJ8" s="1630">
        <f>ROUND(IF(V8="√",BC8,BD8)*BI8,0)</f>
        <v>0</v>
      </c>
      <c r="BK8" s="1631"/>
      <c r="BL8" s="1631"/>
      <c r="BM8" s="1630">
        <f>ROUND(IF(V8="√",BC8+BF8+BH8+BJ8,BD8+BF8+BH8+BJ8)*BK8,0)</f>
        <v>0</v>
      </c>
      <c r="BN8" s="1630">
        <f>ROUND(IF(V8="√",BC8+BF8+BH8+BJ8,BD8+BF8+BH8+BJ8)*BL8,0)</f>
        <v>0</v>
      </c>
      <c r="BO8" s="1632"/>
      <c r="BP8" s="1633">
        <f>ROUND(IF(V8="√",(BC8+BF8+BH8+BJ8+BM8)*BO8*基准日费率!$C$7*1/2,(BD8+BF8+BH8+BJ8+BM8)*BO8*基准日费率!$C$7*1/2),0)</f>
        <v>0</v>
      </c>
      <c r="BQ8" s="1634">
        <f>ROUND(IF(V8="√",IF(W8="√",(AV8+AW8+AX8)*基准日费率!$C$3,(AV8+AW8+AX8)*基准日费率!$C$3+(BF8+BH8+BJ8)/(1+基准日费率!$C$4)*基准日费率!$C$4+BM8-BN8),IF(W8="√",BD8/(1+基准日费率!$C$3)*基准日费率!$C$3,BD8/(1+基准日费率!$C$3)*基准日费率!$C$3+(BF8+BH8+BJ8)/(1+基准日费率!$C$4)*基准日费率!$C$4+BM8-BN8)),0)</f>
        <v>0</v>
      </c>
      <c r="BR8" s="1635">
        <f>ROUND(IF(V8="√",IF(W8="√",BC8-BQ8,BC8+BF8+BH8+BJ8+BM8+BP8-BQ8),IF(W8="√",BD8-BQ8,BD8+BF8+BH8+BJ8+BM8+BP8-BQ8)),0)</f>
        <v>0</v>
      </c>
      <c r="BS8" s="1636"/>
      <c r="BT8" s="1637"/>
      <c r="BU8" s="1637"/>
      <c r="BV8" s="1610">
        <f t="shared" ref="BV8:BX27" si="1">BS8+L8</f>
        <v>0</v>
      </c>
      <c r="BW8" s="1610">
        <f t="shared" si="1"/>
        <v>0</v>
      </c>
      <c r="BX8" s="1610">
        <f t="shared" si="1"/>
        <v>0</v>
      </c>
      <c r="BY8" s="1610">
        <f>IF(AL8=0,IF(AK8=0,BR8*H8,AK8*H8),AL8*H8)</f>
        <v>0</v>
      </c>
      <c r="BZ8" s="1608" t="str">
        <f>IF(A8="","",IF(AL8="",AP8,""))</f>
        <v/>
      </c>
      <c r="CA8" s="1610">
        <f>ROUND(IF(BZ8="",BY8,BY8*BZ8/100),0)</f>
        <v>0</v>
      </c>
      <c r="CB8" s="1638" t="str">
        <f t="shared" ref="CB8:CB27" si="2">IF(BV8=0,"",(BY8-BV8)/BV8*100)</f>
        <v/>
      </c>
      <c r="CC8" s="1638" t="str">
        <f t="shared" ref="CC8:CC27" si="3">IF(BW8=0,"",(CA8-BW8)/BW8*100)</f>
        <v/>
      </c>
      <c r="CD8" s="1639"/>
      <c r="CE8" s="1377"/>
      <c r="CF8" s="1798"/>
    </row>
    <row r="9" spans="1:84" ht="15.75" customHeight="1">
      <c r="A9" s="1602"/>
      <c r="B9" s="1640"/>
      <c r="C9" s="1641"/>
      <c r="D9" s="1605"/>
      <c r="E9" s="1606"/>
      <c r="F9" s="1607"/>
      <c r="G9" s="1608"/>
      <c r="H9" s="1602"/>
      <c r="I9" s="1602"/>
      <c r="J9" s="1609"/>
      <c r="K9" s="1609"/>
      <c r="L9" s="1610"/>
      <c r="M9" s="1610"/>
      <c r="N9" s="1610"/>
      <c r="O9" s="1709"/>
      <c r="P9" s="1612"/>
      <c r="Q9" s="1613"/>
      <c r="R9" s="1614"/>
      <c r="S9" s="1447"/>
      <c r="T9" s="1615"/>
      <c r="U9" s="1615"/>
      <c r="V9" s="1615"/>
      <c r="W9" s="1615"/>
      <c r="X9" s="1616"/>
      <c r="Y9" s="1616"/>
      <c r="Z9" s="1616"/>
      <c r="AA9" s="1616"/>
      <c r="AB9" s="1616"/>
      <c r="AC9" s="1616"/>
      <c r="AD9" s="1608"/>
      <c r="AE9" s="1617"/>
      <c r="AF9" s="1617"/>
      <c r="AG9" s="1617"/>
      <c r="AH9" s="1617"/>
      <c r="AI9" s="1618">
        <f t="shared" ref="AI9:AI27" si="4">AG9*AF9-AH9</f>
        <v>0</v>
      </c>
      <c r="AJ9" s="1619"/>
      <c r="AK9" s="1619"/>
      <c r="AL9" s="1620"/>
      <c r="AM9" s="1642"/>
      <c r="AN9" s="1622" t="str">
        <f>IF(A9="","",ROUND((INT(封面!F$9&amp;"/"&amp;封面!H$9&amp;"/"&amp;封面!J$9)-K9)/365,2))</f>
        <v/>
      </c>
      <c r="AO9" s="1623" t="str">
        <f t="shared" ref="AO9:AO27" si="5">IF(A9="","",IF(AL9=0,IF(AM9="","",ROUND(AM9-AN9,0)),""))</f>
        <v/>
      </c>
      <c r="AP9" s="1624" t="str">
        <f t="shared" ref="AP9:AP27" si="6">IF(A9="","",IF(AL9="",IF(AM9="","",ROUND(AO9/(AN9+AO9)*100,0)),""))</f>
        <v/>
      </c>
      <c r="AQ9" s="1625"/>
      <c r="AR9" s="1626"/>
      <c r="AS9" s="1627">
        <f t="shared" ref="AS9:AS27" si="7">ROUND(AQ9*AR9,0)</f>
        <v>0</v>
      </c>
      <c r="AT9" s="1627">
        <f t="shared" ref="AT9:AT27" si="8">ROUND((AQ9+AS9)/(1-$AT$7)*$AT$7,0)</f>
        <v>0</v>
      </c>
      <c r="AU9" s="1625">
        <f t="shared" ref="AU9:AU27" si="9">ROUND(AQ9+AS9+AT9,0)</f>
        <v>0</v>
      </c>
      <c r="AV9" s="1627">
        <f>ROUND(AU9*基准日费率!$F$3,0)</f>
        <v>0</v>
      </c>
      <c r="AW9" s="1627">
        <f>ROUND(AV9*基准日费率!$C$6,0)</f>
        <v>0</v>
      </c>
      <c r="AX9" s="1627">
        <f>ROUND((AV9+AW9)/(1-基准日费率!$C$8)*基准日费率!$C$8,0)</f>
        <v>0</v>
      </c>
      <c r="AY9" s="1627">
        <f>ROUND((AV9+AW9+AX9)*基准日费率!$C$3,0)</f>
        <v>0</v>
      </c>
      <c r="AZ9" s="1627">
        <f>ROUND(AQ9*基准日费率!$F$3*$AZ$7,0)</f>
        <v>0</v>
      </c>
      <c r="BA9" s="1627">
        <f t="shared" ref="BA9:BA27" si="10">ROUND(AV9*$BA$7,0)</f>
        <v>0</v>
      </c>
      <c r="BB9" s="1627">
        <f t="shared" ref="BB9:BB27" si="11">ROUND(AV9*$BB$7,0)</f>
        <v>0</v>
      </c>
      <c r="BC9" s="1627">
        <f t="shared" si="0"/>
        <v>0</v>
      </c>
      <c r="BD9" s="1628"/>
      <c r="BE9" s="1629"/>
      <c r="BF9" s="1630">
        <f t="shared" ref="BF9:BF27" si="12">ROUND(IF(V9="√",BC9,BD9)*BE9,0)</f>
        <v>0</v>
      </c>
      <c r="BG9" s="1631"/>
      <c r="BH9" s="1630">
        <f t="shared" ref="BH9:BH27" si="13">ROUND(IF(V9="√",BC9,BD9)*BG9,0)</f>
        <v>0</v>
      </c>
      <c r="BI9" s="1629"/>
      <c r="BJ9" s="1630">
        <f t="shared" ref="BJ9:BJ27" si="14">ROUND(IF(V9="√",BC9,BD9)*BI9,0)</f>
        <v>0</v>
      </c>
      <c r="BK9" s="1631"/>
      <c r="BL9" s="1631"/>
      <c r="BM9" s="1630">
        <f>ROUND(IF(V9="√",BC9+BF9+BH9+BJ9,BD9+BF9+BH9+BJ9)*BK9,0)</f>
        <v>0</v>
      </c>
      <c r="BN9" s="1630">
        <f t="shared" ref="BN9:BN27" si="15">ROUND(IF(V9="√",BC9+BF9+BH9+BJ9,BD9+BF9+BH9+BJ9)*BL9,0)</f>
        <v>0</v>
      </c>
      <c r="BO9" s="1632"/>
      <c r="BP9" s="1633">
        <f>ROUND(IF(V9="√",(BC9+BF9+BH9+BJ9+BM9)*BO9*基准日费率!$C$7*1/2,(BD9+BF9+BH9+BJ9+BM9)*BO9*基准日费率!$C$7*1/2),0)</f>
        <v>0</v>
      </c>
      <c r="BQ9" s="1634">
        <f>ROUND(IF(V9="√",IF(W9="√",(AV9+AW9+AX9)*基准日费率!$C$3,(AV9+AW9+AX9)*基准日费率!$C$3+(BF9+BH9+BJ9)/(1+基准日费率!$C$4)*基准日费率!$C$4+BM9-BN9),IF(W9="√",BD9/(1+基准日费率!$C$3)*基准日费率!$C$3,BD9/(1+基准日费率!$C$3)*基准日费率!$C$3+(BF9+BH9+BJ9)/(1+基准日费率!$C$4)*基准日费率!$C$4+BM9-BN9)),0)</f>
        <v>0</v>
      </c>
      <c r="BR9" s="1635">
        <f t="shared" ref="BR9:BR27" si="16">ROUND(IF(V9="√",IF(W9="√",BC9-BQ9,BC9+BF9+BH9+BJ9+BM9+BP9-BQ9),IF(W9="√",BD9-BQ9,BD9+BF9+BH9+BJ9+BM9+BP9-BQ9)),0)</f>
        <v>0</v>
      </c>
      <c r="BS9" s="1643"/>
      <c r="BT9" s="1610"/>
      <c r="BU9" s="1610"/>
      <c r="BV9" s="1610">
        <f t="shared" si="1"/>
        <v>0</v>
      </c>
      <c r="BW9" s="1610">
        <f t="shared" si="1"/>
        <v>0</v>
      </c>
      <c r="BX9" s="1610">
        <f t="shared" si="1"/>
        <v>0</v>
      </c>
      <c r="BY9" s="1610">
        <f t="shared" ref="BY9:BY27" si="17">IF(AL9=0,IF(AK9=0,BR9*H9,AK9*H9),AL9*H9)</f>
        <v>0</v>
      </c>
      <c r="BZ9" s="1608" t="str">
        <f t="shared" ref="BZ9:BZ27" si="18">IF(A9="","",IF(AL9="",AP9,""))</f>
        <v/>
      </c>
      <c r="CA9" s="1610">
        <f t="shared" ref="CA9:CA27" si="19">ROUND(IF(BZ9="",BY9,BY9*BZ9/100),0)</f>
        <v>0</v>
      </c>
      <c r="CB9" s="1638" t="str">
        <f t="shared" si="2"/>
        <v/>
      </c>
      <c r="CC9" s="1638" t="str">
        <f t="shared" si="3"/>
        <v/>
      </c>
      <c r="CD9" s="1639"/>
      <c r="CE9" s="1377"/>
      <c r="CF9" s="1798"/>
    </row>
    <row r="10" spans="1:84" ht="15.75" customHeight="1">
      <c r="A10" s="1602"/>
      <c r="B10" s="1603"/>
      <c r="C10" s="1604"/>
      <c r="D10" s="1605"/>
      <c r="E10" s="1606"/>
      <c r="F10" s="1607"/>
      <c r="G10" s="1608"/>
      <c r="H10" s="1602"/>
      <c r="I10" s="1602"/>
      <c r="J10" s="1609"/>
      <c r="K10" s="1609"/>
      <c r="L10" s="1610"/>
      <c r="M10" s="1610"/>
      <c r="N10" s="1610"/>
      <c r="O10" s="1709"/>
      <c r="P10" s="1612"/>
      <c r="Q10" s="1613"/>
      <c r="R10" s="1614"/>
      <c r="S10" s="1447"/>
      <c r="T10" s="1615"/>
      <c r="U10" s="1615"/>
      <c r="V10" s="1615"/>
      <c r="W10" s="1615"/>
      <c r="X10" s="1616"/>
      <c r="Y10" s="1616"/>
      <c r="Z10" s="1616"/>
      <c r="AA10" s="1616"/>
      <c r="AB10" s="1616"/>
      <c r="AC10" s="1616"/>
      <c r="AD10" s="1608"/>
      <c r="AE10" s="1617"/>
      <c r="AF10" s="1617"/>
      <c r="AG10" s="1617"/>
      <c r="AH10" s="1617"/>
      <c r="AI10" s="1618">
        <f t="shared" si="4"/>
        <v>0</v>
      </c>
      <c r="AJ10" s="1619"/>
      <c r="AK10" s="1619"/>
      <c r="AL10" s="1620"/>
      <c r="AM10" s="1642"/>
      <c r="AN10" s="1622" t="str">
        <f>IF(A10="","",ROUND((INT(封面!F$9&amp;"/"&amp;封面!H$9&amp;"/"&amp;封面!J$9)-K10)/365,2))</f>
        <v/>
      </c>
      <c r="AO10" s="1623" t="str">
        <f t="shared" si="5"/>
        <v/>
      </c>
      <c r="AP10" s="1624" t="str">
        <f t="shared" si="6"/>
        <v/>
      </c>
      <c r="AQ10" s="1625"/>
      <c r="AR10" s="1626"/>
      <c r="AS10" s="1627">
        <f t="shared" si="7"/>
        <v>0</v>
      </c>
      <c r="AT10" s="1627">
        <f t="shared" si="8"/>
        <v>0</v>
      </c>
      <c r="AU10" s="1625">
        <f t="shared" si="9"/>
        <v>0</v>
      </c>
      <c r="AV10" s="1627">
        <f>ROUND(AU10*基准日费率!$F$3,0)</f>
        <v>0</v>
      </c>
      <c r="AW10" s="1627">
        <f>ROUND(AV10*基准日费率!$C$6,0)</f>
        <v>0</v>
      </c>
      <c r="AX10" s="1627">
        <f>ROUND((AV10+AW10)/(1-基准日费率!$C$8)*基准日费率!$C$8,0)</f>
        <v>0</v>
      </c>
      <c r="AY10" s="1627">
        <f>ROUND((AV10+AW10+AX10)*基准日费率!$C$3,0)</f>
        <v>0</v>
      </c>
      <c r="AZ10" s="1627">
        <f>ROUND(AQ10*基准日费率!$F$3*$AZ$7,0)</f>
        <v>0</v>
      </c>
      <c r="BA10" s="1627">
        <f t="shared" si="10"/>
        <v>0</v>
      </c>
      <c r="BB10" s="1627">
        <f t="shared" si="11"/>
        <v>0</v>
      </c>
      <c r="BC10" s="1627">
        <f t="shared" si="0"/>
        <v>0</v>
      </c>
      <c r="BD10" s="1628"/>
      <c r="BE10" s="1629"/>
      <c r="BF10" s="1630">
        <f t="shared" si="12"/>
        <v>0</v>
      </c>
      <c r="BG10" s="1631"/>
      <c r="BH10" s="1630">
        <f t="shared" si="13"/>
        <v>0</v>
      </c>
      <c r="BI10" s="1629"/>
      <c r="BJ10" s="1630">
        <f t="shared" si="14"/>
        <v>0</v>
      </c>
      <c r="BK10" s="1631"/>
      <c r="BL10" s="1631"/>
      <c r="BM10" s="1630">
        <f t="shared" ref="BM10:BM27" si="20">ROUND(IF(V10="√",BC10+BF10+BH10+BJ10,BD10+BF10+BH10+BJ10)*BK10,0)</f>
        <v>0</v>
      </c>
      <c r="BN10" s="1630">
        <f>ROUND(IF(V10="√",BC10+BF10+BH10+BJ10,BD10+BF10+BH10+BJ10)*BL10,0)</f>
        <v>0</v>
      </c>
      <c r="BO10" s="1632"/>
      <c r="BP10" s="1633">
        <f>ROUND(IF(V10="√",(BC10+BF10+BH10+BJ10+BM10)*BO10*基准日费率!$C$7*1/2,(BD10+BF10+BH10+BJ10+BM10)*BO10*基准日费率!$C$7*1/2),0)</f>
        <v>0</v>
      </c>
      <c r="BQ10" s="1634">
        <f>ROUND(IF(V10="√",IF(W10="√",(AV10+AW10+AX10)*基准日费率!$C$3,(AV10+AW10+AX10)*基准日费率!$C$3+(BF10+BH10+BJ10)/(1+基准日费率!$C$4)*基准日费率!$C$4+BM10-BN10),IF(W10="√",BD10/(1+基准日费率!$C$3)*基准日费率!$C$3,BD10/(1+基准日费率!$C$3)*基准日费率!$C$3+(BF10+BH10+BJ10)/(1+基准日费率!$C$4)*基准日费率!$C$4+BM10-BN10)),0)</f>
        <v>0</v>
      </c>
      <c r="BR10" s="1635">
        <f t="shared" si="16"/>
        <v>0</v>
      </c>
      <c r="BS10" s="1610"/>
      <c r="BT10" s="1610"/>
      <c r="BU10" s="1610"/>
      <c r="BV10" s="1610">
        <f t="shared" si="1"/>
        <v>0</v>
      </c>
      <c r="BW10" s="1610">
        <f t="shared" si="1"/>
        <v>0</v>
      </c>
      <c r="BX10" s="1610">
        <f t="shared" si="1"/>
        <v>0</v>
      </c>
      <c r="BY10" s="1610">
        <f t="shared" si="17"/>
        <v>0</v>
      </c>
      <c r="BZ10" s="1608" t="str">
        <f t="shared" si="18"/>
        <v/>
      </c>
      <c r="CA10" s="1610">
        <f t="shared" si="19"/>
        <v>0</v>
      </c>
      <c r="CB10" s="1638" t="str">
        <f t="shared" si="2"/>
        <v/>
      </c>
      <c r="CC10" s="1638" t="str">
        <f t="shared" si="3"/>
        <v/>
      </c>
      <c r="CD10" s="1639"/>
      <c r="CE10" s="1377"/>
      <c r="CF10" s="1798"/>
    </row>
    <row r="11" spans="1:84" ht="15.75" customHeight="1">
      <c r="A11" s="1602"/>
      <c r="B11" s="1603"/>
      <c r="C11" s="1604"/>
      <c r="D11" s="1605"/>
      <c r="E11" s="1606"/>
      <c r="F11" s="1607"/>
      <c r="G11" s="1608"/>
      <c r="H11" s="1602"/>
      <c r="I11" s="1602"/>
      <c r="J11" s="1609"/>
      <c r="K11" s="1609"/>
      <c r="L11" s="1610"/>
      <c r="M11" s="1610"/>
      <c r="N11" s="1610"/>
      <c r="O11" s="1709"/>
      <c r="P11" s="1612"/>
      <c r="Q11" s="1613"/>
      <c r="R11" s="1644"/>
      <c r="S11" s="1447"/>
      <c r="T11" s="1615"/>
      <c r="U11" s="1615"/>
      <c r="V11" s="1615"/>
      <c r="W11" s="1615"/>
      <c r="X11" s="1616"/>
      <c r="Y11" s="1616"/>
      <c r="Z11" s="1616"/>
      <c r="AA11" s="1645"/>
      <c r="AB11" s="1616"/>
      <c r="AC11" s="1616"/>
      <c r="AD11" s="1608"/>
      <c r="AE11" s="1617"/>
      <c r="AF11" s="1617"/>
      <c r="AG11" s="1617"/>
      <c r="AH11" s="1617"/>
      <c r="AI11" s="1618">
        <f t="shared" si="4"/>
        <v>0</v>
      </c>
      <c r="AJ11" s="1619"/>
      <c r="AK11" s="1619"/>
      <c r="AL11" s="1620"/>
      <c r="AM11" s="1642"/>
      <c r="AN11" s="1622" t="str">
        <f>IF(A11="","",ROUND((INT(封面!F$9&amp;"/"&amp;封面!H$9&amp;"/"&amp;封面!J$9)-K11)/365,2))</f>
        <v/>
      </c>
      <c r="AO11" s="1623" t="str">
        <f t="shared" si="5"/>
        <v/>
      </c>
      <c r="AP11" s="1624" t="str">
        <f t="shared" si="6"/>
        <v/>
      </c>
      <c r="AQ11" s="1625"/>
      <c r="AR11" s="1626"/>
      <c r="AS11" s="1627">
        <f t="shared" si="7"/>
        <v>0</v>
      </c>
      <c r="AT11" s="1627">
        <f t="shared" si="8"/>
        <v>0</v>
      </c>
      <c r="AU11" s="1625">
        <f t="shared" si="9"/>
        <v>0</v>
      </c>
      <c r="AV11" s="1627">
        <f>ROUND(AU11*基准日费率!$F$3,0)</f>
        <v>0</v>
      </c>
      <c r="AW11" s="1627">
        <f>ROUND(AV11*基准日费率!$C$6,0)</f>
        <v>0</v>
      </c>
      <c r="AX11" s="1627">
        <f>ROUND((AV11+AW11)/(1-基准日费率!$C$8)*基准日费率!$C$8,0)</f>
        <v>0</v>
      </c>
      <c r="AY11" s="1627">
        <f>ROUND((AV11+AW11+AX11)*基准日费率!$C$3,0)</f>
        <v>0</v>
      </c>
      <c r="AZ11" s="1627">
        <f>ROUND(AQ11*基准日费率!$F$3*$AZ$7,0)</f>
        <v>0</v>
      </c>
      <c r="BA11" s="1627">
        <f t="shared" si="10"/>
        <v>0</v>
      </c>
      <c r="BB11" s="1627">
        <f t="shared" si="11"/>
        <v>0</v>
      </c>
      <c r="BC11" s="1627">
        <f t="shared" si="0"/>
        <v>0</v>
      </c>
      <c r="BD11" s="1628"/>
      <c r="BE11" s="1629"/>
      <c r="BF11" s="1630">
        <f t="shared" si="12"/>
        <v>0</v>
      </c>
      <c r="BG11" s="1631"/>
      <c r="BH11" s="1630">
        <f t="shared" si="13"/>
        <v>0</v>
      </c>
      <c r="BI11" s="1629"/>
      <c r="BJ11" s="1630">
        <f t="shared" si="14"/>
        <v>0</v>
      </c>
      <c r="BK11" s="1631"/>
      <c r="BL11" s="1631"/>
      <c r="BM11" s="1630">
        <f t="shared" si="20"/>
        <v>0</v>
      </c>
      <c r="BN11" s="1630">
        <f t="shared" si="15"/>
        <v>0</v>
      </c>
      <c r="BO11" s="1632"/>
      <c r="BP11" s="1633">
        <f>ROUND(IF(V11="√",(BC11+BF11+BH11+BJ11+BM11)*BO11*基准日费率!$C$7*1/2,(BD11+BF11+BH11+BJ11+BM11)*BO11*基准日费率!$C$7*1/2),0)</f>
        <v>0</v>
      </c>
      <c r="BQ11" s="1634">
        <f>ROUND(IF(V11="√",IF(W11="√",(AV11+AW11+AX11)*基准日费率!$C$3,(AV11+AW11+AX11)*基准日费率!$C$3+(BF11+BH11+BJ11)/(1+基准日费率!$C$4)*基准日费率!$C$4+BM11-BN11),IF(W11="√",BD11/(1+基准日费率!$C$3)*基准日费率!$C$3,BD11/(1+基准日费率!$C$3)*基准日费率!$C$3+(BF11+BH11+BJ11)/(1+基准日费率!$C$4)*基准日费率!$C$4+BM11-BN11)),0)</f>
        <v>0</v>
      </c>
      <c r="BR11" s="1635">
        <f t="shared" si="16"/>
        <v>0</v>
      </c>
      <c r="BS11" s="1610"/>
      <c r="BT11" s="1610"/>
      <c r="BU11" s="1610"/>
      <c r="BV11" s="1610">
        <f t="shared" si="1"/>
        <v>0</v>
      </c>
      <c r="BW11" s="1610">
        <f t="shared" si="1"/>
        <v>0</v>
      </c>
      <c r="BX11" s="1610">
        <f t="shared" si="1"/>
        <v>0</v>
      </c>
      <c r="BY11" s="1610">
        <f t="shared" si="17"/>
        <v>0</v>
      </c>
      <c r="BZ11" s="1608" t="str">
        <f t="shared" si="18"/>
        <v/>
      </c>
      <c r="CA11" s="1610">
        <f t="shared" si="19"/>
        <v>0</v>
      </c>
      <c r="CB11" s="1638" t="str">
        <f t="shared" si="2"/>
        <v/>
      </c>
      <c r="CC11" s="1638" t="str">
        <f t="shared" si="3"/>
        <v/>
      </c>
      <c r="CD11" s="1639"/>
      <c r="CE11" s="1377"/>
      <c r="CF11" s="1798"/>
    </row>
    <row r="12" spans="1:84" ht="15.75" customHeight="1">
      <c r="A12" s="1602"/>
      <c r="B12" s="1603"/>
      <c r="C12" s="1604"/>
      <c r="D12" s="1605"/>
      <c r="E12" s="1606"/>
      <c r="F12" s="1607"/>
      <c r="G12" s="1608"/>
      <c r="H12" s="1602"/>
      <c r="I12" s="1602"/>
      <c r="J12" s="1609"/>
      <c r="K12" s="1609"/>
      <c r="L12" s="1610"/>
      <c r="M12" s="1610"/>
      <c r="N12" s="1610"/>
      <c r="O12" s="1709"/>
      <c r="P12" s="1612"/>
      <c r="Q12" s="1613"/>
      <c r="R12" s="1644"/>
      <c r="S12" s="1447"/>
      <c r="T12" s="1615"/>
      <c r="U12" s="1615"/>
      <c r="V12" s="1615"/>
      <c r="W12" s="1615"/>
      <c r="X12" s="1616"/>
      <c r="Y12" s="1616"/>
      <c r="Z12" s="1616"/>
      <c r="AA12" s="1616"/>
      <c r="AB12" s="1616"/>
      <c r="AC12" s="1616"/>
      <c r="AD12" s="1608"/>
      <c r="AE12" s="1617"/>
      <c r="AF12" s="1617"/>
      <c r="AG12" s="1617"/>
      <c r="AH12" s="1617"/>
      <c r="AI12" s="1618">
        <f t="shared" si="4"/>
        <v>0</v>
      </c>
      <c r="AJ12" s="1619"/>
      <c r="AK12" s="1619"/>
      <c r="AL12" s="1620"/>
      <c r="AM12" s="1642"/>
      <c r="AN12" s="1622" t="str">
        <f>IF(A12="","",ROUND((INT(封面!F$9&amp;"/"&amp;封面!H$9&amp;"/"&amp;封面!J$9)-K12)/365,2))</f>
        <v/>
      </c>
      <c r="AO12" s="1623" t="str">
        <f t="shared" si="5"/>
        <v/>
      </c>
      <c r="AP12" s="1624" t="str">
        <f t="shared" si="6"/>
        <v/>
      </c>
      <c r="AQ12" s="1625"/>
      <c r="AR12" s="1626"/>
      <c r="AS12" s="1627">
        <f t="shared" si="7"/>
        <v>0</v>
      </c>
      <c r="AT12" s="1627">
        <f t="shared" si="8"/>
        <v>0</v>
      </c>
      <c r="AU12" s="1625">
        <f t="shared" si="9"/>
        <v>0</v>
      </c>
      <c r="AV12" s="1627">
        <f>ROUND(AU12*基准日费率!$F$3,0)</f>
        <v>0</v>
      </c>
      <c r="AW12" s="1627">
        <f>ROUND(AV12*基准日费率!$C$6,0)</f>
        <v>0</v>
      </c>
      <c r="AX12" s="1627">
        <f>ROUND((AV12+AW12)/(1-基准日费率!$C$8)*基准日费率!$C$8,0)</f>
        <v>0</v>
      </c>
      <c r="AY12" s="1627">
        <f>ROUND((AV12+AW12+AX12)*基准日费率!$C$3,0)</f>
        <v>0</v>
      </c>
      <c r="AZ12" s="1627">
        <f>ROUND(AQ12*基准日费率!$F$3*$AZ$7,0)</f>
        <v>0</v>
      </c>
      <c r="BA12" s="1627">
        <f t="shared" si="10"/>
        <v>0</v>
      </c>
      <c r="BB12" s="1627">
        <f t="shared" si="11"/>
        <v>0</v>
      </c>
      <c r="BC12" s="1627">
        <f t="shared" si="0"/>
        <v>0</v>
      </c>
      <c r="BD12" s="1628"/>
      <c r="BE12" s="1629"/>
      <c r="BF12" s="1630">
        <f t="shared" si="12"/>
        <v>0</v>
      </c>
      <c r="BG12" s="1631"/>
      <c r="BH12" s="1630">
        <f t="shared" si="13"/>
        <v>0</v>
      </c>
      <c r="BI12" s="1629"/>
      <c r="BJ12" s="1630">
        <f t="shared" si="14"/>
        <v>0</v>
      </c>
      <c r="BK12" s="1631"/>
      <c r="BL12" s="1631"/>
      <c r="BM12" s="1630">
        <f t="shared" si="20"/>
        <v>0</v>
      </c>
      <c r="BN12" s="1630">
        <f t="shared" si="15"/>
        <v>0</v>
      </c>
      <c r="BO12" s="1632"/>
      <c r="BP12" s="1633">
        <f>ROUND(IF(V12="√",(BC12+BF12+BH12+BJ12+BM12)*BO12*基准日费率!$C$7*1/2,(BD12+BF12+BH12+BJ12+BM12)*BO12*基准日费率!$C$7*1/2),0)</f>
        <v>0</v>
      </c>
      <c r="BQ12" s="1634">
        <f>ROUND(IF(V12="√",IF(W12="√",(AV12+AW12+AX12)*基准日费率!$C$3,(AV12+AW12+AX12)*基准日费率!$C$3+(BF12+BH12+BJ12)/(1+基准日费率!$C$4)*基准日费率!$C$4+BM12-BN12),IF(W12="√",BD12/(1+基准日费率!$C$3)*基准日费率!$C$3,BD12/(1+基准日费率!$C$3)*基准日费率!$C$3+(BF12+BH12+BJ12)/(1+基准日费率!$C$4)*基准日费率!$C$4+BM12-BN12)),0)</f>
        <v>0</v>
      </c>
      <c r="BR12" s="1635">
        <f t="shared" si="16"/>
        <v>0</v>
      </c>
      <c r="BS12" s="1610"/>
      <c r="BT12" s="1610"/>
      <c r="BU12" s="1610"/>
      <c r="BV12" s="1610">
        <f t="shared" si="1"/>
        <v>0</v>
      </c>
      <c r="BW12" s="1610">
        <f t="shared" si="1"/>
        <v>0</v>
      </c>
      <c r="BX12" s="1610">
        <f t="shared" si="1"/>
        <v>0</v>
      </c>
      <c r="BY12" s="1610">
        <f t="shared" si="17"/>
        <v>0</v>
      </c>
      <c r="BZ12" s="1608" t="str">
        <f t="shared" si="18"/>
        <v/>
      </c>
      <c r="CA12" s="1610">
        <f t="shared" si="19"/>
        <v>0</v>
      </c>
      <c r="CB12" s="1638" t="str">
        <f t="shared" si="2"/>
        <v/>
      </c>
      <c r="CC12" s="1638" t="str">
        <f t="shared" si="3"/>
        <v/>
      </c>
      <c r="CD12" s="1639"/>
      <c r="CE12" s="1377"/>
      <c r="CF12" s="1798"/>
    </row>
    <row r="13" spans="1:84" ht="15.75" customHeight="1">
      <c r="A13" s="1602"/>
      <c r="B13" s="1603"/>
      <c r="C13" s="1604"/>
      <c r="D13" s="1605"/>
      <c r="E13" s="1606"/>
      <c r="F13" s="1607"/>
      <c r="G13" s="1608"/>
      <c r="H13" s="1602"/>
      <c r="I13" s="1602"/>
      <c r="J13" s="1609"/>
      <c r="K13" s="1609"/>
      <c r="L13" s="1610"/>
      <c r="M13" s="1610"/>
      <c r="N13" s="1610"/>
      <c r="O13" s="1709"/>
      <c r="P13" s="1612"/>
      <c r="Q13" s="1613"/>
      <c r="R13" s="1644"/>
      <c r="S13" s="1447"/>
      <c r="T13" s="1615"/>
      <c r="U13" s="1615"/>
      <c r="V13" s="1615"/>
      <c r="W13" s="1615"/>
      <c r="X13" s="1616"/>
      <c r="Y13" s="1616"/>
      <c r="Z13" s="1616"/>
      <c r="AA13" s="1616"/>
      <c r="AB13" s="1616"/>
      <c r="AC13" s="1616"/>
      <c r="AD13" s="1608"/>
      <c r="AE13" s="1617"/>
      <c r="AF13" s="1617"/>
      <c r="AG13" s="1617"/>
      <c r="AH13" s="1617"/>
      <c r="AI13" s="1618">
        <f t="shared" si="4"/>
        <v>0</v>
      </c>
      <c r="AJ13" s="1619"/>
      <c r="AK13" s="1619"/>
      <c r="AL13" s="1620"/>
      <c r="AM13" s="1642"/>
      <c r="AN13" s="1622" t="str">
        <f>IF(A13="","",ROUND((INT(封面!F$9&amp;"/"&amp;封面!H$9&amp;"/"&amp;封面!J$9)-K13)/365,2))</f>
        <v/>
      </c>
      <c r="AO13" s="1623" t="str">
        <f t="shared" si="5"/>
        <v/>
      </c>
      <c r="AP13" s="1624" t="str">
        <f t="shared" si="6"/>
        <v/>
      </c>
      <c r="AQ13" s="1625"/>
      <c r="AR13" s="1626"/>
      <c r="AS13" s="1627">
        <f t="shared" si="7"/>
        <v>0</v>
      </c>
      <c r="AT13" s="1627">
        <f t="shared" si="8"/>
        <v>0</v>
      </c>
      <c r="AU13" s="1625">
        <f t="shared" si="9"/>
        <v>0</v>
      </c>
      <c r="AV13" s="1627">
        <f>ROUND(AU13*基准日费率!$F$3,0)</f>
        <v>0</v>
      </c>
      <c r="AW13" s="1627">
        <f>ROUND(AV13*基准日费率!$C$6,0)</f>
        <v>0</v>
      </c>
      <c r="AX13" s="1627">
        <f>ROUND((AV13+AW13)/(1-基准日费率!$C$8)*基准日费率!$C$8,0)</f>
        <v>0</v>
      </c>
      <c r="AY13" s="1627">
        <f>ROUND((AV13+AW13+AX13)*基准日费率!$C$3,0)</f>
        <v>0</v>
      </c>
      <c r="AZ13" s="1627">
        <f>ROUND(AQ13*基准日费率!$F$3*$AZ$7,0)</f>
        <v>0</v>
      </c>
      <c r="BA13" s="1627">
        <f t="shared" si="10"/>
        <v>0</v>
      </c>
      <c r="BB13" s="1627">
        <f t="shared" si="11"/>
        <v>0</v>
      </c>
      <c r="BC13" s="1627">
        <f t="shared" si="0"/>
        <v>0</v>
      </c>
      <c r="BD13" s="1628"/>
      <c r="BE13" s="1629"/>
      <c r="BF13" s="1630">
        <f t="shared" si="12"/>
        <v>0</v>
      </c>
      <c r="BG13" s="1631"/>
      <c r="BH13" s="1630">
        <f t="shared" si="13"/>
        <v>0</v>
      </c>
      <c r="BI13" s="1629"/>
      <c r="BJ13" s="1630">
        <f t="shared" si="14"/>
        <v>0</v>
      </c>
      <c r="BK13" s="1631"/>
      <c r="BL13" s="1631"/>
      <c r="BM13" s="1630">
        <f t="shared" si="20"/>
        <v>0</v>
      </c>
      <c r="BN13" s="1630">
        <f t="shared" si="15"/>
        <v>0</v>
      </c>
      <c r="BO13" s="1632"/>
      <c r="BP13" s="1633">
        <f>ROUND(IF(V13="√",(BC13+BF13+BH13+BJ13+BM13)*BO13*基准日费率!$C$7*1/2,(BD13+BF13+BH13+BJ13+BM13)*BO13*基准日费率!$C$7*1/2),0)</f>
        <v>0</v>
      </c>
      <c r="BQ13" s="1634">
        <f>ROUND(IF(V13="√",IF(W13="√",(AV13+AW13+AX13)*基准日费率!$C$3,(AV13+AW13+AX13)*基准日费率!$C$3+(BF13+BH13+BJ13)/(1+基准日费率!$C$4)*基准日费率!$C$4+BM13-BN13),IF(W13="√",BD13/(1+基准日费率!$C$3)*基准日费率!$C$3,BD13/(1+基准日费率!$C$3)*基准日费率!$C$3+(BF13+BH13+BJ13)/(1+基准日费率!$C$4)*基准日费率!$C$4+BM13-BN13)),0)</f>
        <v>0</v>
      </c>
      <c r="BR13" s="1635">
        <f t="shared" si="16"/>
        <v>0</v>
      </c>
      <c r="BS13" s="1610"/>
      <c r="BT13" s="1610"/>
      <c r="BU13" s="1610"/>
      <c r="BV13" s="1610">
        <f t="shared" si="1"/>
        <v>0</v>
      </c>
      <c r="BW13" s="1610">
        <f t="shared" si="1"/>
        <v>0</v>
      </c>
      <c r="BX13" s="1610">
        <f t="shared" si="1"/>
        <v>0</v>
      </c>
      <c r="BY13" s="1610">
        <f t="shared" si="17"/>
        <v>0</v>
      </c>
      <c r="BZ13" s="1608" t="str">
        <f t="shared" si="18"/>
        <v/>
      </c>
      <c r="CA13" s="1610">
        <f t="shared" si="19"/>
        <v>0</v>
      </c>
      <c r="CB13" s="1638" t="str">
        <f t="shared" si="2"/>
        <v/>
      </c>
      <c r="CC13" s="1638" t="str">
        <f t="shared" si="3"/>
        <v/>
      </c>
      <c r="CD13" s="1639"/>
      <c r="CE13" s="1377"/>
      <c r="CF13" s="1798"/>
    </row>
    <row r="14" spans="1:84" ht="15.75" customHeight="1">
      <c r="A14" s="1602"/>
      <c r="B14" s="1603"/>
      <c r="C14" s="1604"/>
      <c r="D14" s="1605"/>
      <c r="E14" s="1606"/>
      <c r="F14" s="1607"/>
      <c r="G14" s="1608"/>
      <c r="H14" s="1602"/>
      <c r="I14" s="1602"/>
      <c r="J14" s="1609"/>
      <c r="K14" s="1609"/>
      <c r="L14" s="1610"/>
      <c r="M14" s="1610"/>
      <c r="N14" s="1610"/>
      <c r="O14" s="1709"/>
      <c r="P14" s="1612"/>
      <c r="Q14" s="1613"/>
      <c r="R14" s="1644"/>
      <c r="S14" s="1447"/>
      <c r="T14" s="1615"/>
      <c r="U14" s="1615"/>
      <c r="V14" s="1615"/>
      <c r="W14" s="1615"/>
      <c r="X14" s="1616"/>
      <c r="Y14" s="1616"/>
      <c r="Z14" s="1616"/>
      <c r="AA14" s="1616"/>
      <c r="AB14" s="1616"/>
      <c r="AC14" s="1616"/>
      <c r="AD14" s="1608"/>
      <c r="AE14" s="1617"/>
      <c r="AF14" s="1617"/>
      <c r="AG14" s="1617"/>
      <c r="AH14" s="1617"/>
      <c r="AI14" s="1618">
        <f t="shared" si="4"/>
        <v>0</v>
      </c>
      <c r="AJ14" s="1619"/>
      <c r="AK14" s="1619"/>
      <c r="AL14" s="1620"/>
      <c r="AM14" s="1642"/>
      <c r="AN14" s="1622" t="str">
        <f>IF(A14="","",ROUND((INT(封面!F$9&amp;"/"&amp;封面!H$9&amp;"/"&amp;封面!J$9)-K14)/365,2))</f>
        <v/>
      </c>
      <c r="AO14" s="1623" t="str">
        <f t="shared" si="5"/>
        <v/>
      </c>
      <c r="AP14" s="1624" t="str">
        <f t="shared" si="6"/>
        <v/>
      </c>
      <c r="AQ14" s="1625"/>
      <c r="AR14" s="1626"/>
      <c r="AS14" s="1627">
        <f t="shared" si="7"/>
        <v>0</v>
      </c>
      <c r="AT14" s="1627">
        <f t="shared" si="8"/>
        <v>0</v>
      </c>
      <c r="AU14" s="1625">
        <f t="shared" si="9"/>
        <v>0</v>
      </c>
      <c r="AV14" s="1627">
        <f>ROUND(AU14*基准日费率!$F$3,0)</f>
        <v>0</v>
      </c>
      <c r="AW14" s="1627">
        <f>ROUND(AV14*基准日费率!$C$6,0)</f>
        <v>0</v>
      </c>
      <c r="AX14" s="1627">
        <f>ROUND((AV14+AW14)/(1-基准日费率!$C$8)*基准日费率!$C$8,0)</f>
        <v>0</v>
      </c>
      <c r="AY14" s="1627">
        <f>ROUND((AV14+AW14+AX14)*基准日费率!$C$3,0)</f>
        <v>0</v>
      </c>
      <c r="AZ14" s="1627">
        <f>ROUND(AQ14*基准日费率!$F$3*$AZ$7,0)</f>
        <v>0</v>
      </c>
      <c r="BA14" s="1627">
        <f t="shared" si="10"/>
        <v>0</v>
      </c>
      <c r="BB14" s="1627">
        <f t="shared" si="11"/>
        <v>0</v>
      </c>
      <c r="BC14" s="1627">
        <f t="shared" si="0"/>
        <v>0</v>
      </c>
      <c r="BD14" s="1628"/>
      <c r="BE14" s="1629"/>
      <c r="BF14" s="1630">
        <f t="shared" si="12"/>
        <v>0</v>
      </c>
      <c r="BG14" s="1631"/>
      <c r="BH14" s="1630">
        <f t="shared" si="13"/>
        <v>0</v>
      </c>
      <c r="BI14" s="1629"/>
      <c r="BJ14" s="1630">
        <f t="shared" si="14"/>
        <v>0</v>
      </c>
      <c r="BK14" s="1631"/>
      <c r="BL14" s="1631"/>
      <c r="BM14" s="1630">
        <f t="shared" si="20"/>
        <v>0</v>
      </c>
      <c r="BN14" s="1630">
        <f t="shared" si="15"/>
        <v>0</v>
      </c>
      <c r="BO14" s="1632"/>
      <c r="BP14" s="1633">
        <f>ROUND(IF(V14="√",(BC14+BF14+BH14+BJ14+BM14)*BO14*基准日费率!$C$7*1/2,(BD14+BF14+BH14+BJ14+BM14)*BO14*基准日费率!$C$7*1/2),0)</f>
        <v>0</v>
      </c>
      <c r="BQ14" s="1634">
        <f>ROUND(IF(V14="√",IF(W14="√",(AV14+AW14+AX14)*基准日费率!$C$3,(AV14+AW14+AX14)*基准日费率!$C$3+(BF14+BH14+BJ14)/(1+基准日费率!$C$4)*基准日费率!$C$4+BM14-BN14),IF(W14="√",BD14/(1+基准日费率!$C$3)*基准日费率!$C$3,BD14/(1+基准日费率!$C$3)*基准日费率!$C$3+(BF14+BH14+BJ14)/(1+基准日费率!$C$4)*基准日费率!$C$4+BM14-BN14)),0)</f>
        <v>0</v>
      </c>
      <c r="BR14" s="1635">
        <f t="shared" si="16"/>
        <v>0</v>
      </c>
      <c r="BS14" s="1610"/>
      <c r="BT14" s="1610"/>
      <c r="BU14" s="1610"/>
      <c r="BV14" s="1610">
        <f t="shared" si="1"/>
        <v>0</v>
      </c>
      <c r="BW14" s="1610">
        <f t="shared" si="1"/>
        <v>0</v>
      </c>
      <c r="BX14" s="1610">
        <f t="shared" si="1"/>
        <v>0</v>
      </c>
      <c r="BY14" s="1610">
        <f t="shared" si="17"/>
        <v>0</v>
      </c>
      <c r="BZ14" s="1608" t="str">
        <f t="shared" si="18"/>
        <v/>
      </c>
      <c r="CA14" s="1610">
        <f t="shared" si="19"/>
        <v>0</v>
      </c>
      <c r="CB14" s="1638" t="str">
        <f t="shared" si="2"/>
        <v/>
      </c>
      <c r="CC14" s="1638" t="str">
        <f t="shared" si="3"/>
        <v/>
      </c>
      <c r="CD14" s="1639"/>
      <c r="CE14" s="1377"/>
      <c r="CF14" s="1798"/>
    </row>
    <row r="15" spans="1:84" ht="15.75" customHeight="1">
      <c r="A15" s="1602"/>
      <c r="B15" s="1603"/>
      <c r="C15" s="1604"/>
      <c r="D15" s="1605"/>
      <c r="E15" s="1606"/>
      <c r="F15" s="1607"/>
      <c r="G15" s="1608"/>
      <c r="H15" s="1602"/>
      <c r="I15" s="1602"/>
      <c r="J15" s="1609"/>
      <c r="K15" s="1609"/>
      <c r="L15" s="1610"/>
      <c r="M15" s="1610"/>
      <c r="N15" s="1610"/>
      <c r="O15" s="1709"/>
      <c r="P15" s="1612"/>
      <c r="Q15" s="1613"/>
      <c r="R15" s="1644"/>
      <c r="S15" s="1447"/>
      <c r="T15" s="1615"/>
      <c r="U15" s="1615"/>
      <c r="V15" s="1615"/>
      <c r="W15" s="1615"/>
      <c r="X15" s="1616"/>
      <c r="Y15" s="1616"/>
      <c r="Z15" s="1616"/>
      <c r="AA15" s="1616"/>
      <c r="AB15" s="1616"/>
      <c r="AC15" s="1616"/>
      <c r="AD15" s="1608"/>
      <c r="AE15" s="1617"/>
      <c r="AF15" s="1617"/>
      <c r="AG15" s="1617"/>
      <c r="AH15" s="1617"/>
      <c r="AI15" s="1618">
        <f t="shared" si="4"/>
        <v>0</v>
      </c>
      <c r="AJ15" s="1619"/>
      <c r="AK15" s="1619"/>
      <c r="AL15" s="1620"/>
      <c r="AM15" s="1642"/>
      <c r="AN15" s="1622" t="str">
        <f>IF(A15="","",ROUND((INT(封面!F$9&amp;"/"&amp;封面!H$9&amp;"/"&amp;封面!J$9)-K15)/365,2))</f>
        <v/>
      </c>
      <c r="AO15" s="1623" t="str">
        <f t="shared" si="5"/>
        <v/>
      </c>
      <c r="AP15" s="1624" t="str">
        <f t="shared" si="6"/>
        <v/>
      </c>
      <c r="AQ15" s="1625"/>
      <c r="AR15" s="1626"/>
      <c r="AS15" s="1627">
        <f t="shared" si="7"/>
        <v>0</v>
      </c>
      <c r="AT15" s="1627">
        <f t="shared" si="8"/>
        <v>0</v>
      </c>
      <c r="AU15" s="1625">
        <f t="shared" si="9"/>
        <v>0</v>
      </c>
      <c r="AV15" s="1627">
        <f>ROUND(AU15*基准日费率!$F$3,0)</f>
        <v>0</v>
      </c>
      <c r="AW15" s="1627">
        <f>ROUND(AV15*基准日费率!$C$6,0)</f>
        <v>0</v>
      </c>
      <c r="AX15" s="1627">
        <f>ROUND((AV15+AW15)/(1-基准日费率!$C$8)*基准日费率!$C$8,0)</f>
        <v>0</v>
      </c>
      <c r="AY15" s="1627">
        <f>ROUND((AV15+AW15+AX15)*基准日费率!$C$3,0)</f>
        <v>0</v>
      </c>
      <c r="AZ15" s="1627">
        <f>ROUND(AQ15*基准日费率!$F$3*$AZ$7,0)</f>
        <v>0</v>
      </c>
      <c r="BA15" s="1627">
        <f t="shared" si="10"/>
        <v>0</v>
      </c>
      <c r="BB15" s="1627">
        <f t="shared" si="11"/>
        <v>0</v>
      </c>
      <c r="BC15" s="1627">
        <f t="shared" si="0"/>
        <v>0</v>
      </c>
      <c r="BD15" s="1628"/>
      <c r="BE15" s="1629"/>
      <c r="BF15" s="1630">
        <f t="shared" si="12"/>
        <v>0</v>
      </c>
      <c r="BG15" s="1631"/>
      <c r="BH15" s="1630">
        <f t="shared" si="13"/>
        <v>0</v>
      </c>
      <c r="BI15" s="1629"/>
      <c r="BJ15" s="1630">
        <f t="shared" si="14"/>
        <v>0</v>
      </c>
      <c r="BK15" s="1631"/>
      <c r="BL15" s="1631"/>
      <c r="BM15" s="1630">
        <f t="shared" si="20"/>
        <v>0</v>
      </c>
      <c r="BN15" s="1630">
        <f t="shared" si="15"/>
        <v>0</v>
      </c>
      <c r="BO15" s="1632"/>
      <c r="BP15" s="1633">
        <f>ROUND(IF(V15="√",(BC15+BF15+BH15+BJ15+BM15)*BO15*基准日费率!$C$7*1/2,(BD15+BF15+BH15+BJ15+BM15)*BO15*基准日费率!$C$7*1/2),0)</f>
        <v>0</v>
      </c>
      <c r="BQ15" s="1634">
        <f>ROUND(IF(V15="√",IF(W15="√",(AV15+AW15+AX15)*基准日费率!$C$3,(AV15+AW15+AX15)*基准日费率!$C$3+(BF15+BH15+BJ15)/(1+基准日费率!$C$4)*基准日费率!$C$4+BM15-BN15),IF(W15="√",BD15/(1+基准日费率!$C$3)*基准日费率!$C$3,BD15/(1+基准日费率!$C$3)*基准日费率!$C$3+(BF15+BH15+BJ15)/(1+基准日费率!$C$4)*基准日费率!$C$4+BM15-BN15)),0)</f>
        <v>0</v>
      </c>
      <c r="BR15" s="1635">
        <f t="shared" si="16"/>
        <v>0</v>
      </c>
      <c r="BS15" s="1610"/>
      <c r="BT15" s="1610"/>
      <c r="BU15" s="1610"/>
      <c r="BV15" s="1610">
        <f t="shared" si="1"/>
        <v>0</v>
      </c>
      <c r="BW15" s="1610">
        <f t="shared" si="1"/>
        <v>0</v>
      </c>
      <c r="BX15" s="1610">
        <f t="shared" si="1"/>
        <v>0</v>
      </c>
      <c r="BY15" s="1610">
        <f t="shared" si="17"/>
        <v>0</v>
      </c>
      <c r="BZ15" s="1608" t="str">
        <f t="shared" si="18"/>
        <v/>
      </c>
      <c r="CA15" s="1610">
        <f t="shared" si="19"/>
        <v>0</v>
      </c>
      <c r="CB15" s="1638" t="str">
        <f t="shared" si="2"/>
        <v/>
      </c>
      <c r="CC15" s="1638" t="str">
        <f t="shared" si="3"/>
        <v/>
      </c>
      <c r="CD15" s="1639"/>
      <c r="CE15" s="1377"/>
      <c r="CF15" s="1798"/>
    </row>
    <row r="16" spans="1:84" ht="15.75" customHeight="1">
      <c r="A16" s="1602"/>
      <c r="B16" s="1603"/>
      <c r="C16" s="1604"/>
      <c r="D16" s="1605"/>
      <c r="E16" s="1606"/>
      <c r="F16" s="1607"/>
      <c r="G16" s="1608"/>
      <c r="H16" s="1602"/>
      <c r="I16" s="1602"/>
      <c r="J16" s="1609"/>
      <c r="K16" s="1609"/>
      <c r="L16" s="1610"/>
      <c r="M16" s="1610"/>
      <c r="N16" s="1610"/>
      <c r="O16" s="1709"/>
      <c r="P16" s="1612"/>
      <c r="Q16" s="1613"/>
      <c r="R16" s="1644"/>
      <c r="S16" s="1447"/>
      <c r="T16" s="1615"/>
      <c r="U16" s="1615"/>
      <c r="V16" s="1615"/>
      <c r="W16" s="1615"/>
      <c r="X16" s="1616"/>
      <c r="Y16" s="1616"/>
      <c r="Z16" s="1616"/>
      <c r="AA16" s="1616"/>
      <c r="AB16" s="1616"/>
      <c r="AC16" s="1616"/>
      <c r="AD16" s="1608"/>
      <c r="AE16" s="1617"/>
      <c r="AF16" s="1617"/>
      <c r="AG16" s="1617"/>
      <c r="AH16" s="1617"/>
      <c r="AI16" s="1618">
        <f t="shared" si="4"/>
        <v>0</v>
      </c>
      <c r="AJ16" s="1619"/>
      <c r="AK16" s="1619"/>
      <c r="AL16" s="1620"/>
      <c r="AM16" s="1642"/>
      <c r="AN16" s="1622" t="str">
        <f>IF(A16="","",ROUND((INT(封面!F$9&amp;"/"&amp;封面!H$9&amp;"/"&amp;封面!J$9)-K16)/365,2))</f>
        <v/>
      </c>
      <c r="AO16" s="1623" t="str">
        <f t="shared" si="5"/>
        <v/>
      </c>
      <c r="AP16" s="1624" t="str">
        <f t="shared" si="6"/>
        <v/>
      </c>
      <c r="AQ16" s="1625"/>
      <c r="AR16" s="1626"/>
      <c r="AS16" s="1627">
        <f t="shared" si="7"/>
        <v>0</v>
      </c>
      <c r="AT16" s="1627">
        <f t="shared" si="8"/>
        <v>0</v>
      </c>
      <c r="AU16" s="1625">
        <f t="shared" si="9"/>
        <v>0</v>
      </c>
      <c r="AV16" s="1627">
        <f>ROUND(AU16*基准日费率!$F$3,0)</f>
        <v>0</v>
      </c>
      <c r="AW16" s="1627">
        <f>ROUND(AV16*基准日费率!$C$6,0)</f>
        <v>0</v>
      </c>
      <c r="AX16" s="1627">
        <f>ROUND((AV16+AW16)/(1-基准日费率!$C$8)*基准日费率!$C$8,0)</f>
        <v>0</v>
      </c>
      <c r="AY16" s="1627">
        <f>ROUND((AV16+AW16+AX16)*基准日费率!$C$3,0)</f>
        <v>0</v>
      </c>
      <c r="AZ16" s="1627">
        <f>ROUND(AQ16*基准日费率!$F$3*$AZ$7,0)</f>
        <v>0</v>
      </c>
      <c r="BA16" s="1627">
        <f t="shared" si="10"/>
        <v>0</v>
      </c>
      <c r="BB16" s="1627">
        <f t="shared" si="11"/>
        <v>0</v>
      </c>
      <c r="BC16" s="1627">
        <f t="shared" si="0"/>
        <v>0</v>
      </c>
      <c r="BD16" s="1628"/>
      <c r="BE16" s="1629"/>
      <c r="BF16" s="1630">
        <f t="shared" si="12"/>
        <v>0</v>
      </c>
      <c r="BG16" s="1631"/>
      <c r="BH16" s="1630">
        <f t="shared" si="13"/>
        <v>0</v>
      </c>
      <c r="BI16" s="1629"/>
      <c r="BJ16" s="1630">
        <f t="shared" si="14"/>
        <v>0</v>
      </c>
      <c r="BK16" s="1631"/>
      <c r="BL16" s="1631"/>
      <c r="BM16" s="1630">
        <f t="shared" si="20"/>
        <v>0</v>
      </c>
      <c r="BN16" s="1630">
        <f t="shared" si="15"/>
        <v>0</v>
      </c>
      <c r="BO16" s="1632"/>
      <c r="BP16" s="1633">
        <f>ROUND(IF(V16="√",(BC16+BF16+BH16+BJ16+BM16)*BO16*基准日费率!$C$7*1/2,(BD16+BF16+BH16+BJ16+BM16)*BO16*基准日费率!$C$7*1/2),0)</f>
        <v>0</v>
      </c>
      <c r="BQ16" s="1634">
        <f>ROUND(IF(V16="√",IF(W16="√",(AV16+AW16+AX16)*基准日费率!$C$3,(AV16+AW16+AX16)*基准日费率!$C$3+(BF16+BH16+BJ16)/(1+基准日费率!$C$4)*基准日费率!$C$4+BM16-BN16),IF(W16="√",BD16/(1+基准日费率!$C$3)*基准日费率!$C$3,BD16/(1+基准日费率!$C$3)*基准日费率!$C$3+(BF16+BH16+BJ16)/(1+基准日费率!$C$4)*基准日费率!$C$4+BM16-BN16)),0)</f>
        <v>0</v>
      </c>
      <c r="BR16" s="1635">
        <f t="shared" si="16"/>
        <v>0</v>
      </c>
      <c r="BS16" s="1610"/>
      <c r="BT16" s="1610"/>
      <c r="BU16" s="1610"/>
      <c r="BV16" s="1610">
        <f t="shared" si="1"/>
        <v>0</v>
      </c>
      <c r="BW16" s="1610">
        <f t="shared" si="1"/>
        <v>0</v>
      </c>
      <c r="BX16" s="1610">
        <f t="shared" si="1"/>
        <v>0</v>
      </c>
      <c r="BY16" s="1610">
        <f t="shared" si="17"/>
        <v>0</v>
      </c>
      <c r="BZ16" s="1608" t="str">
        <f t="shared" si="18"/>
        <v/>
      </c>
      <c r="CA16" s="1610">
        <f t="shared" si="19"/>
        <v>0</v>
      </c>
      <c r="CB16" s="1638" t="str">
        <f t="shared" si="2"/>
        <v/>
      </c>
      <c r="CC16" s="1638" t="str">
        <f t="shared" si="3"/>
        <v/>
      </c>
      <c r="CD16" s="1639"/>
      <c r="CE16" s="1377"/>
      <c r="CF16" s="1798"/>
    </row>
    <row r="17" spans="1:84" ht="15.75" customHeight="1">
      <c r="A17" s="1602"/>
      <c r="B17" s="1603"/>
      <c r="C17" s="1604"/>
      <c r="D17" s="1605"/>
      <c r="E17" s="1606"/>
      <c r="F17" s="1607"/>
      <c r="G17" s="1608"/>
      <c r="H17" s="1602"/>
      <c r="I17" s="1602"/>
      <c r="J17" s="1609"/>
      <c r="K17" s="1609"/>
      <c r="L17" s="1610"/>
      <c r="M17" s="1610"/>
      <c r="N17" s="1610"/>
      <c r="O17" s="1709"/>
      <c r="P17" s="1612"/>
      <c r="Q17" s="1613"/>
      <c r="R17" s="1644"/>
      <c r="S17" s="1447"/>
      <c r="T17" s="1615"/>
      <c r="U17" s="1615"/>
      <c r="V17" s="1615"/>
      <c r="W17" s="1615"/>
      <c r="X17" s="1616"/>
      <c r="Y17" s="1616"/>
      <c r="Z17" s="1616"/>
      <c r="AA17" s="1616"/>
      <c r="AB17" s="1616"/>
      <c r="AC17" s="1616"/>
      <c r="AD17" s="1608"/>
      <c r="AE17" s="1617"/>
      <c r="AF17" s="1617"/>
      <c r="AG17" s="1617"/>
      <c r="AH17" s="1617"/>
      <c r="AI17" s="1618">
        <f t="shared" si="4"/>
        <v>0</v>
      </c>
      <c r="AJ17" s="1619"/>
      <c r="AK17" s="1619"/>
      <c r="AL17" s="1620"/>
      <c r="AM17" s="1642"/>
      <c r="AN17" s="1622" t="str">
        <f>IF(A17="","",ROUND((INT(封面!F$9&amp;"/"&amp;封面!H$9&amp;"/"&amp;封面!J$9)-K17)/365,2))</f>
        <v/>
      </c>
      <c r="AO17" s="1623" t="str">
        <f t="shared" si="5"/>
        <v/>
      </c>
      <c r="AP17" s="1624" t="str">
        <f t="shared" si="6"/>
        <v/>
      </c>
      <c r="AQ17" s="1625"/>
      <c r="AR17" s="1626"/>
      <c r="AS17" s="1627">
        <f t="shared" si="7"/>
        <v>0</v>
      </c>
      <c r="AT17" s="1627">
        <f t="shared" si="8"/>
        <v>0</v>
      </c>
      <c r="AU17" s="1625">
        <f t="shared" si="9"/>
        <v>0</v>
      </c>
      <c r="AV17" s="1627">
        <f>ROUND(AU17*基准日费率!$F$3,0)</f>
        <v>0</v>
      </c>
      <c r="AW17" s="1627">
        <f>ROUND(AV17*基准日费率!$C$6,0)</f>
        <v>0</v>
      </c>
      <c r="AX17" s="1627">
        <f>ROUND((AV17+AW17)/(1-基准日费率!$C$8)*基准日费率!$C$8,0)</f>
        <v>0</v>
      </c>
      <c r="AY17" s="1627">
        <f>ROUND((AV17+AW17+AX17)*基准日费率!$C$3,0)</f>
        <v>0</v>
      </c>
      <c r="AZ17" s="1627">
        <f>ROUND(AQ17*基准日费率!$F$3*$AZ$7,0)</f>
        <v>0</v>
      </c>
      <c r="BA17" s="1627">
        <f t="shared" si="10"/>
        <v>0</v>
      </c>
      <c r="BB17" s="1627">
        <f t="shared" si="11"/>
        <v>0</v>
      </c>
      <c r="BC17" s="1627">
        <f t="shared" si="0"/>
        <v>0</v>
      </c>
      <c r="BD17" s="1628"/>
      <c r="BE17" s="1629"/>
      <c r="BF17" s="1630">
        <f t="shared" si="12"/>
        <v>0</v>
      </c>
      <c r="BG17" s="1631"/>
      <c r="BH17" s="1630">
        <f t="shared" si="13"/>
        <v>0</v>
      </c>
      <c r="BI17" s="1629"/>
      <c r="BJ17" s="1630">
        <f t="shared" si="14"/>
        <v>0</v>
      </c>
      <c r="BK17" s="1631"/>
      <c r="BL17" s="1631"/>
      <c r="BM17" s="1630">
        <f t="shared" si="20"/>
        <v>0</v>
      </c>
      <c r="BN17" s="1630">
        <f t="shared" si="15"/>
        <v>0</v>
      </c>
      <c r="BO17" s="1632"/>
      <c r="BP17" s="1633">
        <f>ROUND(IF(V17="√",(BC17+BF17+BH17+BJ17+BM17)*BO17*基准日费率!$C$7*1/2,(BD17+BF17+BH17+BJ17+BM17)*BO17*基准日费率!$C$7*1/2),0)</f>
        <v>0</v>
      </c>
      <c r="BQ17" s="1634">
        <f>ROUND(IF(V17="√",IF(W17="√",(AV17+AW17+AX17)*基准日费率!$C$3,(AV17+AW17+AX17)*基准日费率!$C$3+(BF17+BH17+BJ17)/(1+基准日费率!$C$4)*基准日费率!$C$4+BM17-BN17),IF(W17="√",BD17/(1+基准日费率!$C$3)*基准日费率!$C$3,BD17/(1+基准日费率!$C$3)*基准日费率!$C$3+(BF17+BH17+BJ17)/(1+基准日费率!$C$4)*基准日费率!$C$4+BM17-BN17)),0)</f>
        <v>0</v>
      </c>
      <c r="BR17" s="1635">
        <f t="shared" si="16"/>
        <v>0</v>
      </c>
      <c r="BS17" s="1610"/>
      <c r="BT17" s="1610"/>
      <c r="BU17" s="1610"/>
      <c r="BV17" s="1610">
        <f t="shared" si="1"/>
        <v>0</v>
      </c>
      <c r="BW17" s="1610">
        <f t="shared" si="1"/>
        <v>0</v>
      </c>
      <c r="BX17" s="1610">
        <f t="shared" si="1"/>
        <v>0</v>
      </c>
      <c r="BY17" s="1610">
        <f t="shared" si="17"/>
        <v>0</v>
      </c>
      <c r="BZ17" s="1608" t="str">
        <f t="shared" si="18"/>
        <v/>
      </c>
      <c r="CA17" s="1610">
        <f t="shared" si="19"/>
        <v>0</v>
      </c>
      <c r="CB17" s="1638" t="str">
        <f t="shared" si="2"/>
        <v/>
      </c>
      <c r="CC17" s="1638" t="str">
        <f t="shared" si="3"/>
        <v/>
      </c>
      <c r="CD17" s="1639"/>
      <c r="CE17" s="1377"/>
      <c r="CF17" s="1798"/>
    </row>
    <row r="18" spans="1:84" ht="15.75" customHeight="1">
      <c r="A18" s="1602"/>
      <c r="B18" s="1603"/>
      <c r="C18" s="1604"/>
      <c r="D18" s="1605"/>
      <c r="E18" s="1606"/>
      <c r="F18" s="1607"/>
      <c r="G18" s="1608"/>
      <c r="H18" s="1602"/>
      <c r="I18" s="1602"/>
      <c r="J18" s="1609"/>
      <c r="K18" s="1609"/>
      <c r="L18" s="1610"/>
      <c r="M18" s="1610"/>
      <c r="N18" s="1610"/>
      <c r="O18" s="1709"/>
      <c r="P18" s="1612"/>
      <c r="Q18" s="1613"/>
      <c r="R18" s="1644"/>
      <c r="S18" s="1447"/>
      <c r="T18" s="1615"/>
      <c r="U18" s="1615"/>
      <c r="V18" s="1615"/>
      <c r="W18" s="1615"/>
      <c r="X18" s="1616"/>
      <c r="Y18" s="1616"/>
      <c r="Z18" s="1616"/>
      <c r="AA18" s="1616"/>
      <c r="AB18" s="1616"/>
      <c r="AC18" s="1616"/>
      <c r="AD18" s="1608"/>
      <c r="AE18" s="1617"/>
      <c r="AF18" s="1617"/>
      <c r="AG18" s="1617"/>
      <c r="AH18" s="1617"/>
      <c r="AI18" s="1618">
        <f t="shared" si="4"/>
        <v>0</v>
      </c>
      <c r="AJ18" s="1619"/>
      <c r="AK18" s="1619"/>
      <c r="AL18" s="1620"/>
      <c r="AM18" s="1642"/>
      <c r="AN18" s="1622" t="str">
        <f>IF(A18="","",ROUND((INT(封面!F$9&amp;"/"&amp;封面!H$9&amp;"/"&amp;封面!J$9)-K18)/365,2))</f>
        <v/>
      </c>
      <c r="AO18" s="1623" t="str">
        <f t="shared" si="5"/>
        <v/>
      </c>
      <c r="AP18" s="1624" t="str">
        <f t="shared" si="6"/>
        <v/>
      </c>
      <c r="AQ18" s="1625"/>
      <c r="AR18" s="1626"/>
      <c r="AS18" s="1627">
        <f t="shared" si="7"/>
        <v>0</v>
      </c>
      <c r="AT18" s="1627">
        <f t="shared" si="8"/>
        <v>0</v>
      </c>
      <c r="AU18" s="1625">
        <f t="shared" si="9"/>
        <v>0</v>
      </c>
      <c r="AV18" s="1627">
        <f>ROUND(AU18*基准日费率!$F$3,0)</f>
        <v>0</v>
      </c>
      <c r="AW18" s="1627">
        <f>ROUND(AV18*基准日费率!$C$6,0)</f>
        <v>0</v>
      </c>
      <c r="AX18" s="1627">
        <f>ROUND((AV18+AW18)/(1-基准日费率!$C$8)*基准日费率!$C$8,0)</f>
        <v>0</v>
      </c>
      <c r="AY18" s="1627">
        <f>ROUND((AV18+AW18+AX18)*基准日费率!$C$3,0)</f>
        <v>0</v>
      </c>
      <c r="AZ18" s="1627">
        <f>ROUND(AQ18*基准日费率!$F$3*$AZ$7,0)</f>
        <v>0</v>
      </c>
      <c r="BA18" s="1627">
        <f t="shared" si="10"/>
        <v>0</v>
      </c>
      <c r="BB18" s="1627">
        <f t="shared" si="11"/>
        <v>0</v>
      </c>
      <c r="BC18" s="1627">
        <f t="shared" si="0"/>
        <v>0</v>
      </c>
      <c r="BD18" s="1628"/>
      <c r="BE18" s="1629"/>
      <c r="BF18" s="1630">
        <f t="shared" si="12"/>
        <v>0</v>
      </c>
      <c r="BG18" s="1631"/>
      <c r="BH18" s="1630">
        <f t="shared" si="13"/>
        <v>0</v>
      </c>
      <c r="BI18" s="1629"/>
      <c r="BJ18" s="1630">
        <f t="shared" si="14"/>
        <v>0</v>
      </c>
      <c r="BK18" s="1631"/>
      <c r="BL18" s="1631"/>
      <c r="BM18" s="1630">
        <f t="shared" si="20"/>
        <v>0</v>
      </c>
      <c r="BN18" s="1630">
        <f t="shared" si="15"/>
        <v>0</v>
      </c>
      <c r="BO18" s="1632"/>
      <c r="BP18" s="1633">
        <f>ROUND(IF(V18="√",(BC18+BF18+BH18+BJ18+BM18)*BO18*基准日费率!$C$7*1/2,(BD18+BF18+BH18+BJ18+BM18)*BO18*基准日费率!$C$7*1/2),0)</f>
        <v>0</v>
      </c>
      <c r="BQ18" s="1634">
        <f>ROUND(IF(V18="√",IF(W18="√",(AV18+AW18+AX18)*基准日费率!$C$3,(AV18+AW18+AX18)*基准日费率!$C$3+(BF18+BH18+BJ18)/(1+基准日费率!$C$4)*基准日费率!$C$4+BM18-BN18),IF(W18="√",BD18/(1+基准日费率!$C$3)*基准日费率!$C$3,BD18/(1+基准日费率!$C$3)*基准日费率!$C$3+(BF18+BH18+BJ18)/(1+基准日费率!$C$4)*基准日费率!$C$4+BM18-BN18)),0)</f>
        <v>0</v>
      </c>
      <c r="BR18" s="1635">
        <f t="shared" si="16"/>
        <v>0</v>
      </c>
      <c r="BS18" s="1610"/>
      <c r="BT18" s="1610"/>
      <c r="BU18" s="1610"/>
      <c r="BV18" s="1610">
        <f t="shared" si="1"/>
        <v>0</v>
      </c>
      <c r="BW18" s="1610">
        <f t="shared" si="1"/>
        <v>0</v>
      </c>
      <c r="BX18" s="1610">
        <f t="shared" si="1"/>
        <v>0</v>
      </c>
      <c r="BY18" s="1610">
        <f t="shared" si="17"/>
        <v>0</v>
      </c>
      <c r="BZ18" s="1608" t="str">
        <f t="shared" si="18"/>
        <v/>
      </c>
      <c r="CA18" s="1610">
        <f t="shared" si="19"/>
        <v>0</v>
      </c>
      <c r="CB18" s="1638" t="str">
        <f t="shared" si="2"/>
        <v/>
      </c>
      <c r="CC18" s="1638" t="str">
        <f t="shared" si="3"/>
        <v/>
      </c>
      <c r="CD18" s="1639"/>
      <c r="CE18" s="1377"/>
      <c r="CF18" s="1798"/>
    </row>
    <row r="19" spans="1:84" ht="15.75" customHeight="1">
      <c r="A19" s="1602"/>
      <c r="B19" s="1646"/>
      <c r="C19" s="1604"/>
      <c r="D19" s="1605"/>
      <c r="E19" s="1606"/>
      <c r="F19" s="1607"/>
      <c r="G19" s="1608"/>
      <c r="H19" s="1602"/>
      <c r="I19" s="1602"/>
      <c r="J19" s="1609"/>
      <c r="K19" s="1609"/>
      <c r="L19" s="1610"/>
      <c r="M19" s="1610"/>
      <c r="N19" s="1610"/>
      <c r="O19" s="1709"/>
      <c r="P19" s="1612"/>
      <c r="Q19" s="1613"/>
      <c r="R19" s="1647"/>
      <c r="S19" s="1447"/>
      <c r="T19" s="1615"/>
      <c r="U19" s="1615"/>
      <c r="V19" s="1615"/>
      <c r="W19" s="1615"/>
      <c r="X19" s="1648"/>
      <c r="Y19" s="1648"/>
      <c r="Z19" s="1648"/>
      <c r="AA19" s="1648"/>
      <c r="AB19" s="1648"/>
      <c r="AC19" s="1648"/>
      <c r="AD19" s="1649"/>
      <c r="AE19" s="1617"/>
      <c r="AF19" s="1617"/>
      <c r="AG19" s="1617"/>
      <c r="AH19" s="1617"/>
      <c r="AI19" s="1618">
        <f t="shared" si="4"/>
        <v>0</v>
      </c>
      <c r="AJ19" s="1619"/>
      <c r="AK19" s="1619"/>
      <c r="AL19" s="1620"/>
      <c r="AM19" s="1642"/>
      <c r="AN19" s="1622" t="str">
        <f>IF(A19="","",ROUND((INT(封面!F$9&amp;"/"&amp;封面!H$9&amp;"/"&amp;封面!J$9)-K19)/365,2))</f>
        <v/>
      </c>
      <c r="AO19" s="1623" t="str">
        <f t="shared" si="5"/>
        <v/>
      </c>
      <c r="AP19" s="1624" t="str">
        <f t="shared" si="6"/>
        <v/>
      </c>
      <c r="AQ19" s="1625"/>
      <c r="AR19" s="1626"/>
      <c r="AS19" s="1627">
        <f t="shared" si="7"/>
        <v>0</v>
      </c>
      <c r="AT19" s="1627">
        <f t="shared" si="8"/>
        <v>0</v>
      </c>
      <c r="AU19" s="1625">
        <f t="shared" si="9"/>
        <v>0</v>
      </c>
      <c r="AV19" s="1627">
        <f>ROUND(AU19*基准日费率!$F$3,0)</f>
        <v>0</v>
      </c>
      <c r="AW19" s="1627">
        <f>ROUND(AV19*基准日费率!$C$6,0)</f>
        <v>0</v>
      </c>
      <c r="AX19" s="1627">
        <f>ROUND((AV19+AW19)/(1-基准日费率!$C$8)*基准日费率!$C$8,0)</f>
        <v>0</v>
      </c>
      <c r="AY19" s="1627">
        <f>ROUND((AV19+AW19+AX19)*基准日费率!$C$3,0)</f>
        <v>0</v>
      </c>
      <c r="AZ19" s="1627">
        <f>ROUND(AQ19*基准日费率!$F$3*$AZ$7,0)</f>
        <v>0</v>
      </c>
      <c r="BA19" s="1627">
        <f t="shared" si="10"/>
        <v>0</v>
      </c>
      <c r="BB19" s="1627">
        <f t="shared" si="11"/>
        <v>0</v>
      </c>
      <c r="BC19" s="1627">
        <f t="shared" si="0"/>
        <v>0</v>
      </c>
      <c r="BD19" s="1628"/>
      <c r="BE19" s="1629"/>
      <c r="BF19" s="1630">
        <f t="shared" si="12"/>
        <v>0</v>
      </c>
      <c r="BG19" s="1631"/>
      <c r="BH19" s="1630">
        <f t="shared" si="13"/>
        <v>0</v>
      </c>
      <c r="BI19" s="1629"/>
      <c r="BJ19" s="1630">
        <f t="shared" si="14"/>
        <v>0</v>
      </c>
      <c r="BK19" s="1631"/>
      <c r="BL19" s="1631"/>
      <c r="BM19" s="1630">
        <f t="shared" si="20"/>
        <v>0</v>
      </c>
      <c r="BN19" s="1630">
        <f t="shared" si="15"/>
        <v>0</v>
      </c>
      <c r="BO19" s="1632"/>
      <c r="BP19" s="1633">
        <f>ROUND(IF(V19="√",(BC19+BF19+BH19+BJ19+BM19)*BO19*基准日费率!$C$7*1/2,(BD19+BF19+BH19+BJ19+BM19)*BO19*基准日费率!$C$7*1/2),0)</f>
        <v>0</v>
      </c>
      <c r="BQ19" s="1634">
        <f>ROUND(IF(V19="√",IF(W19="√",(AV19+AW19+AX19)*基准日费率!$C$3,(AV19+AW19+AX19)*基准日费率!$C$3+(BF19+BH19+BJ19)/(1+基准日费率!$C$4)*基准日费率!$C$4+BM19-BN19),IF(W19="√",BD19/(1+基准日费率!$C$3)*基准日费率!$C$3,BD19/(1+基准日费率!$C$3)*基准日费率!$C$3+(BF19+BH19+BJ19)/(1+基准日费率!$C$4)*基准日费率!$C$4+BM19-BN19)),0)</f>
        <v>0</v>
      </c>
      <c r="BR19" s="1635">
        <f t="shared" si="16"/>
        <v>0</v>
      </c>
      <c r="BS19" s="1610"/>
      <c r="BT19" s="1610"/>
      <c r="BU19" s="1610"/>
      <c r="BV19" s="1610">
        <f t="shared" si="1"/>
        <v>0</v>
      </c>
      <c r="BW19" s="1610">
        <f t="shared" si="1"/>
        <v>0</v>
      </c>
      <c r="BX19" s="1610">
        <f t="shared" si="1"/>
        <v>0</v>
      </c>
      <c r="BY19" s="1610">
        <f t="shared" si="17"/>
        <v>0</v>
      </c>
      <c r="BZ19" s="1608" t="str">
        <f t="shared" si="18"/>
        <v/>
      </c>
      <c r="CA19" s="1610">
        <f t="shared" si="19"/>
        <v>0</v>
      </c>
      <c r="CB19" s="1638" t="str">
        <f t="shared" si="2"/>
        <v/>
      </c>
      <c r="CC19" s="1638" t="str">
        <f t="shared" si="3"/>
        <v/>
      </c>
      <c r="CD19" s="1650"/>
      <c r="CE19" s="1377"/>
      <c r="CF19" s="1798"/>
    </row>
    <row r="20" spans="1:84" ht="15.75" customHeight="1">
      <c r="A20" s="1602"/>
      <c r="B20" s="1646"/>
      <c r="C20" s="1604"/>
      <c r="D20" s="1605"/>
      <c r="E20" s="1606"/>
      <c r="F20" s="1607"/>
      <c r="G20" s="1608"/>
      <c r="H20" s="1602"/>
      <c r="I20" s="1602"/>
      <c r="J20" s="1609"/>
      <c r="K20" s="1609"/>
      <c r="L20" s="1610"/>
      <c r="M20" s="1610"/>
      <c r="N20" s="1610"/>
      <c r="O20" s="1709"/>
      <c r="P20" s="1612"/>
      <c r="Q20" s="1613"/>
      <c r="R20" s="1647"/>
      <c r="S20" s="1447"/>
      <c r="T20" s="1615"/>
      <c r="U20" s="1615"/>
      <c r="V20" s="1615"/>
      <c r="W20" s="1615"/>
      <c r="X20" s="1648"/>
      <c r="Y20" s="1648"/>
      <c r="Z20" s="1648"/>
      <c r="AA20" s="1648"/>
      <c r="AB20" s="1648"/>
      <c r="AC20" s="1648"/>
      <c r="AD20" s="1649"/>
      <c r="AE20" s="1617"/>
      <c r="AF20" s="1617"/>
      <c r="AG20" s="1617"/>
      <c r="AH20" s="1617"/>
      <c r="AI20" s="1618">
        <f t="shared" si="4"/>
        <v>0</v>
      </c>
      <c r="AJ20" s="1619"/>
      <c r="AK20" s="1619"/>
      <c r="AL20" s="1620"/>
      <c r="AM20" s="1642"/>
      <c r="AN20" s="1622" t="str">
        <f>IF(A20="","",ROUND((INT(封面!F$9&amp;"/"&amp;封面!H$9&amp;"/"&amp;封面!J$9)-K20)/365,2))</f>
        <v/>
      </c>
      <c r="AO20" s="1623" t="str">
        <f t="shared" si="5"/>
        <v/>
      </c>
      <c r="AP20" s="1624" t="str">
        <f t="shared" si="6"/>
        <v/>
      </c>
      <c r="AQ20" s="1625"/>
      <c r="AR20" s="1626"/>
      <c r="AS20" s="1627">
        <f t="shared" si="7"/>
        <v>0</v>
      </c>
      <c r="AT20" s="1627">
        <f t="shared" si="8"/>
        <v>0</v>
      </c>
      <c r="AU20" s="1625">
        <f t="shared" si="9"/>
        <v>0</v>
      </c>
      <c r="AV20" s="1627">
        <f>ROUND(AU20*基准日费率!$F$3,0)</f>
        <v>0</v>
      </c>
      <c r="AW20" s="1627">
        <f>ROUND(AV20*基准日费率!$C$6,0)</f>
        <v>0</v>
      </c>
      <c r="AX20" s="1627">
        <f>ROUND((AV20+AW20)/(1-基准日费率!$C$8)*基准日费率!$C$8,0)</f>
        <v>0</v>
      </c>
      <c r="AY20" s="1627">
        <f>ROUND((AV20+AW20+AX20)*基准日费率!$C$3,0)</f>
        <v>0</v>
      </c>
      <c r="AZ20" s="1627">
        <f>ROUND(AQ20*基准日费率!$F$3*$AZ$7,0)</f>
        <v>0</v>
      </c>
      <c r="BA20" s="1627">
        <f t="shared" si="10"/>
        <v>0</v>
      </c>
      <c r="BB20" s="1627">
        <f t="shared" si="11"/>
        <v>0</v>
      </c>
      <c r="BC20" s="1627">
        <f t="shared" si="0"/>
        <v>0</v>
      </c>
      <c r="BD20" s="1628"/>
      <c r="BE20" s="1629"/>
      <c r="BF20" s="1630">
        <f t="shared" si="12"/>
        <v>0</v>
      </c>
      <c r="BG20" s="1631"/>
      <c r="BH20" s="1630">
        <f t="shared" si="13"/>
        <v>0</v>
      </c>
      <c r="BI20" s="1629"/>
      <c r="BJ20" s="1630">
        <f t="shared" si="14"/>
        <v>0</v>
      </c>
      <c r="BK20" s="1631"/>
      <c r="BL20" s="1631"/>
      <c r="BM20" s="1630">
        <f t="shared" si="20"/>
        <v>0</v>
      </c>
      <c r="BN20" s="1630">
        <f t="shared" si="15"/>
        <v>0</v>
      </c>
      <c r="BO20" s="1632"/>
      <c r="BP20" s="1633">
        <f>ROUND(IF(V20="√",(BC20+BF20+BH20+BJ20+BM20)*BO20*基准日费率!$C$7*1/2,(BD20+BF20+BH20+BJ20+BM20)*BO20*基准日费率!$C$7*1/2),0)</f>
        <v>0</v>
      </c>
      <c r="BQ20" s="1634">
        <f>ROUND(IF(V20="√",IF(W20="√",(AV20+AW20+AX20)*基准日费率!$C$3,(AV20+AW20+AX20)*基准日费率!$C$3+(BF20+BH20+BJ20)/(1+基准日费率!$C$4)*基准日费率!$C$4+BM20-BN20),IF(W20="√",BD20/(1+基准日费率!$C$3)*基准日费率!$C$3,BD20/(1+基准日费率!$C$3)*基准日费率!$C$3+(BF20+BH20+BJ20)/(1+基准日费率!$C$4)*基准日费率!$C$4+BM20-BN20)),0)</f>
        <v>0</v>
      </c>
      <c r="BR20" s="1635">
        <f t="shared" si="16"/>
        <v>0</v>
      </c>
      <c r="BS20" s="1610"/>
      <c r="BT20" s="1610"/>
      <c r="BU20" s="1610"/>
      <c r="BV20" s="1610">
        <f t="shared" si="1"/>
        <v>0</v>
      </c>
      <c r="BW20" s="1610">
        <f t="shared" si="1"/>
        <v>0</v>
      </c>
      <c r="BX20" s="1610">
        <f t="shared" si="1"/>
        <v>0</v>
      </c>
      <c r="BY20" s="1610">
        <f t="shared" si="17"/>
        <v>0</v>
      </c>
      <c r="BZ20" s="1608" t="str">
        <f t="shared" si="18"/>
        <v/>
      </c>
      <c r="CA20" s="1610">
        <f t="shared" si="19"/>
        <v>0</v>
      </c>
      <c r="CB20" s="1638" t="str">
        <f t="shared" si="2"/>
        <v/>
      </c>
      <c r="CC20" s="1638" t="str">
        <f t="shared" si="3"/>
        <v/>
      </c>
      <c r="CD20" s="1650"/>
      <c r="CE20" s="1377"/>
      <c r="CF20" s="1798"/>
    </row>
    <row r="21" spans="1:84" ht="15.75" customHeight="1">
      <c r="A21" s="1602"/>
      <c r="B21" s="1646"/>
      <c r="C21" s="1604"/>
      <c r="D21" s="1605"/>
      <c r="E21" s="1606"/>
      <c r="F21" s="1607"/>
      <c r="G21" s="1608"/>
      <c r="H21" s="1602"/>
      <c r="I21" s="1602"/>
      <c r="J21" s="1609"/>
      <c r="K21" s="1609"/>
      <c r="L21" s="1610"/>
      <c r="M21" s="1610"/>
      <c r="N21" s="1610"/>
      <c r="O21" s="1709"/>
      <c r="P21" s="1612"/>
      <c r="Q21" s="1613"/>
      <c r="R21" s="1647"/>
      <c r="S21" s="1447"/>
      <c r="T21" s="1615"/>
      <c r="U21" s="1615"/>
      <c r="V21" s="1615"/>
      <c r="W21" s="1615"/>
      <c r="X21" s="1648"/>
      <c r="Y21" s="1648"/>
      <c r="Z21" s="1648"/>
      <c r="AA21" s="1648"/>
      <c r="AB21" s="1648"/>
      <c r="AC21" s="1648"/>
      <c r="AD21" s="1649"/>
      <c r="AE21" s="1617"/>
      <c r="AF21" s="1617"/>
      <c r="AG21" s="1617"/>
      <c r="AH21" s="1617"/>
      <c r="AI21" s="1618">
        <f t="shared" si="4"/>
        <v>0</v>
      </c>
      <c r="AJ21" s="1619"/>
      <c r="AK21" s="1619"/>
      <c r="AL21" s="1620"/>
      <c r="AM21" s="1642"/>
      <c r="AN21" s="1622" t="str">
        <f>IF(A21="","",ROUND((INT(封面!F$9&amp;"/"&amp;封面!H$9&amp;"/"&amp;封面!J$9)-K21)/365,2))</f>
        <v/>
      </c>
      <c r="AO21" s="1623" t="str">
        <f t="shared" si="5"/>
        <v/>
      </c>
      <c r="AP21" s="1624" t="str">
        <f t="shared" si="6"/>
        <v/>
      </c>
      <c r="AQ21" s="1625"/>
      <c r="AR21" s="1626"/>
      <c r="AS21" s="1627">
        <f t="shared" si="7"/>
        <v>0</v>
      </c>
      <c r="AT21" s="1627">
        <f t="shared" si="8"/>
        <v>0</v>
      </c>
      <c r="AU21" s="1625">
        <f t="shared" si="9"/>
        <v>0</v>
      </c>
      <c r="AV21" s="1627">
        <f>ROUND(AU21*基准日费率!$F$3,0)</f>
        <v>0</v>
      </c>
      <c r="AW21" s="1627">
        <f>ROUND(AV21*基准日费率!$C$6,0)</f>
        <v>0</v>
      </c>
      <c r="AX21" s="1627">
        <f>ROUND((AV21+AW21)/(1-基准日费率!$C$8)*基准日费率!$C$8,0)</f>
        <v>0</v>
      </c>
      <c r="AY21" s="1627">
        <f>ROUND((AV21+AW21+AX21)*基准日费率!$C$3,0)</f>
        <v>0</v>
      </c>
      <c r="AZ21" s="1627">
        <f>ROUND(AQ21*基准日费率!$F$3*$AZ$7,0)</f>
        <v>0</v>
      </c>
      <c r="BA21" s="1627">
        <f t="shared" si="10"/>
        <v>0</v>
      </c>
      <c r="BB21" s="1627">
        <f t="shared" si="11"/>
        <v>0</v>
      </c>
      <c r="BC21" s="1627">
        <f t="shared" si="0"/>
        <v>0</v>
      </c>
      <c r="BD21" s="1628"/>
      <c r="BE21" s="1629"/>
      <c r="BF21" s="1630">
        <f t="shared" si="12"/>
        <v>0</v>
      </c>
      <c r="BG21" s="1631"/>
      <c r="BH21" s="1630">
        <f t="shared" si="13"/>
        <v>0</v>
      </c>
      <c r="BI21" s="1629"/>
      <c r="BJ21" s="1630">
        <f t="shared" si="14"/>
        <v>0</v>
      </c>
      <c r="BK21" s="1631"/>
      <c r="BL21" s="1631"/>
      <c r="BM21" s="1630">
        <f t="shared" si="20"/>
        <v>0</v>
      </c>
      <c r="BN21" s="1630">
        <f t="shared" si="15"/>
        <v>0</v>
      </c>
      <c r="BO21" s="1632"/>
      <c r="BP21" s="1633">
        <f>ROUND(IF(V21="√",(BC21+BF21+BH21+BJ21+BM21)*BO21*基准日费率!$C$7*1/2,(BD21+BF21+BH21+BJ21+BM21)*BO21*基准日费率!$C$7*1/2),0)</f>
        <v>0</v>
      </c>
      <c r="BQ21" s="1634">
        <f>ROUND(IF(V21="√",IF(W21="√",(AV21+AW21+AX21)*基准日费率!$C$3,(AV21+AW21+AX21)*基准日费率!$C$3+(BF21+BH21+BJ21)/(1+基准日费率!$C$4)*基准日费率!$C$4+BM21-BN21),IF(W21="√",BD21/(1+基准日费率!$C$3)*基准日费率!$C$3,BD21/(1+基准日费率!$C$3)*基准日费率!$C$3+(BF21+BH21+BJ21)/(1+基准日费率!$C$4)*基准日费率!$C$4+BM21-BN21)),0)</f>
        <v>0</v>
      </c>
      <c r="BR21" s="1635">
        <f t="shared" si="16"/>
        <v>0</v>
      </c>
      <c r="BS21" s="1610"/>
      <c r="BT21" s="1610"/>
      <c r="BU21" s="1610"/>
      <c r="BV21" s="1610">
        <f t="shared" si="1"/>
        <v>0</v>
      </c>
      <c r="BW21" s="1610">
        <f t="shared" si="1"/>
        <v>0</v>
      </c>
      <c r="BX21" s="1610">
        <f t="shared" si="1"/>
        <v>0</v>
      </c>
      <c r="BY21" s="1610">
        <f t="shared" si="17"/>
        <v>0</v>
      </c>
      <c r="BZ21" s="1608" t="str">
        <f t="shared" si="18"/>
        <v/>
      </c>
      <c r="CA21" s="1610">
        <f t="shared" si="19"/>
        <v>0</v>
      </c>
      <c r="CB21" s="1638" t="str">
        <f t="shared" si="2"/>
        <v/>
      </c>
      <c r="CC21" s="1638" t="str">
        <f t="shared" si="3"/>
        <v/>
      </c>
      <c r="CD21" s="1650"/>
      <c r="CE21" s="1377"/>
      <c r="CF21" s="1798"/>
    </row>
    <row r="22" spans="1:84" ht="15.75" customHeight="1">
      <c r="A22" s="1602"/>
      <c r="B22" s="1646"/>
      <c r="C22" s="1604"/>
      <c r="D22" s="1605"/>
      <c r="E22" s="1606"/>
      <c r="F22" s="1607"/>
      <c r="G22" s="1608"/>
      <c r="H22" s="1602"/>
      <c r="I22" s="1602"/>
      <c r="J22" s="1609"/>
      <c r="K22" s="1609"/>
      <c r="L22" s="1610"/>
      <c r="M22" s="1610"/>
      <c r="N22" s="1610"/>
      <c r="O22" s="1709"/>
      <c r="P22" s="1612"/>
      <c r="Q22" s="1613"/>
      <c r="R22" s="1651"/>
      <c r="S22" s="1447"/>
      <c r="T22" s="1615"/>
      <c r="U22" s="1615"/>
      <c r="V22" s="1615"/>
      <c r="W22" s="1615"/>
      <c r="X22" s="1648"/>
      <c r="Y22" s="1648"/>
      <c r="Z22" s="1648"/>
      <c r="AA22" s="1648"/>
      <c r="AB22" s="1648"/>
      <c r="AC22" s="1648"/>
      <c r="AD22" s="1649"/>
      <c r="AE22" s="1617"/>
      <c r="AF22" s="1617"/>
      <c r="AG22" s="1617"/>
      <c r="AH22" s="1617"/>
      <c r="AI22" s="1618">
        <f t="shared" si="4"/>
        <v>0</v>
      </c>
      <c r="AJ22" s="1619"/>
      <c r="AK22" s="1619"/>
      <c r="AL22" s="1620"/>
      <c r="AM22" s="1642"/>
      <c r="AN22" s="1622" t="str">
        <f>IF(A22="","",ROUND((INT(封面!F$9&amp;"/"&amp;封面!H$9&amp;"/"&amp;封面!J$9)-K22)/365,2))</f>
        <v/>
      </c>
      <c r="AO22" s="1623" t="str">
        <f t="shared" si="5"/>
        <v/>
      </c>
      <c r="AP22" s="1624" t="str">
        <f t="shared" si="6"/>
        <v/>
      </c>
      <c r="AQ22" s="1625"/>
      <c r="AR22" s="1626"/>
      <c r="AS22" s="1627">
        <f t="shared" si="7"/>
        <v>0</v>
      </c>
      <c r="AT22" s="1627">
        <f t="shared" si="8"/>
        <v>0</v>
      </c>
      <c r="AU22" s="1625">
        <f t="shared" si="9"/>
        <v>0</v>
      </c>
      <c r="AV22" s="1627">
        <f>ROUND(AU22*基准日费率!$F$3,0)</f>
        <v>0</v>
      </c>
      <c r="AW22" s="1627">
        <f>ROUND(AV22*基准日费率!$C$6,0)</f>
        <v>0</v>
      </c>
      <c r="AX22" s="1627">
        <f>ROUND((AV22+AW22)/(1-基准日费率!$C$8)*基准日费率!$C$8,0)</f>
        <v>0</v>
      </c>
      <c r="AY22" s="1627">
        <f>ROUND((AV22+AW22+AX22)*基准日费率!$C$3,0)</f>
        <v>0</v>
      </c>
      <c r="AZ22" s="1627">
        <f>ROUND(AQ22*基准日费率!$F$3*$AZ$7,0)</f>
        <v>0</v>
      </c>
      <c r="BA22" s="1627">
        <f t="shared" si="10"/>
        <v>0</v>
      </c>
      <c r="BB22" s="1627">
        <f t="shared" si="11"/>
        <v>0</v>
      </c>
      <c r="BC22" s="1627">
        <f t="shared" si="0"/>
        <v>0</v>
      </c>
      <c r="BD22" s="1628"/>
      <c r="BE22" s="1629"/>
      <c r="BF22" s="1630">
        <f t="shared" si="12"/>
        <v>0</v>
      </c>
      <c r="BG22" s="1631"/>
      <c r="BH22" s="1630">
        <f t="shared" si="13"/>
        <v>0</v>
      </c>
      <c r="BI22" s="1629"/>
      <c r="BJ22" s="1630">
        <f t="shared" si="14"/>
        <v>0</v>
      </c>
      <c r="BK22" s="1631"/>
      <c r="BL22" s="1631"/>
      <c r="BM22" s="1630">
        <f t="shared" si="20"/>
        <v>0</v>
      </c>
      <c r="BN22" s="1630">
        <f t="shared" si="15"/>
        <v>0</v>
      </c>
      <c r="BO22" s="1632"/>
      <c r="BP22" s="1633">
        <f>ROUND(IF(V22="√",(BC22+BF22+BH22+BJ22+BM22)*BO22*基准日费率!$C$7*1/2,(BD22+BF22+BH22+BJ22+BM22)*BO22*基准日费率!$C$7*1/2),0)</f>
        <v>0</v>
      </c>
      <c r="BQ22" s="1634">
        <f>ROUND(IF(V22="√",IF(W22="√",(AV22+AW22+AX22)*基准日费率!$C$3,(AV22+AW22+AX22)*基准日费率!$C$3+(BF22+BH22+BJ22)/(1+基准日费率!$C$4)*基准日费率!$C$4+BM22-BN22),IF(W22="√",BD22/(1+基准日费率!$C$3)*基准日费率!$C$3,BD22/(1+基准日费率!$C$3)*基准日费率!$C$3+(BF22+BH22+BJ22)/(1+基准日费率!$C$4)*基准日费率!$C$4+BM22-BN22)),0)</f>
        <v>0</v>
      </c>
      <c r="BR22" s="1635">
        <f t="shared" si="16"/>
        <v>0</v>
      </c>
      <c r="BS22" s="1610"/>
      <c r="BT22" s="1610"/>
      <c r="BU22" s="1610"/>
      <c r="BV22" s="1610">
        <f t="shared" si="1"/>
        <v>0</v>
      </c>
      <c r="BW22" s="1610">
        <f t="shared" si="1"/>
        <v>0</v>
      </c>
      <c r="BX22" s="1610">
        <f t="shared" si="1"/>
        <v>0</v>
      </c>
      <c r="BY22" s="1610">
        <f t="shared" si="17"/>
        <v>0</v>
      </c>
      <c r="BZ22" s="1608" t="str">
        <f t="shared" si="18"/>
        <v/>
      </c>
      <c r="CA22" s="1610">
        <f t="shared" si="19"/>
        <v>0</v>
      </c>
      <c r="CB22" s="1638" t="str">
        <f t="shared" si="2"/>
        <v/>
      </c>
      <c r="CC22" s="1638" t="str">
        <f t="shared" si="3"/>
        <v/>
      </c>
      <c r="CD22" s="1652"/>
      <c r="CE22" s="1377"/>
      <c r="CF22" s="1798"/>
    </row>
    <row r="23" spans="1:84" ht="15.75" customHeight="1">
      <c r="A23" s="1602"/>
      <c r="B23" s="1646"/>
      <c r="C23" s="1604"/>
      <c r="D23" s="1605"/>
      <c r="E23" s="1606"/>
      <c r="F23" s="1607"/>
      <c r="G23" s="1608"/>
      <c r="H23" s="1602"/>
      <c r="I23" s="1602"/>
      <c r="J23" s="1609"/>
      <c r="K23" s="1609"/>
      <c r="L23" s="1610"/>
      <c r="M23" s="1610"/>
      <c r="N23" s="1610"/>
      <c r="O23" s="1709"/>
      <c r="P23" s="1612"/>
      <c r="Q23" s="1613"/>
      <c r="R23" s="1653"/>
      <c r="S23" s="1447"/>
      <c r="T23" s="1615"/>
      <c r="U23" s="1615"/>
      <c r="V23" s="1615"/>
      <c r="W23" s="1615"/>
      <c r="X23" s="1648"/>
      <c r="Y23" s="1648"/>
      <c r="Z23" s="1648"/>
      <c r="AA23" s="1648"/>
      <c r="AB23" s="1648"/>
      <c r="AC23" s="1648"/>
      <c r="AD23" s="1649"/>
      <c r="AE23" s="1617"/>
      <c r="AF23" s="1617"/>
      <c r="AG23" s="1617"/>
      <c r="AH23" s="1617"/>
      <c r="AI23" s="1618">
        <f t="shared" si="4"/>
        <v>0</v>
      </c>
      <c r="AJ23" s="1619"/>
      <c r="AK23" s="1619"/>
      <c r="AL23" s="1620"/>
      <c r="AM23" s="1642"/>
      <c r="AN23" s="1622" t="str">
        <f>IF(A23="","",ROUND((INT(封面!F$9&amp;"/"&amp;封面!H$9&amp;"/"&amp;封面!J$9)-K23)/365,2))</f>
        <v/>
      </c>
      <c r="AO23" s="1623" t="str">
        <f t="shared" si="5"/>
        <v/>
      </c>
      <c r="AP23" s="1624" t="str">
        <f t="shared" si="6"/>
        <v/>
      </c>
      <c r="AQ23" s="1625"/>
      <c r="AR23" s="1626"/>
      <c r="AS23" s="1627">
        <f t="shared" si="7"/>
        <v>0</v>
      </c>
      <c r="AT23" s="1627">
        <f t="shared" si="8"/>
        <v>0</v>
      </c>
      <c r="AU23" s="1625">
        <f t="shared" si="9"/>
        <v>0</v>
      </c>
      <c r="AV23" s="1627">
        <f>ROUND(AU23*基准日费率!$F$3,0)</f>
        <v>0</v>
      </c>
      <c r="AW23" s="1627">
        <f>ROUND(AV23*基准日费率!$C$6,0)</f>
        <v>0</v>
      </c>
      <c r="AX23" s="1627">
        <f>ROUND((AV23+AW23)/(1-基准日费率!$C$8)*基准日费率!$C$8,0)</f>
        <v>0</v>
      </c>
      <c r="AY23" s="1627">
        <f>ROUND((AV23+AW23+AX23)*基准日费率!$C$3,0)</f>
        <v>0</v>
      </c>
      <c r="AZ23" s="1627">
        <f>ROUND(AQ23*基准日费率!$F$3*$AZ$7,0)</f>
        <v>0</v>
      </c>
      <c r="BA23" s="1627">
        <f t="shared" si="10"/>
        <v>0</v>
      </c>
      <c r="BB23" s="1627">
        <f t="shared" si="11"/>
        <v>0</v>
      </c>
      <c r="BC23" s="1627">
        <f t="shared" si="0"/>
        <v>0</v>
      </c>
      <c r="BD23" s="1628"/>
      <c r="BE23" s="1629"/>
      <c r="BF23" s="1630">
        <f t="shared" si="12"/>
        <v>0</v>
      </c>
      <c r="BG23" s="1631"/>
      <c r="BH23" s="1630">
        <f t="shared" si="13"/>
        <v>0</v>
      </c>
      <c r="BI23" s="1629"/>
      <c r="BJ23" s="1630">
        <f t="shared" si="14"/>
        <v>0</v>
      </c>
      <c r="BK23" s="1631"/>
      <c r="BL23" s="1631"/>
      <c r="BM23" s="1630">
        <f t="shared" si="20"/>
        <v>0</v>
      </c>
      <c r="BN23" s="1630">
        <f t="shared" si="15"/>
        <v>0</v>
      </c>
      <c r="BO23" s="1632"/>
      <c r="BP23" s="1633">
        <f>ROUND(IF(V23="√",(BC23+BF23+BH23+BJ23+BM23)*BO23*基准日费率!$C$7*1/2,(BD23+BF23+BH23+BJ23+BM23)*BO23*基准日费率!$C$7*1/2),0)</f>
        <v>0</v>
      </c>
      <c r="BQ23" s="1634">
        <f>ROUND(IF(V23="√",IF(W23="√",(AV23+AW23+AX23)*基准日费率!$C$3,(AV23+AW23+AX23)*基准日费率!$C$3+(BF23+BH23+BJ23)/(1+基准日费率!$C$4)*基准日费率!$C$4+BM23-BN23),IF(W23="√",BD23/(1+基准日费率!$C$3)*基准日费率!$C$3,BD23/(1+基准日费率!$C$3)*基准日费率!$C$3+(BF23+BH23+BJ23)/(1+基准日费率!$C$4)*基准日费率!$C$4+BM23-BN23)),0)</f>
        <v>0</v>
      </c>
      <c r="BR23" s="1635">
        <f t="shared" si="16"/>
        <v>0</v>
      </c>
      <c r="BS23" s="1610"/>
      <c r="BT23" s="1610"/>
      <c r="BU23" s="1610"/>
      <c r="BV23" s="1610">
        <f t="shared" si="1"/>
        <v>0</v>
      </c>
      <c r="BW23" s="1610">
        <f t="shared" si="1"/>
        <v>0</v>
      </c>
      <c r="BX23" s="1610">
        <f t="shared" si="1"/>
        <v>0</v>
      </c>
      <c r="BY23" s="1610">
        <f t="shared" si="17"/>
        <v>0</v>
      </c>
      <c r="BZ23" s="1608" t="str">
        <f t="shared" si="18"/>
        <v/>
      </c>
      <c r="CA23" s="1610">
        <f t="shared" si="19"/>
        <v>0</v>
      </c>
      <c r="CB23" s="1638" t="str">
        <f t="shared" si="2"/>
        <v/>
      </c>
      <c r="CC23" s="1638" t="str">
        <f t="shared" si="3"/>
        <v/>
      </c>
      <c r="CD23" s="1652"/>
      <c r="CE23" s="1377"/>
      <c r="CF23" s="1798"/>
    </row>
    <row r="24" spans="1:84" ht="15.75" customHeight="1">
      <c r="A24" s="1602"/>
      <c r="B24" s="1646"/>
      <c r="C24" s="1604"/>
      <c r="D24" s="1605"/>
      <c r="E24" s="1606"/>
      <c r="F24" s="1607"/>
      <c r="G24" s="1608"/>
      <c r="H24" s="1602"/>
      <c r="I24" s="1602"/>
      <c r="J24" s="1609"/>
      <c r="K24" s="1609"/>
      <c r="L24" s="1610"/>
      <c r="M24" s="1610"/>
      <c r="N24" s="1610"/>
      <c r="O24" s="1709"/>
      <c r="P24" s="1612"/>
      <c r="Q24" s="1654"/>
      <c r="R24" s="1655"/>
      <c r="S24" s="1447"/>
      <c r="T24" s="1615"/>
      <c r="U24" s="1615"/>
      <c r="V24" s="1615"/>
      <c r="W24" s="1615"/>
      <c r="X24" s="1616"/>
      <c r="Y24" s="1616"/>
      <c r="Z24" s="1616"/>
      <c r="AA24" s="1616"/>
      <c r="AB24" s="1616"/>
      <c r="AC24" s="1616"/>
      <c r="AD24" s="1608"/>
      <c r="AE24" s="1617"/>
      <c r="AF24" s="1617"/>
      <c r="AG24" s="1617"/>
      <c r="AH24" s="1617"/>
      <c r="AI24" s="1618">
        <f t="shared" si="4"/>
        <v>0</v>
      </c>
      <c r="AJ24" s="1619"/>
      <c r="AK24" s="1619"/>
      <c r="AL24" s="1620"/>
      <c r="AM24" s="1642"/>
      <c r="AN24" s="1622" t="str">
        <f>IF(A24="","",ROUND((INT(封面!F$9&amp;"/"&amp;封面!H$9&amp;"/"&amp;封面!J$9)-K24)/365,2))</f>
        <v/>
      </c>
      <c r="AO24" s="1623" t="str">
        <f t="shared" si="5"/>
        <v/>
      </c>
      <c r="AP24" s="1624" t="str">
        <f t="shared" si="6"/>
        <v/>
      </c>
      <c r="AQ24" s="1656"/>
      <c r="AR24" s="1626"/>
      <c r="AS24" s="1627">
        <f t="shared" si="7"/>
        <v>0</v>
      </c>
      <c r="AT24" s="1627">
        <f t="shared" si="8"/>
        <v>0</v>
      </c>
      <c r="AU24" s="1625">
        <f t="shared" si="9"/>
        <v>0</v>
      </c>
      <c r="AV24" s="1627">
        <f>ROUND(AU24*基准日费率!$F$3,0)</f>
        <v>0</v>
      </c>
      <c r="AW24" s="1627">
        <f>ROUND(AV24*基准日费率!$C$6,0)</f>
        <v>0</v>
      </c>
      <c r="AX24" s="1627">
        <f>ROUND((AV24+AW24)/(1-基准日费率!$C$8)*基准日费率!$C$8,0)</f>
        <v>0</v>
      </c>
      <c r="AY24" s="1627">
        <f>ROUND((AV24+AW24+AX24)*基准日费率!$C$3,0)</f>
        <v>0</v>
      </c>
      <c r="AZ24" s="1627">
        <f>ROUND(AQ24*基准日费率!$F$3*$AZ$7,0)</f>
        <v>0</v>
      </c>
      <c r="BA24" s="1627">
        <f t="shared" si="10"/>
        <v>0</v>
      </c>
      <c r="BB24" s="1627">
        <f t="shared" si="11"/>
        <v>0</v>
      </c>
      <c r="BC24" s="1627">
        <f t="shared" si="0"/>
        <v>0</v>
      </c>
      <c r="BD24" s="1628"/>
      <c r="BE24" s="1629"/>
      <c r="BF24" s="1630">
        <f t="shared" si="12"/>
        <v>0</v>
      </c>
      <c r="BG24" s="1631"/>
      <c r="BH24" s="1630">
        <f t="shared" si="13"/>
        <v>0</v>
      </c>
      <c r="BI24" s="1629"/>
      <c r="BJ24" s="1630">
        <f t="shared" si="14"/>
        <v>0</v>
      </c>
      <c r="BK24" s="1631"/>
      <c r="BL24" s="1631"/>
      <c r="BM24" s="1630">
        <f t="shared" si="20"/>
        <v>0</v>
      </c>
      <c r="BN24" s="1630">
        <f t="shared" si="15"/>
        <v>0</v>
      </c>
      <c r="BO24" s="1632"/>
      <c r="BP24" s="1633">
        <f>ROUND(IF(V24="√",(BC24+BF24+BH24+BJ24+BM24)*BO24*基准日费率!$C$7*1/2,(BD24+BF24+BH24+BJ24+BM24)*BO24*基准日费率!$C$7*1/2),0)</f>
        <v>0</v>
      </c>
      <c r="BQ24" s="1634">
        <f>ROUND(IF(V24="√",IF(W24="√",(AV24+AW24+AX24)*基准日费率!$C$3,(AV24+AW24+AX24)*基准日费率!$C$3+(BF24+BH24+BJ24)/(1+基准日费率!$C$4)*基准日费率!$C$4+BM24-BN24),IF(W24="√",BD24/(1+基准日费率!$C$3)*基准日费率!$C$3,BD24/(1+基准日费率!$C$3)*基准日费率!$C$3+(BF24+BH24+BJ24)/(1+基准日费率!$C$4)*基准日费率!$C$4+BM24-BN24)),0)</f>
        <v>0</v>
      </c>
      <c r="BR24" s="1635">
        <f t="shared" si="16"/>
        <v>0</v>
      </c>
      <c r="BS24" s="1610"/>
      <c r="BT24" s="1610"/>
      <c r="BU24" s="1610"/>
      <c r="BV24" s="1610">
        <f t="shared" si="1"/>
        <v>0</v>
      </c>
      <c r="BW24" s="1610">
        <f t="shared" si="1"/>
        <v>0</v>
      </c>
      <c r="BX24" s="1610">
        <f t="shared" si="1"/>
        <v>0</v>
      </c>
      <c r="BY24" s="1610">
        <f t="shared" si="17"/>
        <v>0</v>
      </c>
      <c r="BZ24" s="1608" t="str">
        <f t="shared" si="18"/>
        <v/>
      </c>
      <c r="CA24" s="1610">
        <f t="shared" si="19"/>
        <v>0</v>
      </c>
      <c r="CB24" s="1638" t="str">
        <f t="shared" si="2"/>
        <v/>
      </c>
      <c r="CC24" s="1638" t="str">
        <f t="shared" si="3"/>
        <v/>
      </c>
      <c r="CD24" s="1652"/>
      <c r="CE24" s="1377"/>
      <c r="CF24" s="1798"/>
    </row>
    <row r="25" spans="1:84" ht="15.75" customHeight="1">
      <c r="A25" s="1602"/>
      <c r="B25" s="1646"/>
      <c r="C25" s="1604"/>
      <c r="D25" s="1605"/>
      <c r="E25" s="1606"/>
      <c r="F25" s="1607"/>
      <c r="G25" s="1608"/>
      <c r="H25" s="1602"/>
      <c r="I25" s="1602"/>
      <c r="J25" s="1609"/>
      <c r="K25" s="1609"/>
      <c r="L25" s="1610"/>
      <c r="M25" s="1610"/>
      <c r="N25" s="1610"/>
      <c r="O25" s="1892"/>
      <c r="P25" s="1612"/>
      <c r="Q25" s="1657"/>
      <c r="R25" s="1658"/>
      <c r="S25" s="1447"/>
      <c r="T25" s="1615"/>
      <c r="U25" s="1615"/>
      <c r="V25" s="1615"/>
      <c r="W25" s="1615"/>
      <c r="X25" s="1616"/>
      <c r="Y25" s="1616"/>
      <c r="Z25" s="1616"/>
      <c r="AA25" s="1616"/>
      <c r="AB25" s="1616"/>
      <c r="AC25" s="1616"/>
      <c r="AD25" s="1608"/>
      <c r="AE25" s="1617"/>
      <c r="AF25" s="1617"/>
      <c r="AG25" s="1617"/>
      <c r="AH25" s="1617"/>
      <c r="AI25" s="1618">
        <f t="shared" si="4"/>
        <v>0</v>
      </c>
      <c r="AJ25" s="1619"/>
      <c r="AK25" s="1619"/>
      <c r="AL25" s="1620"/>
      <c r="AM25" s="1659"/>
      <c r="AN25" s="1622" t="str">
        <f>IF(A25="","",ROUND((INT(封面!F$9&amp;"/"&amp;封面!H$9&amp;"/"&amp;封面!J$9)-K25)/365,2))</f>
        <v/>
      </c>
      <c r="AO25" s="1623" t="str">
        <f t="shared" si="5"/>
        <v/>
      </c>
      <c r="AP25" s="1624" t="str">
        <f t="shared" si="6"/>
        <v/>
      </c>
      <c r="AQ25" s="1660"/>
      <c r="AR25" s="1626"/>
      <c r="AS25" s="1627">
        <f t="shared" si="7"/>
        <v>0</v>
      </c>
      <c r="AT25" s="1627">
        <f t="shared" si="8"/>
        <v>0</v>
      </c>
      <c r="AU25" s="1625">
        <f t="shared" si="9"/>
        <v>0</v>
      </c>
      <c r="AV25" s="1627">
        <f>ROUND(AU25*基准日费率!$F$3,0)</f>
        <v>0</v>
      </c>
      <c r="AW25" s="1627">
        <f>ROUND(AV25*基准日费率!$C$6,0)</f>
        <v>0</v>
      </c>
      <c r="AX25" s="1627">
        <f>ROUND((AV25+AW25)/(1-基准日费率!$C$8)*基准日费率!$C$8,0)</f>
        <v>0</v>
      </c>
      <c r="AY25" s="1627">
        <f>ROUND((AV25+AW25+AX25)*基准日费率!$C$3,0)</f>
        <v>0</v>
      </c>
      <c r="AZ25" s="1627">
        <f>ROUND(AQ25*基准日费率!$F$3*$AZ$7,0)</f>
        <v>0</v>
      </c>
      <c r="BA25" s="1627">
        <f t="shared" si="10"/>
        <v>0</v>
      </c>
      <c r="BB25" s="1627">
        <f t="shared" si="11"/>
        <v>0</v>
      </c>
      <c r="BC25" s="1627">
        <f t="shared" si="0"/>
        <v>0</v>
      </c>
      <c r="BD25" s="1628"/>
      <c r="BE25" s="1629"/>
      <c r="BF25" s="1630">
        <f t="shared" si="12"/>
        <v>0</v>
      </c>
      <c r="BG25" s="1631"/>
      <c r="BH25" s="1630">
        <f t="shared" si="13"/>
        <v>0</v>
      </c>
      <c r="BI25" s="1629"/>
      <c r="BJ25" s="1630">
        <f t="shared" si="14"/>
        <v>0</v>
      </c>
      <c r="BK25" s="1631"/>
      <c r="BL25" s="1631"/>
      <c r="BM25" s="1630">
        <f t="shared" si="20"/>
        <v>0</v>
      </c>
      <c r="BN25" s="1630">
        <f t="shared" si="15"/>
        <v>0</v>
      </c>
      <c r="BO25" s="1632"/>
      <c r="BP25" s="1633">
        <f>ROUND(IF(V25="√",(BC25+BF25+BH25+BJ25+BM25)*BO25*基准日费率!$C$7*1/2,(BD25+BF25+BH25+BJ25+BM25)*BO25*基准日费率!$C$7*1/2),0)</f>
        <v>0</v>
      </c>
      <c r="BQ25" s="1634">
        <f>ROUND(IF(V25="√",IF(W25="√",(AV25+AW25+AX25)*基准日费率!$C$3,(AV25+AW25+AX25)*基准日费率!$C$3+(BF25+BH25+BJ25)/(1+基准日费率!$C$4)*基准日费率!$C$4+BM25-BN25),IF(W25="√",BD25/(1+基准日费率!$C$3)*基准日费率!$C$3,BD25/(1+基准日费率!$C$3)*基准日费率!$C$3+(BF25+BH25+BJ25)/(1+基准日费率!$C$4)*基准日费率!$C$4+BM25-BN25)),0)</f>
        <v>0</v>
      </c>
      <c r="BR25" s="1635">
        <f t="shared" si="16"/>
        <v>0</v>
      </c>
      <c r="BS25" s="1610"/>
      <c r="BT25" s="1610"/>
      <c r="BU25" s="1610"/>
      <c r="BV25" s="1610">
        <f t="shared" si="1"/>
        <v>0</v>
      </c>
      <c r="BW25" s="1610">
        <f t="shared" si="1"/>
        <v>0</v>
      </c>
      <c r="BX25" s="1610">
        <f t="shared" si="1"/>
        <v>0</v>
      </c>
      <c r="BY25" s="1610">
        <f t="shared" si="17"/>
        <v>0</v>
      </c>
      <c r="BZ25" s="1608" t="str">
        <f t="shared" si="18"/>
        <v/>
      </c>
      <c r="CA25" s="1610">
        <f t="shared" si="19"/>
        <v>0</v>
      </c>
      <c r="CB25" s="1638" t="str">
        <f t="shared" si="2"/>
        <v/>
      </c>
      <c r="CC25" s="1638" t="str">
        <f t="shared" si="3"/>
        <v/>
      </c>
      <c r="CD25" s="1652"/>
      <c r="CE25" s="1377"/>
      <c r="CF25" s="1798"/>
    </row>
    <row r="26" spans="1:84" ht="15.75" customHeight="1">
      <c r="A26" s="1602"/>
      <c r="B26" s="1646"/>
      <c r="C26" s="1604"/>
      <c r="D26" s="1605"/>
      <c r="E26" s="1606"/>
      <c r="F26" s="1607"/>
      <c r="G26" s="1608"/>
      <c r="H26" s="1602"/>
      <c r="I26" s="1602"/>
      <c r="J26" s="1609"/>
      <c r="K26" s="1609"/>
      <c r="L26" s="1610"/>
      <c r="M26" s="1610"/>
      <c r="N26" s="1610"/>
      <c r="O26" s="1892"/>
      <c r="P26" s="1612"/>
      <c r="Q26" s="1657"/>
      <c r="R26" s="1658"/>
      <c r="S26" s="1447"/>
      <c r="T26" s="1615"/>
      <c r="U26" s="1615"/>
      <c r="V26" s="1615"/>
      <c r="W26" s="1615"/>
      <c r="X26" s="1616"/>
      <c r="Y26" s="1616"/>
      <c r="Z26" s="1616"/>
      <c r="AA26" s="1616"/>
      <c r="AB26" s="1616"/>
      <c r="AC26" s="1616"/>
      <c r="AD26" s="1608"/>
      <c r="AE26" s="1617"/>
      <c r="AF26" s="1617"/>
      <c r="AG26" s="1617"/>
      <c r="AH26" s="1617"/>
      <c r="AI26" s="1618">
        <f t="shared" si="4"/>
        <v>0</v>
      </c>
      <c r="AJ26" s="1619"/>
      <c r="AK26" s="1619"/>
      <c r="AL26" s="1620"/>
      <c r="AM26" s="1659"/>
      <c r="AN26" s="1622" t="str">
        <f>IF(A26="","",ROUND((INT(封面!F$9&amp;"/"&amp;封面!H$9&amp;"/"&amp;封面!J$9)-K26)/365,2))</f>
        <v/>
      </c>
      <c r="AO26" s="1623" t="str">
        <f t="shared" si="5"/>
        <v/>
      </c>
      <c r="AP26" s="1624" t="str">
        <f t="shared" si="6"/>
        <v/>
      </c>
      <c r="AQ26" s="1660"/>
      <c r="AR26" s="1626"/>
      <c r="AS26" s="1627">
        <f t="shared" si="7"/>
        <v>0</v>
      </c>
      <c r="AT26" s="1627">
        <f t="shared" si="8"/>
        <v>0</v>
      </c>
      <c r="AU26" s="1625">
        <f t="shared" si="9"/>
        <v>0</v>
      </c>
      <c r="AV26" s="1627">
        <f>ROUND(AU26*基准日费率!$F$3,0)</f>
        <v>0</v>
      </c>
      <c r="AW26" s="1627">
        <f>ROUND(AV26*基准日费率!$C$6,0)</f>
        <v>0</v>
      </c>
      <c r="AX26" s="1627">
        <f>ROUND((AV26+AW26)/(1-基准日费率!$C$8)*基准日费率!$C$8,0)</f>
        <v>0</v>
      </c>
      <c r="AY26" s="1627">
        <f>ROUND((AV26+AW26+AX26)*基准日费率!$C$3,0)</f>
        <v>0</v>
      </c>
      <c r="AZ26" s="1627">
        <f>ROUND(AQ26*基准日费率!$F$3*$AZ$7,0)</f>
        <v>0</v>
      </c>
      <c r="BA26" s="1627">
        <f t="shared" si="10"/>
        <v>0</v>
      </c>
      <c r="BB26" s="1627">
        <f t="shared" si="11"/>
        <v>0</v>
      </c>
      <c r="BC26" s="1627">
        <f t="shared" si="0"/>
        <v>0</v>
      </c>
      <c r="BD26" s="1628"/>
      <c r="BE26" s="1629"/>
      <c r="BF26" s="1630">
        <f t="shared" si="12"/>
        <v>0</v>
      </c>
      <c r="BG26" s="1631"/>
      <c r="BH26" s="1630">
        <f t="shared" si="13"/>
        <v>0</v>
      </c>
      <c r="BI26" s="1629"/>
      <c r="BJ26" s="1630">
        <f t="shared" si="14"/>
        <v>0</v>
      </c>
      <c r="BK26" s="1631"/>
      <c r="BL26" s="1631"/>
      <c r="BM26" s="1630">
        <f t="shared" si="20"/>
        <v>0</v>
      </c>
      <c r="BN26" s="1630">
        <f t="shared" si="15"/>
        <v>0</v>
      </c>
      <c r="BO26" s="1632"/>
      <c r="BP26" s="1633">
        <f>ROUND(IF(V26="√",(BC26+BF26+BH26+BJ26+BM26)*BO26*基准日费率!$C$7*1/2,(BD26+BF26+BH26+BJ26+BM26)*BO26*基准日费率!$C$7*1/2),0)</f>
        <v>0</v>
      </c>
      <c r="BQ26" s="1634">
        <f>ROUND(IF(V26="√",IF(W26="√",(AV26+AW26+AX26)*基准日费率!$C$3,(AV26+AW26+AX26)*基准日费率!$C$3+(BF26+BH26+BJ26)/(1+基准日费率!$C$4)*基准日费率!$C$4+BM26-BN26),IF(W26="√",BD26/(1+基准日费率!$C$3)*基准日费率!$C$3,BD26/(1+基准日费率!$C$3)*基准日费率!$C$3+(BF26+BH26+BJ26)/(1+基准日费率!$C$4)*基准日费率!$C$4+BM26-BN26)),0)</f>
        <v>0</v>
      </c>
      <c r="BR26" s="1635">
        <f t="shared" si="16"/>
        <v>0</v>
      </c>
      <c r="BS26" s="1610"/>
      <c r="BT26" s="1610"/>
      <c r="BU26" s="1610"/>
      <c r="BV26" s="1610">
        <f t="shared" si="1"/>
        <v>0</v>
      </c>
      <c r="BW26" s="1610">
        <f t="shared" si="1"/>
        <v>0</v>
      </c>
      <c r="BX26" s="1610">
        <f t="shared" si="1"/>
        <v>0</v>
      </c>
      <c r="BY26" s="1610">
        <f t="shared" si="17"/>
        <v>0</v>
      </c>
      <c r="BZ26" s="1608" t="str">
        <f t="shared" si="18"/>
        <v/>
      </c>
      <c r="CA26" s="1610">
        <f t="shared" si="19"/>
        <v>0</v>
      </c>
      <c r="CB26" s="1638" t="str">
        <f t="shared" si="2"/>
        <v/>
      </c>
      <c r="CC26" s="1638" t="str">
        <f t="shared" si="3"/>
        <v/>
      </c>
      <c r="CD26" s="1652"/>
      <c r="CE26" s="1377"/>
      <c r="CF26" s="1798"/>
    </row>
    <row r="27" spans="1:84" ht="15.75" customHeight="1">
      <c r="A27" s="1602"/>
      <c r="B27" s="1646"/>
      <c r="C27" s="1604"/>
      <c r="D27" s="1605"/>
      <c r="E27" s="1606"/>
      <c r="F27" s="1661"/>
      <c r="G27" s="1608"/>
      <c r="H27" s="1602"/>
      <c r="I27" s="1602"/>
      <c r="J27" s="1609"/>
      <c r="K27" s="1609"/>
      <c r="L27" s="1610"/>
      <c r="M27" s="1610"/>
      <c r="N27" s="1610"/>
      <c r="O27" s="1892"/>
      <c r="P27" s="1612"/>
      <c r="Q27" s="1657"/>
      <c r="R27" s="1658"/>
      <c r="S27" s="1447"/>
      <c r="T27" s="1615"/>
      <c r="U27" s="1615"/>
      <c r="V27" s="1615"/>
      <c r="W27" s="1615"/>
      <c r="X27" s="1616"/>
      <c r="Y27" s="1616"/>
      <c r="Z27" s="1616"/>
      <c r="AA27" s="1616"/>
      <c r="AB27" s="1616"/>
      <c r="AC27" s="1616"/>
      <c r="AD27" s="1608"/>
      <c r="AE27" s="1617"/>
      <c r="AF27" s="1617"/>
      <c r="AG27" s="1617"/>
      <c r="AH27" s="1617"/>
      <c r="AI27" s="1618">
        <f t="shared" si="4"/>
        <v>0</v>
      </c>
      <c r="AJ27" s="1619"/>
      <c r="AK27" s="1619"/>
      <c r="AL27" s="1620"/>
      <c r="AM27" s="1659"/>
      <c r="AN27" s="1622" t="str">
        <f>IF(A27="","",ROUND((INT(封面!F$9&amp;"/"&amp;封面!H$9&amp;"/"&amp;封面!J$9)-K27)/365,2))</f>
        <v/>
      </c>
      <c r="AO27" s="1623" t="str">
        <f t="shared" si="5"/>
        <v/>
      </c>
      <c r="AP27" s="1624" t="str">
        <f t="shared" si="6"/>
        <v/>
      </c>
      <c r="AQ27" s="1660"/>
      <c r="AR27" s="1626"/>
      <c r="AS27" s="1627">
        <f t="shared" si="7"/>
        <v>0</v>
      </c>
      <c r="AT27" s="1627">
        <f t="shared" si="8"/>
        <v>0</v>
      </c>
      <c r="AU27" s="1625">
        <f t="shared" si="9"/>
        <v>0</v>
      </c>
      <c r="AV27" s="1627">
        <f>ROUND(AU27*基准日费率!$F$3,0)</f>
        <v>0</v>
      </c>
      <c r="AW27" s="1627">
        <f>ROUND(AV27*基准日费率!$C$6,0)</f>
        <v>0</v>
      </c>
      <c r="AX27" s="1627">
        <f>ROUND((AV27+AW27)/(1-基准日费率!$C$8)*基准日费率!$C$8,0)</f>
        <v>0</v>
      </c>
      <c r="AY27" s="1627">
        <f>ROUND((AV27+AW27+AX27)*基准日费率!$C$3,0)</f>
        <v>0</v>
      </c>
      <c r="AZ27" s="1627">
        <f>ROUND(AQ27*基准日费率!$F$3*$AZ$7,0)</f>
        <v>0</v>
      </c>
      <c r="BA27" s="1627">
        <f t="shared" si="10"/>
        <v>0</v>
      </c>
      <c r="BB27" s="1627">
        <f t="shared" si="11"/>
        <v>0</v>
      </c>
      <c r="BC27" s="1627">
        <f t="shared" si="0"/>
        <v>0</v>
      </c>
      <c r="BD27" s="1628"/>
      <c r="BE27" s="1629"/>
      <c r="BF27" s="1630">
        <f t="shared" si="12"/>
        <v>0</v>
      </c>
      <c r="BG27" s="1631"/>
      <c r="BH27" s="1630">
        <f t="shared" si="13"/>
        <v>0</v>
      </c>
      <c r="BI27" s="1629"/>
      <c r="BJ27" s="1630">
        <f t="shared" si="14"/>
        <v>0</v>
      </c>
      <c r="BK27" s="1631"/>
      <c r="BL27" s="1631"/>
      <c r="BM27" s="1630">
        <f t="shared" si="20"/>
        <v>0</v>
      </c>
      <c r="BN27" s="1630">
        <f t="shared" si="15"/>
        <v>0</v>
      </c>
      <c r="BO27" s="1632"/>
      <c r="BP27" s="1633">
        <f>ROUND(IF(V27="√",(BC27+BF27+BH27+BJ27+BM27)*BO27*基准日费率!$C$7*1/2,(BD27+BF27+BH27+BJ27+BM27)*BO27*基准日费率!$C$7*1/2),0)</f>
        <v>0</v>
      </c>
      <c r="BQ27" s="1634">
        <f>ROUND(IF(V27="√",IF(W27="√",(AV27+AW27+AX27)*基准日费率!$C$3,(AV27+AW27+AX27)*基准日费率!$C$3+(BF27+BH27+BJ27)/(1+基准日费率!$C$4)*基准日费率!$C$4+BM27-BN27),IF(W27="√",BD27/(1+基准日费率!$C$3)*基准日费率!$C$3,BD27/(1+基准日费率!$C$3)*基准日费率!$C$3+(BF27+BH27+BJ27)/(1+基准日费率!$C$4)*基准日费率!$C$4+BM27-BN27)),0)</f>
        <v>0</v>
      </c>
      <c r="BR27" s="1635">
        <f t="shared" si="16"/>
        <v>0</v>
      </c>
      <c r="BS27" s="1610"/>
      <c r="BT27" s="1610"/>
      <c r="BU27" s="1610"/>
      <c r="BV27" s="1610">
        <f t="shared" si="1"/>
        <v>0</v>
      </c>
      <c r="BW27" s="1610">
        <f t="shared" si="1"/>
        <v>0</v>
      </c>
      <c r="BX27" s="1610">
        <f t="shared" si="1"/>
        <v>0</v>
      </c>
      <c r="BY27" s="1610">
        <f t="shared" si="17"/>
        <v>0</v>
      </c>
      <c r="BZ27" s="1608" t="str">
        <f t="shared" si="18"/>
        <v/>
      </c>
      <c r="CA27" s="1610">
        <f t="shared" si="19"/>
        <v>0</v>
      </c>
      <c r="CB27" s="1638" t="str">
        <f t="shared" si="2"/>
        <v/>
      </c>
      <c r="CC27" s="1638" t="str">
        <f t="shared" si="3"/>
        <v/>
      </c>
      <c r="CD27" s="1652"/>
      <c r="CE27" s="1377"/>
      <c r="CF27" s="1798"/>
    </row>
    <row r="28" spans="1:84" ht="15.75" customHeight="1">
      <c r="A28" s="2650" t="s">
        <v>147</v>
      </c>
      <c r="B28" s="2651"/>
      <c r="C28" s="2651"/>
      <c r="D28" s="2652"/>
      <c r="E28" s="1662"/>
      <c r="F28" s="1608"/>
      <c r="G28" s="1608"/>
      <c r="H28" s="1602"/>
      <c r="I28" s="1602"/>
      <c r="J28" s="1609"/>
      <c r="K28" s="1609"/>
      <c r="L28" s="1610">
        <f>SUM(L8:L27)</f>
        <v>0</v>
      </c>
      <c r="M28" s="1610">
        <f>SUM(M8:M27)</f>
        <v>0</v>
      </c>
      <c r="N28" s="1610"/>
      <c r="O28" s="1830"/>
      <c r="P28" s="1612"/>
      <c r="Q28" s="1657"/>
      <c r="R28" s="1658"/>
      <c r="S28" s="1652"/>
      <c r="T28" s="1663"/>
      <c r="U28" s="1663"/>
      <c r="V28" s="1664"/>
      <c r="W28" s="1458"/>
      <c r="X28" s="1616"/>
      <c r="Y28" s="1616"/>
      <c r="Z28" s="1616"/>
      <c r="AA28" s="1616"/>
      <c r="AB28" s="1616"/>
      <c r="AC28" s="1616"/>
      <c r="AD28" s="1608"/>
      <c r="AE28" s="1617"/>
      <c r="AF28" s="1617"/>
      <c r="AG28" s="1617"/>
      <c r="AH28" s="1617"/>
      <c r="AI28" s="1618"/>
      <c r="AJ28" s="1619"/>
      <c r="AK28" s="1619"/>
      <c r="AL28" s="1620"/>
      <c r="AM28" s="1659"/>
      <c r="AN28" s="1665"/>
      <c r="AO28" s="1623"/>
      <c r="AP28" s="1624"/>
      <c r="AQ28" s="1660"/>
      <c r="AR28" s="1666"/>
      <c r="AS28" s="1627"/>
      <c r="AT28" s="1627"/>
      <c r="AU28" s="1625"/>
      <c r="AV28" s="1627"/>
      <c r="AW28" s="1627"/>
      <c r="AX28" s="1627"/>
      <c r="AY28" s="1627"/>
      <c r="AZ28" s="1627"/>
      <c r="BA28" s="1627"/>
      <c r="BB28" s="1627"/>
      <c r="BC28" s="1667"/>
      <c r="BD28" s="1668"/>
      <c r="BE28" s="1669"/>
      <c r="BF28" s="1630"/>
      <c r="BG28" s="1670"/>
      <c r="BH28" s="1630"/>
      <c r="BI28" s="1629"/>
      <c r="BJ28" s="1630"/>
      <c r="BK28" s="1671"/>
      <c r="BL28" s="1671"/>
      <c r="BM28" s="1630"/>
      <c r="BN28" s="1630"/>
      <c r="BO28" s="1672"/>
      <c r="BP28" s="1633"/>
      <c r="BQ28" s="1634"/>
      <c r="BR28" s="1635"/>
      <c r="BS28" s="1610"/>
      <c r="BT28" s="1610"/>
      <c r="BU28" s="1610"/>
      <c r="BV28" s="1610">
        <f>SUM(BV8:BV27)</f>
        <v>0</v>
      </c>
      <c r="BW28" s="1610">
        <f>SUM(BW8:BW27)</f>
        <v>0</v>
      </c>
      <c r="BX28" s="1610">
        <f>SUM(BX8:BX27)</f>
        <v>0</v>
      </c>
      <c r="BY28" s="1610">
        <f>SUM(BY8:BY27)</f>
        <v>0</v>
      </c>
      <c r="BZ28" s="1608"/>
      <c r="CA28" s="1610">
        <f>SUM(CA8:CA27)</f>
        <v>0</v>
      </c>
      <c r="CB28" s="1638"/>
      <c r="CC28" s="1610" t="str">
        <f>IF(BX28=0,"",(CA28-BX28)/BX28*100)</f>
        <v/>
      </c>
      <c r="CD28" s="1652"/>
      <c r="CE28" s="1377"/>
    </row>
    <row r="29" spans="1:84" ht="15.75" customHeight="1">
      <c r="A29" s="1557" t="str">
        <f>封面!D11&amp;封面!G11</f>
        <v>被评估企业填表人：</v>
      </c>
      <c r="B29" s="1377"/>
      <c r="C29" s="1377"/>
      <c r="D29" s="1377"/>
      <c r="E29" s="1576"/>
      <c r="F29" s="1377"/>
      <c r="G29" s="1377"/>
      <c r="L29" s="1377"/>
      <c r="M29" s="1377"/>
      <c r="N29" s="1377"/>
      <c r="O29" s="1377"/>
      <c r="AM29" s="1556"/>
      <c r="AN29" s="1673"/>
      <c r="AO29" s="1674"/>
      <c r="AP29" s="1675"/>
      <c r="AQ29" s="1676"/>
      <c r="AR29" s="1677"/>
      <c r="AS29" s="1678"/>
      <c r="AT29" s="1676"/>
      <c r="AU29" s="1581"/>
      <c r="AV29" s="1581"/>
      <c r="AW29" s="1581"/>
      <c r="AX29" s="1581"/>
      <c r="AY29" s="1581"/>
      <c r="AZ29" s="1581"/>
      <c r="BA29" s="1581"/>
      <c r="BB29" s="1581"/>
      <c r="BC29" s="1581"/>
      <c r="BD29" s="1679"/>
      <c r="BE29" s="1680"/>
      <c r="BF29" s="1681"/>
      <c r="BG29" s="1681"/>
      <c r="BH29" s="1681"/>
      <c r="BJ29" s="1681"/>
      <c r="BK29" s="1681"/>
      <c r="BL29" s="1681"/>
      <c r="BM29" s="1681"/>
      <c r="BN29" s="1673"/>
      <c r="BO29" s="1556"/>
      <c r="BP29" s="1682"/>
      <c r="BQ29" s="1683"/>
      <c r="BR29" s="1673"/>
      <c r="BS29" s="1377"/>
      <c r="BT29" s="1377"/>
      <c r="BU29" s="1377"/>
      <c r="BV29" s="1377"/>
      <c r="BW29" s="1377" t="str">
        <f>"评估人员："&amp;封面!G26</f>
        <v>评估人员：</v>
      </c>
      <c r="BX29" s="1377"/>
      <c r="BY29" s="1377"/>
      <c r="BZ29" s="1377"/>
      <c r="CA29" s="1377"/>
      <c r="CC29" s="1377"/>
      <c r="CE29" s="1377"/>
    </row>
    <row r="30" spans="1:84" ht="15.75" customHeight="1">
      <c r="A30" s="1557" t="str">
        <f>CONCATENATE(封面!D13,封面!F13,封面!G13,封面!H13,封面!I13,封面!J13,封面!K13)</f>
        <v>填表日期：年月日</v>
      </c>
      <c r="B30" s="1377"/>
      <c r="C30" s="1377"/>
      <c r="D30" s="1377"/>
      <c r="E30" s="1576"/>
      <c r="F30" s="1377"/>
      <c r="G30" s="1377"/>
      <c r="L30" s="1377"/>
      <c r="M30" s="1377"/>
      <c r="N30" s="1377"/>
      <c r="O30" s="1377"/>
      <c r="AM30" s="1556"/>
      <c r="AN30" s="1673"/>
      <c r="AO30" s="1674"/>
      <c r="AP30" s="1675"/>
      <c r="AQ30" s="1676"/>
      <c r="AR30" s="1677"/>
      <c r="AS30" s="1678"/>
      <c r="AT30" s="1676"/>
      <c r="AU30" s="1581"/>
      <c r="AV30" s="1581"/>
      <c r="AW30" s="1581"/>
      <c r="AX30" s="1581"/>
      <c r="AY30" s="1581"/>
      <c r="AZ30" s="1581"/>
      <c r="BA30" s="1581"/>
      <c r="BB30" s="1581"/>
      <c r="BC30" s="1581"/>
      <c r="BD30" s="1679"/>
      <c r="BE30" s="1680"/>
      <c r="BF30" s="1681"/>
      <c r="BG30" s="1681"/>
      <c r="BH30" s="1681"/>
      <c r="BJ30" s="1681"/>
      <c r="BK30" s="1681"/>
      <c r="BL30" s="1681"/>
      <c r="BM30" s="1681"/>
      <c r="BN30" s="1673"/>
      <c r="BO30" s="1556"/>
      <c r="BP30" s="1682"/>
      <c r="BQ30" s="1683"/>
      <c r="BR30" s="1673"/>
      <c r="BS30" s="1377"/>
      <c r="BT30" s="1377"/>
      <c r="BU30" s="1377"/>
      <c r="BV30" s="1377"/>
      <c r="BW30" s="1377"/>
      <c r="BX30" s="1377"/>
      <c r="BY30" s="1377"/>
      <c r="BZ30" s="1377"/>
      <c r="CA30" s="1377"/>
      <c r="CC30" s="1377"/>
      <c r="CE30" s="1377"/>
    </row>
    <row r="31" spans="1:84" ht="15.75" customHeight="1">
      <c r="B31" s="1377"/>
      <c r="C31" s="1377"/>
      <c r="D31" s="1377"/>
      <c r="E31" s="1576"/>
      <c r="F31" s="1377"/>
      <c r="G31" s="1377"/>
      <c r="L31" s="1377"/>
      <c r="M31" s="1377"/>
      <c r="N31" s="1377"/>
      <c r="O31" s="1377"/>
      <c r="AM31" s="1556"/>
      <c r="AN31" s="1673"/>
      <c r="AO31" s="1674"/>
      <c r="AP31" s="1675"/>
      <c r="AQ31" s="1676"/>
      <c r="AR31" s="1677"/>
      <c r="AS31" s="1678"/>
      <c r="AT31" s="1676"/>
      <c r="AU31" s="1581"/>
      <c r="AV31" s="1581"/>
      <c r="AW31" s="1581"/>
      <c r="AX31" s="1581"/>
      <c r="AY31" s="1581"/>
      <c r="AZ31" s="1581"/>
      <c r="BA31" s="1581"/>
      <c r="BB31" s="1581"/>
      <c r="BC31" s="1581"/>
      <c r="BD31" s="1679"/>
      <c r="BE31" s="1680"/>
      <c r="BF31" s="1681"/>
      <c r="BG31" s="1681"/>
      <c r="BH31" s="1681"/>
      <c r="BJ31" s="1681"/>
      <c r="BK31" s="1681"/>
      <c r="BL31" s="1681"/>
      <c r="BM31" s="1681"/>
      <c r="BN31" s="1673"/>
      <c r="BO31" s="1556"/>
      <c r="BP31" s="1682"/>
      <c r="BQ31" s="1683"/>
      <c r="BR31" s="1673"/>
      <c r="BS31" s="1377"/>
      <c r="BT31" s="1377"/>
      <c r="BU31" s="1377"/>
      <c r="BV31" s="1377"/>
      <c r="BW31" s="1377"/>
      <c r="BX31" s="1377"/>
      <c r="BY31" s="1377"/>
      <c r="BZ31" s="1377"/>
      <c r="CA31" s="1377"/>
      <c r="CC31" s="1377"/>
      <c r="CE31" s="1377"/>
    </row>
    <row r="32" spans="1:84" ht="15.75" customHeight="1">
      <c r="B32" s="1377"/>
      <c r="C32" s="1377"/>
      <c r="D32" s="1377"/>
      <c r="E32" s="1576"/>
      <c r="F32" s="1377"/>
      <c r="G32" s="1377"/>
      <c r="L32" s="1377"/>
      <c r="M32" s="1377"/>
      <c r="N32" s="1377"/>
      <c r="O32" s="1377"/>
      <c r="AM32" s="1556"/>
      <c r="AN32" s="1673"/>
      <c r="AO32" s="1674"/>
      <c r="AP32" s="1675"/>
      <c r="AQ32" s="1676"/>
      <c r="AR32" s="1677"/>
      <c r="AS32" s="1678"/>
      <c r="AT32" s="1676"/>
      <c r="AU32" s="1581"/>
      <c r="AV32" s="1581"/>
      <c r="AW32" s="1581"/>
      <c r="AX32" s="1581"/>
      <c r="AY32" s="1581"/>
      <c r="AZ32" s="1581"/>
      <c r="BA32" s="1581"/>
      <c r="BB32" s="1581"/>
      <c r="BC32" s="1581"/>
      <c r="BD32" s="1679"/>
      <c r="BE32" s="1680"/>
      <c r="BF32" s="1681"/>
      <c r="BG32" s="1681"/>
      <c r="BH32" s="1681"/>
      <c r="BJ32" s="1681"/>
      <c r="BK32" s="1681"/>
      <c r="BL32" s="1681"/>
      <c r="BM32" s="1681"/>
      <c r="BN32" s="1673"/>
      <c r="BO32" s="1556"/>
      <c r="BP32" s="1682"/>
      <c r="BQ32" s="1683"/>
      <c r="BR32" s="1673"/>
      <c r="BS32" s="1377"/>
      <c r="BT32" s="1377"/>
      <c r="BU32" s="1377"/>
      <c r="BV32" s="1377"/>
      <c r="BW32" s="1377"/>
      <c r="BX32" s="1377"/>
      <c r="BY32" s="1377"/>
      <c r="BZ32" s="1377"/>
      <c r="CA32" s="1377"/>
      <c r="CC32" s="1377"/>
      <c r="CE32" s="1377"/>
    </row>
    <row r="33" spans="2:83" ht="15.75" customHeight="1">
      <c r="B33" s="1377"/>
      <c r="C33" s="1377"/>
      <c r="D33" s="1377"/>
      <c r="E33" s="1576"/>
      <c r="F33" s="1377"/>
      <c r="G33" s="1377"/>
      <c r="L33" s="1377"/>
      <c r="M33" s="1377"/>
      <c r="N33" s="1377"/>
      <c r="O33" s="1377"/>
      <c r="AM33" s="1556"/>
      <c r="AN33" s="1673"/>
      <c r="AO33" s="1674"/>
      <c r="AP33" s="1675"/>
      <c r="AQ33" s="1676"/>
      <c r="AR33" s="1677"/>
      <c r="AS33" s="1678"/>
      <c r="AT33" s="1676"/>
      <c r="AU33" s="1581"/>
      <c r="AV33" s="1581"/>
      <c r="AW33" s="1581"/>
      <c r="AX33" s="1581"/>
      <c r="AY33" s="1581"/>
      <c r="AZ33" s="1581"/>
      <c r="BA33" s="1581"/>
      <c r="BB33" s="1581"/>
      <c r="BC33" s="1581"/>
      <c r="BD33" s="1679"/>
      <c r="BE33" s="1680"/>
      <c r="BF33" s="1681"/>
      <c r="BG33" s="1681"/>
      <c r="BH33" s="1681"/>
      <c r="BJ33" s="1681"/>
      <c r="BK33" s="1681"/>
      <c r="BL33" s="1681"/>
      <c r="BM33" s="1681"/>
      <c r="BN33" s="1673"/>
      <c r="BO33" s="1556"/>
      <c r="BP33" s="1682"/>
      <c r="BQ33" s="1683"/>
      <c r="BR33" s="1673"/>
      <c r="BS33" s="1377"/>
      <c r="BT33" s="1377"/>
      <c r="BU33" s="1377"/>
      <c r="BV33" s="1377"/>
      <c r="BW33" s="1377"/>
      <c r="BX33" s="1377"/>
      <c r="BY33" s="1377"/>
      <c r="BZ33" s="1377"/>
      <c r="CA33" s="1377"/>
      <c r="CC33" s="1377"/>
      <c r="CE33" s="1377"/>
    </row>
    <row r="34" spans="2:83" ht="15.75" customHeight="1">
      <c r="B34" s="1377"/>
      <c r="C34" s="1377"/>
      <c r="D34" s="1377"/>
      <c r="E34" s="1576"/>
      <c r="F34" s="1377"/>
      <c r="G34" s="1377"/>
      <c r="L34" s="1377"/>
      <c r="M34" s="1377"/>
      <c r="N34" s="1377"/>
      <c r="O34" s="1377"/>
      <c r="AM34" s="1556"/>
      <c r="AN34" s="1673"/>
      <c r="AO34" s="1674"/>
      <c r="AP34" s="1675"/>
      <c r="AQ34" s="1676"/>
      <c r="AR34" s="1677"/>
      <c r="AS34" s="1678"/>
      <c r="AT34" s="1676"/>
      <c r="AU34" s="1581"/>
      <c r="AV34" s="1581"/>
      <c r="AW34" s="1581"/>
      <c r="AX34" s="1581"/>
      <c r="AY34" s="1581"/>
      <c r="AZ34" s="1581"/>
      <c r="BA34" s="1581"/>
      <c r="BB34" s="1581"/>
      <c r="BC34" s="1581"/>
      <c r="BD34" s="1679"/>
      <c r="BE34" s="1680"/>
      <c r="BF34" s="1681"/>
      <c r="BG34" s="1681"/>
      <c r="BH34" s="1681"/>
      <c r="BJ34" s="1681"/>
      <c r="BK34" s="1681"/>
      <c r="BL34" s="1681"/>
      <c r="BM34" s="1681"/>
      <c r="BN34" s="1673"/>
      <c r="BO34" s="1377"/>
      <c r="BP34" s="1377"/>
      <c r="BQ34" s="1377"/>
      <c r="BR34" s="1377"/>
      <c r="BS34" s="1377"/>
      <c r="BT34" s="1377"/>
      <c r="BU34" s="1377"/>
      <c r="BV34" s="1377"/>
      <c r="BW34" s="1377"/>
      <c r="BX34" s="1575"/>
      <c r="BY34" s="1377"/>
      <c r="BZ34" s="1377"/>
      <c r="CA34" s="1377"/>
      <c r="CB34" s="1377"/>
      <c r="CC34" s="1377"/>
      <c r="CE34" s="1377"/>
    </row>
    <row r="35" spans="2:83" ht="15.75" customHeight="1">
      <c r="B35" s="1377"/>
      <c r="C35" s="1377"/>
      <c r="D35" s="1377"/>
      <c r="E35" s="1576"/>
      <c r="F35" s="1377"/>
      <c r="G35" s="1377"/>
      <c r="L35" s="1377"/>
      <c r="M35" s="1377"/>
      <c r="N35" s="1377"/>
      <c r="O35" s="1377"/>
      <c r="AM35" s="1556"/>
      <c r="AN35" s="1673"/>
      <c r="AO35" s="1674"/>
      <c r="AP35" s="1675"/>
      <c r="AQ35" s="1676"/>
      <c r="AR35" s="1677"/>
      <c r="AS35" s="1678"/>
      <c r="AT35" s="1676"/>
      <c r="AU35" s="1581"/>
      <c r="AV35" s="1581"/>
      <c r="AW35" s="1581"/>
      <c r="AX35" s="1581"/>
      <c r="AY35" s="1581"/>
      <c r="AZ35" s="1581"/>
      <c r="BA35" s="1581"/>
      <c r="BB35" s="1581"/>
      <c r="BC35" s="1581"/>
      <c r="BD35" s="1679"/>
      <c r="BE35" s="1680"/>
      <c r="BF35" s="1681"/>
      <c r="BG35" s="1681"/>
      <c r="BH35" s="1681"/>
      <c r="BJ35" s="1681"/>
      <c r="BK35" s="1681"/>
      <c r="BL35" s="1681"/>
      <c r="BM35" s="1681"/>
      <c r="BN35" s="1673"/>
      <c r="BO35" s="1377"/>
      <c r="BP35" s="1377"/>
      <c r="BQ35" s="1377"/>
      <c r="BR35" s="1377"/>
      <c r="BS35" s="1377"/>
      <c r="BT35" s="1377"/>
      <c r="BU35" s="1377"/>
      <c r="BV35" s="1377"/>
      <c r="BW35" s="1377"/>
      <c r="BX35" s="1575"/>
      <c r="BY35" s="1377"/>
      <c r="BZ35" s="1377"/>
      <c r="CA35" s="1377"/>
      <c r="CB35" s="1377"/>
      <c r="CC35" s="1377"/>
      <c r="CE35" s="1377"/>
    </row>
    <row r="36" spans="2:83" ht="15.75" customHeight="1">
      <c r="B36" s="1377"/>
      <c r="C36" s="1377"/>
      <c r="D36" s="1377"/>
      <c r="E36" s="1576"/>
      <c r="F36" s="1377"/>
      <c r="G36" s="1377"/>
      <c r="L36" s="1377"/>
      <c r="M36" s="1377"/>
      <c r="N36" s="1377"/>
      <c r="O36" s="1377"/>
      <c r="AM36" s="1556"/>
      <c r="AN36" s="1673"/>
      <c r="AO36" s="1674"/>
      <c r="AP36" s="1675"/>
      <c r="AQ36" s="1676"/>
      <c r="AR36" s="1677"/>
      <c r="AS36" s="1678"/>
      <c r="AT36" s="1676"/>
      <c r="AU36" s="1581"/>
      <c r="AV36" s="1581"/>
      <c r="AW36" s="1581"/>
      <c r="AX36" s="1581"/>
      <c r="AY36" s="1581"/>
      <c r="AZ36" s="1581"/>
      <c r="BA36" s="1581"/>
      <c r="BB36" s="1581"/>
      <c r="BC36" s="1581"/>
      <c r="BD36" s="1679"/>
      <c r="BE36" s="1680"/>
      <c r="BF36" s="1681"/>
      <c r="BG36" s="1681"/>
      <c r="BH36" s="1681"/>
      <c r="BJ36" s="1681"/>
      <c r="BK36" s="1681"/>
      <c r="BL36" s="1681"/>
      <c r="BM36" s="1681"/>
      <c r="BN36" s="1673"/>
      <c r="BO36" s="1377"/>
      <c r="BP36" s="1377"/>
      <c r="BQ36" s="1377"/>
      <c r="BR36" s="1377"/>
      <c r="BS36" s="1377"/>
      <c r="BT36" s="1377"/>
      <c r="BU36" s="1377"/>
      <c r="BV36" s="1377"/>
      <c r="BW36" s="1377"/>
      <c r="BX36" s="1575"/>
      <c r="BY36" s="1377"/>
      <c r="BZ36" s="1377"/>
      <c r="CA36" s="1377"/>
      <c r="CB36" s="1377"/>
      <c r="CC36" s="1377"/>
      <c r="CE36" s="1377"/>
    </row>
    <row r="37" spans="2:83" ht="12.75">
      <c r="B37" s="1377"/>
      <c r="C37" s="1377"/>
      <c r="D37" s="1377"/>
      <c r="E37" s="1576"/>
      <c r="F37" s="1377"/>
      <c r="G37" s="1377"/>
      <c r="L37" s="1377"/>
      <c r="M37" s="1377"/>
      <c r="N37" s="1377"/>
      <c r="O37" s="1377"/>
      <c r="AM37" s="1556"/>
      <c r="AN37" s="1673"/>
      <c r="AO37" s="1674"/>
      <c r="AP37" s="1675"/>
      <c r="AQ37" s="1676"/>
      <c r="AR37" s="1677"/>
      <c r="AS37" s="1678"/>
      <c r="AT37" s="1676"/>
      <c r="AU37" s="1581"/>
      <c r="AV37" s="1581"/>
      <c r="AW37" s="1581"/>
      <c r="AX37" s="1581"/>
      <c r="AY37" s="1581"/>
      <c r="AZ37" s="1581"/>
      <c r="BA37" s="1581"/>
      <c r="BB37" s="1581"/>
      <c r="BC37" s="1581"/>
      <c r="BD37" s="1679"/>
      <c r="BE37" s="1680"/>
      <c r="BF37" s="1681"/>
      <c r="BG37" s="1681"/>
      <c r="BH37" s="1681"/>
      <c r="BJ37" s="1681"/>
      <c r="BK37" s="1681"/>
      <c r="BL37" s="1681"/>
      <c r="BM37" s="1681"/>
      <c r="BN37" s="1673"/>
      <c r="BO37" s="1377"/>
      <c r="BP37" s="1377"/>
      <c r="BQ37" s="1377"/>
      <c r="BR37" s="1377"/>
      <c r="BS37" s="1377"/>
      <c r="BT37" s="1377"/>
      <c r="BU37" s="1377"/>
      <c r="BV37" s="1377"/>
      <c r="BW37" s="1377"/>
      <c r="BX37" s="1575"/>
      <c r="BY37" s="1377"/>
      <c r="BZ37" s="1377"/>
      <c r="CA37" s="1377"/>
      <c r="CB37" s="1377"/>
      <c r="CC37" s="1377"/>
      <c r="CE37" s="1377"/>
    </row>
    <row r="38" spans="2:83" ht="12.75">
      <c r="B38" s="1377"/>
      <c r="C38" s="1377"/>
      <c r="D38" s="1377"/>
      <c r="E38" s="1576"/>
      <c r="F38" s="1377"/>
      <c r="G38" s="1377"/>
      <c r="L38" s="1377"/>
      <c r="M38" s="1377"/>
      <c r="N38" s="1377"/>
      <c r="O38" s="1377"/>
      <c r="AM38" s="1556"/>
      <c r="AN38" s="1673"/>
      <c r="AO38" s="1674"/>
      <c r="AP38" s="1675"/>
      <c r="AQ38" s="1676"/>
      <c r="AR38" s="1677"/>
      <c r="AS38" s="1678"/>
      <c r="AT38" s="1676"/>
      <c r="AU38" s="1581"/>
      <c r="AV38" s="1581"/>
      <c r="AW38" s="1581"/>
      <c r="AX38" s="1581"/>
      <c r="AY38" s="1581"/>
      <c r="AZ38" s="1581"/>
      <c r="BA38" s="1581"/>
      <c r="BB38" s="1581"/>
      <c r="BC38" s="1581"/>
      <c r="BD38" s="1679"/>
      <c r="BE38" s="1680"/>
      <c r="BF38" s="1681"/>
      <c r="BG38" s="1681"/>
      <c r="BH38" s="1681"/>
      <c r="BJ38" s="1681"/>
      <c r="BK38" s="1681"/>
      <c r="BL38" s="1681"/>
      <c r="BM38" s="1681"/>
      <c r="BN38" s="1673"/>
      <c r="BO38" s="1377"/>
      <c r="BP38" s="1377"/>
      <c r="BQ38" s="1377"/>
      <c r="BR38" s="1377"/>
      <c r="BS38" s="1377"/>
      <c r="BT38" s="1377"/>
      <c r="BU38" s="1377"/>
      <c r="BV38" s="1377"/>
      <c r="BW38" s="1377"/>
      <c r="BX38" s="1575"/>
      <c r="BY38" s="1377"/>
      <c r="BZ38" s="1377"/>
      <c r="CA38" s="1377"/>
      <c r="CB38" s="1377"/>
      <c r="CC38" s="1377"/>
      <c r="CE38" s="1377"/>
    </row>
    <row r="39" spans="2:83" ht="15.75" customHeight="1">
      <c r="B39" s="1377"/>
      <c r="C39" s="1377"/>
      <c r="D39" s="1377"/>
      <c r="E39" s="1576"/>
      <c r="F39" s="1377"/>
      <c r="G39" s="1377"/>
      <c r="L39" s="1377"/>
      <c r="M39" s="1377"/>
      <c r="N39" s="1377"/>
      <c r="O39" s="1377"/>
      <c r="AM39" s="1556"/>
      <c r="AN39" s="1673"/>
      <c r="AO39" s="1674"/>
      <c r="AP39" s="1675"/>
      <c r="AQ39" s="1676"/>
      <c r="AR39" s="1677"/>
      <c r="AS39" s="1678"/>
      <c r="AT39" s="1676"/>
      <c r="AU39" s="1581"/>
      <c r="AV39" s="1581"/>
      <c r="AW39" s="1581"/>
      <c r="AX39" s="1581"/>
      <c r="AY39" s="1581"/>
      <c r="AZ39" s="1581"/>
      <c r="BA39" s="1581"/>
      <c r="BB39" s="1581"/>
      <c r="BC39" s="1581"/>
      <c r="BD39" s="1679"/>
      <c r="BE39" s="1680"/>
      <c r="BF39" s="1681"/>
      <c r="BG39" s="1681"/>
      <c r="BH39" s="1681"/>
      <c r="BJ39" s="1681"/>
      <c r="BK39" s="1681"/>
      <c r="BL39" s="1681"/>
      <c r="BM39" s="1681"/>
      <c r="BN39" s="1673"/>
      <c r="BO39" s="1377"/>
      <c r="BP39" s="1377"/>
      <c r="BQ39" s="1377"/>
      <c r="BR39" s="1377"/>
      <c r="BS39" s="1377"/>
      <c r="BT39" s="1377"/>
      <c r="BU39" s="1377"/>
      <c r="BV39" s="1377"/>
      <c r="BW39" s="1377"/>
      <c r="BX39" s="1575"/>
      <c r="BY39" s="1377"/>
      <c r="BZ39" s="1377"/>
      <c r="CA39" s="1377"/>
      <c r="CB39" s="1377"/>
      <c r="CC39" s="1377"/>
      <c r="CE39" s="1377"/>
    </row>
    <row r="40" spans="2:83" ht="15.75" customHeight="1">
      <c r="B40" s="1377"/>
      <c r="C40" s="1377"/>
      <c r="D40" s="1377"/>
      <c r="E40" s="1576"/>
      <c r="F40" s="1377"/>
      <c r="G40" s="1377"/>
      <c r="L40" s="1377"/>
      <c r="M40" s="1377"/>
      <c r="N40" s="1377"/>
      <c r="O40" s="1377"/>
      <c r="AM40" s="1556"/>
      <c r="AN40" s="1673"/>
      <c r="AO40" s="1674"/>
      <c r="AP40" s="1675"/>
      <c r="AQ40" s="1676"/>
      <c r="AR40" s="1677"/>
      <c r="AS40" s="1678"/>
      <c r="AT40" s="1676"/>
      <c r="AU40" s="1581"/>
      <c r="AV40" s="1581"/>
      <c r="AW40" s="1581"/>
      <c r="AX40" s="1581"/>
      <c r="AY40" s="1581"/>
      <c r="AZ40" s="1581"/>
      <c r="BA40" s="1581"/>
      <c r="BB40" s="1581"/>
      <c r="BC40" s="1581"/>
      <c r="BD40" s="1679"/>
      <c r="BE40" s="1680"/>
      <c r="BF40" s="1681"/>
      <c r="BG40" s="1681"/>
      <c r="BH40" s="1681"/>
      <c r="BJ40" s="1681"/>
      <c r="BK40" s="1681"/>
      <c r="BL40" s="1681"/>
      <c r="BM40" s="1681"/>
      <c r="BN40" s="1673"/>
      <c r="BO40" s="1377"/>
      <c r="BP40" s="1377"/>
      <c r="BQ40" s="1377"/>
      <c r="BR40" s="1377"/>
      <c r="BS40" s="1377"/>
      <c r="BT40" s="1377"/>
      <c r="BU40" s="1377"/>
      <c r="BV40" s="1377"/>
      <c r="BW40" s="1377"/>
      <c r="BX40" s="1575"/>
      <c r="BY40" s="1377"/>
      <c r="BZ40" s="1377"/>
      <c r="CA40" s="1377"/>
      <c r="CB40" s="1377"/>
      <c r="CC40" s="1377"/>
      <c r="CE40" s="1377"/>
    </row>
    <row r="41" spans="2:83" ht="15.75" customHeight="1">
      <c r="B41" s="1377"/>
      <c r="C41" s="1377"/>
      <c r="D41" s="1377"/>
      <c r="E41" s="1576"/>
      <c r="F41" s="1377"/>
      <c r="G41" s="1377"/>
      <c r="L41" s="1377"/>
      <c r="M41" s="1377"/>
      <c r="N41" s="1377"/>
      <c r="O41" s="1377"/>
      <c r="AM41" s="1556"/>
      <c r="AN41" s="1673"/>
      <c r="AO41" s="1674"/>
      <c r="AP41" s="1675"/>
      <c r="AQ41" s="1676"/>
      <c r="AR41" s="1677"/>
      <c r="AS41" s="1678"/>
      <c r="AT41" s="1676"/>
      <c r="AU41" s="1581"/>
      <c r="AV41" s="1581"/>
      <c r="AW41" s="1581"/>
      <c r="AX41" s="1581"/>
      <c r="AY41" s="1581"/>
      <c r="AZ41" s="1581"/>
      <c r="BA41" s="1581"/>
      <c r="BB41" s="1581"/>
      <c r="BC41" s="1581"/>
      <c r="BD41" s="1679"/>
      <c r="BE41" s="1680"/>
      <c r="BF41" s="1681"/>
      <c r="BG41" s="1681"/>
      <c r="BH41" s="1681"/>
      <c r="BJ41" s="1681"/>
      <c r="BK41" s="1681"/>
      <c r="BL41" s="1681"/>
      <c r="BM41" s="1681"/>
      <c r="BN41" s="1673"/>
      <c r="BO41" s="1377"/>
      <c r="BP41" s="1377"/>
      <c r="BQ41" s="1377"/>
      <c r="BR41" s="1377"/>
      <c r="BS41" s="1377"/>
      <c r="BT41" s="1377"/>
      <c r="BU41" s="1377"/>
      <c r="BV41" s="1377"/>
      <c r="BW41" s="1377"/>
      <c r="BX41" s="1575"/>
      <c r="BY41" s="1377"/>
      <c r="BZ41" s="1377"/>
      <c r="CA41" s="1377"/>
      <c r="CB41" s="1377"/>
      <c r="CC41" s="1377"/>
      <c r="CE41" s="1377"/>
    </row>
    <row r="42" spans="2:83" ht="15.75" customHeight="1">
      <c r="B42" s="1377"/>
      <c r="C42" s="1377"/>
      <c r="D42" s="1377"/>
      <c r="E42" s="1576"/>
      <c r="F42" s="1377"/>
      <c r="G42" s="1377"/>
      <c r="L42" s="1377"/>
      <c r="M42" s="1377"/>
      <c r="N42" s="1377"/>
      <c r="O42" s="1377"/>
      <c r="AM42" s="1556"/>
      <c r="AN42" s="1673"/>
      <c r="AO42" s="1674"/>
      <c r="AP42" s="1675"/>
      <c r="AQ42" s="1676"/>
      <c r="AR42" s="1677"/>
      <c r="AS42" s="1678"/>
      <c r="AT42" s="1676"/>
      <c r="AU42" s="1581"/>
      <c r="AV42" s="1581"/>
      <c r="AW42" s="1581"/>
      <c r="AX42" s="1581"/>
      <c r="AY42" s="1581"/>
      <c r="AZ42" s="1581"/>
      <c r="BA42" s="1581"/>
      <c r="BB42" s="1581"/>
      <c r="BC42" s="1581"/>
      <c r="BD42" s="1679"/>
      <c r="BE42" s="1680"/>
      <c r="BF42" s="1681"/>
      <c r="BG42" s="1681"/>
      <c r="BH42" s="1681"/>
      <c r="BJ42" s="1681"/>
      <c r="BK42" s="1681"/>
      <c r="BL42" s="1681"/>
      <c r="BM42" s="1681"/>
      <c r="BN42" s="1673"/>
      <c r="BO42" s="1377"/>
      <c r="BP42" s="1377"/>
      <c r="BQ42" s="1377"/>
      <c r="BR42" s="1377"/>
      <c r="BS42" s="1377"/>
      <c r="BT42" s="1377"/>
      <c r="BU42" s="1377"/>
      <c r="BV42" s="1377"/>
      <c r="BW42" s="1377"/>
      <c r="BX42" s="1575"/>
      <c r="BY42" s="1377"/>
      <c r="BZ42" s="1377"/>
      <c r="CA42" s="1377"/>
      <c r="CB42" s="1377"/>
      <c r="CC42" s="1377"/>
      <c r="CE42" s="1377"/>
    </row>
    <row r="43" spans="2:83" ht="15.75" customHeight="1">
      <c r="B43" s="1377"/>
      <c r="C43" s="1377"/>
      <c r="D43" s="1377"/>
      <c r="E43" s="1576"/>
      <c r="F43" s="1377"/>
      <c r="G43" s="1377"/>
      <c r="L43" s="1377"/>
      <c r="M43" s="1377"/>
      <c r="N43" s="1377"/>
      <c r="O43" s="1377"/>
      <c r="AM43" s="1556"/>
      <c r="AN43" s="1673"/>
      <c r="AO43" s="1674"/>
      <c r="AP43" s="1675"/>
      <c r="AQ43" s="1676"/>
      <c r="AR43" s="1677"/>
      <c r="AS43" s="1678"/>
      <c r="AT43" s="1676"/>
      <c r="AU43" s="1581"/>
      <c r="AV43" s="1581"/>
      <c r="AW43" s="1581"/>
      <c r="AX43" s="1581"/>
      <c r="AY43" s="1581"/>
      <c r="AZ43" s="1581"/>
      <c r="BA43" s="1581"/>
      <c r="BB43" s="1581"/>
      <c r="BC43" s="1581"/>
      <c r="BD43" s="1679"/>
      <c r="BE43" s="1680"/>
      <c r="BF43" s="1681"/>
      <c r="BG43" s="1681"/>
      <c r="BH43" s="1681"/>
      <c r="BJ43" s="1681"/>
      <c r="BK43" s="1681"/>
      <c r="BL43" s="1681"/>
      <c r="BM43" s="1681"/>
      <c r="BN43" s="1673"/>
      <c r="BO43" s="1377"/>
      <c r="BP43" s="1377"/>
      <c r="BQ43" s="1377"/>
      <c r="BR43" s="1377"/>
      <c r="BS43" s="1377"/>
      <c r="BT43" s="1377"/>
      <c r="BU43" s="1377"/>
      <c r="BV43" s="1377"/>
      <c r="BW43" s="1377"/>
      <c r="BX43" s="1575"/>
      <c r="BY43" s="1377"/>
      <c r="BZ43" s="1377"/>
      <c r="CA43" s="1377"/>
      <c r="CB43" s="1377"/>
      <c r="CC43" s="1377"/>
      <c r="CE43" s="1377"/>
    </row>
    <row r="44" spans="2:83" ht="15.75" customHeight="1">
      <c r="B44" s="1377"/>
      <c r="C44" s="1377"/>
      <c r="D44" s="1377"/>
      <c r="E44" s="1576"/>
      <c r="F44" s="1377"/>
      <c r="G44" s="1377"/>
      <c r="L44" s="1377"/>
      <c r="M44" s="1377"/>
      <c r="N44" s="1377"/>
      <c r="O44" s="1377"/>
      <c r="AM44" s="1556"/>
      <c r="AN44" s="1673"/>
      <c r="AO44" s="1674"/>
      <c r="AP44" s="1675"/>
      <c r="AQ44" s="1676"/>
      <c r="AR44" s="1677"/>
      <c r="AS44" s="1678"/>
      <c r="AT44" s="1676"/>
      <c r="AU44" s="1581"/>
      <c r="AV44" s="1581"/>
      <c r="AW44" s="1581"/>
      <c r="AX44" s="1581"/>
      <c r="AY44" s="1581"/>
      <c r="AZ44" s="1581"/>
      <c r="BA44" s="1581"/>
      <c r="BB44" s="1581"/>
      <c r="BC44" s="1581"/>
      <c r="BD44" s="1679"/>
      <c r="BE44" s="1680"/>
      <c r="BF44" s="1681"/>
      <c r="BG44" s="1681"/>
      <c r="BH44" s="1681"/>
      <c r="BJ44" s="1681"/>
      <c r="BK44" s="1681"/>
      <c r="BL44" s="1681"/>
      <c r="BM44" s="1681"/>
      <c r="BN44" s="1673"/>
      <c r="BO44" s="1556"/>
      <c r="BP44" s="1682"/>
      <c r="BQ44" s="1683"/>
      <c r="BR44" s="1673"/>
      <c r="BS44" s="1377"/>
      <c r="BT44" s="1377"/>
      <c r="BU44" s="1377"/>
      <c r="BV44" s="1377"/>
      <c r="BW44" s="1377"/>
      <c r="BX44" s="1377"/>
      <c r="BY44" s="1377"/>
      <c r="BZ44" s="1377"/>
      <c r="CA44" s="1377"/>
      <c r="CC44" s="1377"/>
      <c r="CE44" s="1377"/>
    </row>
    <row r="45" spans="2:83" ht="15.75" customHeight="1">
      <c r="B45" s="1377"/>
      <c r="C45" s="1377"/>
      <c r="D45" s="1377"/>
      <c r="E45" s="1576"/>
      <c r="F45" s="1377"/>
      <c r="G45" s="1377"/>
      <c r="L45" s="1377"/>
      <c r="M45" s="1377"/>
      <c r="N45" s="1377"/>
      <c r="O45" s="1377"/>
      <c r="AM45" s="1556"/>
      <c r="AN45" s="1673"/>
      <c r="AO45" s="1674"/>
      <c r="AP45" s="1675"/>
      <c r="AQ45" s="1676"/>
      <c r="AR45" s="1677"/>
      <c r="AS45" s="1678"/>
      <c r="AT45" s="1676"/>
      <c r="AU45" s="1581"/>
      <c r="AV45" s="1581"/>
      <c r="AW45" s="1581"/>
      <c r="AX45" s="1581"/>
      <c r="AY45" s="1581"/>
      <c r="AZ45" s="1581"/>
      <c r="BA45" s="1581"/>
      <c r="BB45" s="1581"/>
      <c r="BC45" s="1581"/>
      <c r="BD45" s="1679"/>
      <c r="BE45" s="1680"/>
      <c r="BF45" s="1681"/>
      <c r="BG45" s="1681"/>
      <c r="BH45" s="1681"/>
      <c r="BJ45" s="1681"/>
      <c r="BK45" s="1681"/>
      <c r="BL45" s="1681"/>
      <c r="BM45" s="1681"/>
      <c r="BN45" s="1673"/>
      <c r="BO45" s="1556"/>
      <c r="BP45" s="1682"/>
      <c r="BQ45" s="1683"/>
      <c r="BR45" s="1673"/>
      <c r="BS45" s="1377"/>
      <c r="BT45" s="1377"/>
      <c r="BU45" s="1377"/>
      <c r="BV45" s="1377"/>
      <c r="BW45" s="1377"/>
      <c r="BX45" s="1377"/>
      <c r="BY45" s="1377"/>
      <c r="BZ45" s="1377"/>
      <c r="CA45" s="1377"/>
      <c r="CC45" s="1377"/>
      <c r="CE45" s="1377"/>
    </row>
    <row r="46" spans="2:83" ht="15.75" customHeight="1">
      <c r="B46" s="1377"/>
      <c r="C46" s="1377"/>
      <c r="D46" s="1377"/>
      <c r="E46" s="1576"/>
      <c r="F46" s="1377"/>
      <c r="G46" s="1377"/>
      <c r="L46" s="1377"/>
      <c r="M46" s="1377"/>
      <c r="N46" s="1377"/>
      <c r="O46" s="1377"/>
      <c r="AM46" s="1556"/>
      <c r="AN46" s="1673"/>
      <c r="AO46" s="1674"/>
      <c r="AP46" s="1675"/>
      <c r="AQ46" s="1676"/>
      <c r="AR46" s="1677"/>
      <c r="AS46" s="1678"/>
      <c r="AT46" s="1676"/>
      <c r="AU46" s="1581"/>
      <c r="AV46" s="1581"/>
      <c r="AW46" s="1581"/>
      <c r="AX46" s="1581"/>
      <c r="AY46" s="1581"/>
      <c r="AZ46" s="1581"/>
      <c r="BA46" s="1581"/>
      <c r="BB46" s="1581"/>
      <c r="BC46" s="1581"/>
      <c r="BD46" s="1679"/>
      <c r="BE46" s="1680"/>
      <c r="BF46" s="1681"/>
      <c r="BG46" s="1681"/>
      <c r="BH46" s="1681"/>
      <c r="BJ46" s="1681"/>
      <c r="BK46" s="1681"/>
      <c r="BL46" s="1681"/>
      <c r="BM46" s="1681"/>
      <c r="BN46" s="1673"/>
      <c r="BO46" s="1556"/>
      <c r="BP46" s="1682"/>
      <c r="BQ46" s="1683"/>
      <c r="BR46" s="1673"/>
      <c r="BS46" s="1377"/>
      <c r="BT46" s="1377"/>
      <c r="BU46" s="1377"/>
      <c r="BV46" s="1377"/>
      <c r="BW46" s="1377"/>
      <c r="BX46" s="1377"/>
      <c r="BY46" s="1377"/>
      <c r="BZ46" s="1377"/>
      <c r="CA46" s="1377"/>
      <c r="CC46" s="1377"/>
      <c r="CE46" s="1377"/>
    </row>
    <row r="47" spans="2:83" ht="15.75" customHeight="1">
      <c r="B47" s="1377"/>
      <c r="C47" s="1377"/>
      <c r="D47" s="1377"/>
      <c r="E47" s="1576"/>
      <c r="F47" s="1377"/>
      <c r="G47" s="1377"/>
      <c r="L47" s="1377"/>
      <c r="M47" s="1377"/>
      <c r="N47" s="1377"/>
      <c r="O47" s="1377"/>
      <c r="AM47" s="1556"/>
      <c r="AN47" s="1673"/>
      <c r="AO47" s="1674"/>
      <c r="AP47" s="1675"/>
      <c r="AQ47" s="1676"/>
      <c r="AR47" s="1677"/>
      <c r="AS47" s="1678"/>
      <c r="AT47" s="1676"/>
      <c r="AU47" s="1581"/>
      <c r="AV47" s="1581"/>
      <c r="AW47" s="1581"/>
      <c r="AX47" s="1581"/>
      <c r="AY47" s="1581"/>
      <c r="AZ47" s="1581"/>
      <c r="BA47" s="1581"/>
      <c r="BB47" s="1581"/>
      <c r="BC47" s="1581"/>
      <c r="BD47" s="1679"/>
      <c r="BE47" s="1680"/>
      <c r="BF47" s="1681"/>
      <c r="BG47" s="1681"/>
      <c r="BH47" s="1681"/>
      <c r="BJ47" s="1681"/>
      <c r="BK47" s="1681"/>
      <c r="BL47" s="1681"/>
      <c r="BM47" s="1681"/>
      <c r="BN47" s="1673"/>
      <c r="BO47" s="1556"/>
      <c r="BP47" s="1682"/>
      <c r="BQ47" s="1683"/>
      <c r="BR47" s="1673"/>
      <c r="BS47" s="1377"/>
      <c r="BT47" s="1377"/>
      <c r="BU47" s="1377"/>
      <c r="BV47" s="1377"/>
      <c r="BW47" s="1377"/>
      <c r="BX47" s="1377"/>
      <c r="BY47" s="1377"/>
      <c r="BZ47" s="1377"/>
      <c r="CA47" s="1377"/>
      <c r="CC47" s="1377"/>
      <c r="CE47" s="1377"/>
    </row>
    <row r="48" spans="2:83" ht="15.75" customHeight="1">
      <c r="B48" s="1377"/>
      <c r="C48" s="1377"/>
      <c r="D48" s="1377"/>
      <c r="E48" s="1576"/>
      <c r="F48" s="1377"/>
      <c r="G48" s="1377"/>
      <c r="L48" s="1377"/>
      <c r="M48" s="1377"/>
      <c r="N48" s="1377"/>
      <c r="O48" s="1377"/>
      <c r="AM48" s="1556"/>
      <c r="AN48" s="1673"/>
      <c r="AO48" s="1674"/>
      <c r="AP48" s="1675"/>
      <c r="AQ48" s="1676"/>
      <c r="AR48" s="1677"/>
      <c r="AS48" s="1678"/>
      <c r="AT48" s="1676"/>
      <c r="AU48" s="1581"/>
      <c r="AV48" s="1581"/>
      <c r="AW48" s="1581"/>
      <c r="AX48" s="1581"/>
      <c r="AY48" s="1581"/>
      <c r="AZ48" s="1581"/>
      <c r="BA48" s="1581"/>
      <c r="BB48" s="1581"/>
      <c r="BC48" s="1581"/>
      <c r="BD48" s="1679"/>
      <c r="BE48" s="1680"/>
      <c r="BF48" s="1681"/>
      <c r="BG48" s="1681"/>
      <c r="BH48" s="1681"/>
      <c r="BJ48" s="1681"/>
      <c r="BK48" s="1681"/>
      <c r="BL48" s="1681"/>
      <c r="BM48" s="1681"/>
      <c r="BN48" s="1673"/>
      <c r="BO48" s="1556"/>
      <c r="BP48" s="1682"/>
      <c r="BQ48" s="1683"/>
      <c r="BR48" s="1673"/>
      <c r="BS48" s="1377"/>
      <c r="BT48" s="1377"/>
      <c r="BU48" s="1377"/>
      <c r="BV48" s="1377"/>
      <c r="BW48" s="1377"/>
      <c r="BX48" s="1377"/>
      <c r="BY48" s="1377"/>
      <c r="BZ48" s="1377"/>
      <c r="CA48" s="1377"/>
      <c r="CC48" s="1377"/>
      <c r="CE48" s="1377"/>
    </row>
    <row r="49" spans="2:83" ht="15.75" customHeight="1">
      <c r="B49" s="1377"/>
      <c r="C49" s="1377"/>
      <c r="D49" s="1377"/>
      <c r="E49" s="1576"/>
      <c r="F49" s="1377"/>
      <c r="G49" s="1377"/>
      <c r="L49" s="1377"/>
      <c r="M49" s="1377"/>
      <c r="N49" s="1377"/>
      <c r="O49" s="1377"/>
      <c r="AM49" s="1556"/>
      <c r="AN49" s="1673"/>
      <c r="AO49" s="1674"/>
      <c r="AP49" s="1675"/>
      <c r="AQ49" s="1676"/>
      <c r="AR49" s="1677"/>
      <c r="AS49" s="1678"/>
      <c r="AT49" s="1676"/>
      <c r="AU49" s="1581"/>
      <c r="AV49" s="1581"/>
      <c r="AW49" s="1581"/>
      <c r="AX49" s="1581"/>
      <c r="AY49" s="1581"/>
      <c r="AZ49" s="1581"/>
      <c r="BA49" s="1581"/>
      <c r="BB49" s="1581"/>
      <c r="BC49" s="1581"/>
      <c r="BD49" s="1679"/>
      <c r="BE49" s="1680"/>
      <c r="BF49" s="1681"/>
      <c r="BG49" s="1681"/>
      <c r="BH49" s="1681"/>
      <c r="BJ49" s="1681"/>
      <c r="BK49" s="1681"/>
      <c r="BL49" s="1681"/>
      <c r="BM49" s="1681"/>
      <c r="BN49" s="1673"/>
      <c r="BO49" s="1556"/>
      <c r="BP49" s="1682"/>
      <c r="BQ49" s="1683"/>
      <c r="BR49" s="1673"/>
      <c r="BS49" s="1377"/>
      <c r="BT49" s="1377"/>
      <c r="BU49" s="1377"/>
      <c r="BV49" s="1377"/>
      <c r="BW49" s="1377"/>
      <c r="BX49" s="1377"/>
      <c r="BY49" s="1377"/>
      <c r="BZ49" s="1377"/>
      <c r="CA49" s="1377"/>
      <c r="CC49" s="1377"/>
      <c r="CE49" s="1377"/>
    </row>
    <row r="50" spans="2:83" ht="15.75" customHeight="1">
      <c r="B50" s="1377"/>
      <c r="C50" s="1377"/>
      <c r="D50" s="1377"/>
      <c r="E50" s="1576"/>
      <c r="F50" s="1377"/>
      <c r="G50" s="1377"/>
      <c r="L50" s="1377"/>
      <c r="M50" s="1377"/>
      <c r="N50" s="1377"/>
      <c r="O50" s="1377"/>
      <c r="AM50" s="1556"/>
      <c r="AN50" s="1673"/>
      <c r="AO50" s="1674"/>
      <c r="AP50" s="1675"/>
      <c r="AQ50" s="1676"/>
      <c r="AR50" s="1677"/>
      <c r="AS50" s="1678"/>
      <c r="AT50" s="1676"/>
      <c r="AU50" s="1581"/>
      <c r="AV50" s="1581"/>
      <c r="AW50" s="1581"/>
      <c r="AX50" s="1581"/>
      <c r="AY50" s="1581"/>
      <c r="AZ50" s="1581"/>
      <c r="BA50" s="1581"/>
      <c r="BB50" s="1581"/>
      <c r="BC50" s="1581"/>
      <c r="BD50" s="1679"/>
      <c r="BE50" s="1680"/>
      <c r="BF50" s="1681"/>
      <c r="BG50" s="1681"/>
      <c r="BH50" s="1681"/>
      <c r="BJ50" s="1681"/>
      <c r="BK50" s="1681"/>
      <c r="BL50" s="1681"/>
      <c r="BM50" s="1681"/>
      <c r="BN50" s="1673"/>
      <c r="BO50" s="1556"/>
      <c r="BP50" s="1682"/>
      <c r="BQ50" s="1683"/>
      <c r="BR50" s="1673"/>
      <c r="BS50" s="1377"/>
      <c r="BT50" s="1377"/>
      <c r="BU50" s="1377"/>
      <c r="BV50" s="1377"/>
      <c r="BW50" s="1377"/>
      <c r="BX50" s="1377"/>
      <c r="BY50" s="1377"/>
      <c r="BZ50" s="1377"/>
      <c r="CA50" s="1377"/>
      <c r="CC50" s="1377"/>
      <c r="CE50" s="1377"/>
    </row>
    <row r="51" spans="2:83" ht="15.75" customHeight="1">
      <c r="B51" s="1377"/>
      <c r="C51" s="1377"/>
      <c r="D51" s="1377"/>
      <c r="E51" s="1576"/>
      <c r="F51" s="1377"/>
      <c r="G51" s="1377"/>
      <c r="L51" s="1377"/>
      <c r="M51" s="1377"/>
      <c r="N51" s="1377"/>
      <c r="O51" s="1377"/>
      <c r="AM51" s="1556"/>
      <c r="AN51" s="1673"/>
      <c r="AO51" s="1674"/>
      <c r="AP51" s="1675"/>
      <c r="AQ51" s="1676"/>
      <c r="AR51" s="1677"/>
      <c r="AS51" s="1678"/>
      <c r="AT51" s="1676"/>
      <c r="AU51" s="1581"/>
      <c r="AV51" s="1581"/>
      <c r="AW51" s="1581"/>
      <c r="AX51" s="1581"/>
      <c r="AY51" s="1581"/>
      <c r="AZ51" s="1581"/>
      <c r="BA51" s="1581"/>
      <c r="BB51" s="1581"/>
      <c r="BC51" s="1581"/>
      <c r="BD51" s="1679"/>
      <c r="BE51" s="1680"/>
      <c r="BF51" s="1681"/>
      <c r="BG51" s="1681"/>
      <c r="BH51" s="1681"/>
      <c r="BJ51" s="1681"/>
      <c r="BK51" s="1681"/>
      <c r="BL51" s="1681"/>
      <c r="BM51" s="1681"/>
      <c r="BN51" s="1673"/>
      <c r="BO51" s="1556"/>
      <c r="BP51" s="1682"/>
      <c r="BQ51" s="1683"/>
      <c r="BR51" s="1673"/>
      <c r="BS51" s="1377"/>
      <c r="BT51" s="1377"/>
      <c r="BU51" s="1377"/>
      <c r="BV51" s="1377"/>
      <c r="BW51" s="1377"/>
      <c r="BX51" s="1377"/>
      <c r="BY51" s="1377"/>
      <c r="BZ51" s="1377"/>
      <c r="CA51" s="1377"/>
      <c r="CC51" s="1377"/>
      <c r="CE51" s="1377"/>
    </row>
    <row r="52" spans="2:83" ht="15.75" customHeight="1">
      <c r="B52" s="1377"/>
      <c r="C52" s="1377"/>
      <c r="D52" s="1377"/>
      <c r="E52" s="1576"/>
      <c r="F52" s="1377"/>
      <c r="G52" s="1377"/>
      <c r="L52" s="1377"/>
      <c r="M52" s="1377"/>
      <c r="N52" s="1377"/>
      <c r="O52" s="1377"/>
      <c r="AM52" s="1556"/>
      <c r="AN52" s="1673"/>
      <c r="AO52" s="1674"/>
      <c r="AP52" s="1675"/>
      <c r="AQ52" s="1676"/>
      <c r="AR52" s="1677"/>
      <c r="AS52" s="1678"/>
      <c r="AT52" s="1676"/>
      <c r="AU52" s="1581"/>
      <c r="AV52" s="1581"/>
      <c r="AW52" s="1581"/>
      <c r="AX52" s="1581"/>
      <c r="AY52" s="1581"/>
      <c r="AZ52" s="1581"/>
      <c r="BA52" s="1581"/>
      <c r="BB52" s="1581"/>
      <c r="BC52" s="1581"/>
      <c r="BD52" s="1679"/>
      <c r="BE52" s="1680"/>
      <c r="BF52" s="1681"/>
      <c r="BG52" s="1681"/>
      <c r="BH52" s="1681"/>
      <c r="BJ52" s="1681"/>
      <c r="BK52" s="1681"/>
      <c r="BL52" s="1681"/>
      <c r="BM52" s="1681"/>
      <c r="BN52" s="1673"/>
      <c r="BO52" s="1556"/>
      <c r="BP52" s="1682"/>
      <c r="BQ52" s="1683"/>
      <c r="BR52" s="1673"/>
      <c r="BS52" s="1377"/>
      <c r="BT52" s="1377"/>
      <c r="BU52" s="1377"/>
      <c r="BV52" s="1377"/>
      <c r="BW52" s="1377"/>
      <c r="BX52" s="1377"/>
      <c r="BY52" s="1377"/>
      <c r="BZ52" s="1377"/>
      <c r="CA52" s="1377"/>
      <c r="CC52" s="1377"/>
      <c r="CE52" s="1377"/>
    </row>
    <row r="53" spans="2:83" ht="15.75" customHeight="1">
      <c r="B53" s="1377"/>
      <c r="C53" s="1377"/>
      <c r="D53" s="1377"/>
      <c r="E53" s="1576"/>
      <c r="F53" s="1377"/>
      <c r="G53" s="1377"/>
      <c r="L53" s="1377"/>
      <c r="M53" s="1377"/>
      <c r="N53" s="1377"/>
      <c r="O53" s="1377"/>
      <c r="P53" s="1684"/>
      <c r="R53" s="1684"/>
      <c r="S53" s="1684"/>
      <c r="T53" s="1684"/>
      <c r="U53" s="1684"/>
      <c r="AM53" s="1685"/>
      <c r="AN53" s="1673"/>
      <c r="AO53" s="1674"/>
      <c r="AP53" s="1675"/>
      <c r="AQ53" s="1676"/>
      <c r="AR53" s="1677"/>
      <c r="AS53" s="1678"/>
      <c r="AT53" s="1676"/>
      <c r="AU53" s="1581"/>
      <c r="AV53" s="1581"/>
      <c r="AW53" s="1581"/>
      <c r="AX53" s="1581"/>
      <c r="AY53" s="1581"/>
      <c r="AZ53" s="1581"/>
      <c r="BA53" s="1581"/>
      <c r="BB53" s="1581"/>
      <c r="BC53" s="1581"/>
      <c r="BD53" s="1679"/>
      <c r="BE53" s="1680"/>
      <c r="BF53" s="1681"/>
      <c r="BG53" s="1681"/>
      <c r="BH53" s="1681"/>
      <c r="BI53" s="1680"/>
      <c r="BJ53" s="1681"/>
      <c r="BK53" s="1681"/>
      <c r="BL53" s="1681"/>
      <c r="BM53" s="1681"/>
      <c r="BN53" s="1673"/>
      <c r="BO53" s="1556"/>
      <c r="BP53" s="1682"/>
      <c r="BQ53" s="1683"/>
      <c r="BR53" s="1673"/>
      <c r="BS53" s="1377"/>
      <c r="BT53" s="1377"/>
      <c r="BU53" s="1377"/>
      <c r="BV53" s="1377"/>
      <c r="BW53" s="1377"/>
      <c r="BX53" s="1377"/>
      <c r="BY53" s="1377"/>
      <c r="BZ53" s="1377"/>
      <c r="CA53" s="1377"/>
      <c r="CC53" s="1377"/>
      <c r="CD53" s="1684"/>
      <c r="CE53" s="1377"/>
    </row>
    <row r="54" spans="2:83" ht="15.75" customHeight="1">
      <c r="B54" s="1377"/>
      <c r="C54" s="1377"/>
      <c r="D54" s="1377"/>
      <c r="E54" s="1576"/>
      <c r="F54" s="1377"/>
      <c r="G54" s="1377"/>
      <c r="L54" s="1377"/>
      <c r="M54" s="1377"/>
      <c r="N54" s="1377"/>
      <c r="O54" s="1377"/>
      <c r="AM54" s="1556"/>
      <c r="AN54" s="1673"/>
      <c r="AO54" s="1674"/>
      <c r="AP54" s="1675"/>
      <c r="AQ54" s="1676"/>
      <c r="AR54" s="1677"/>
      <c r="AS54" s="1678"/>
      <c r="AT54" s="1676"/>
      <c r="AU54" s="1581"/>
      <c r="AV54" s="1581"/>
      <c r="AW54" s="1581"/>
      <c r="AX54" s="1581"/>
      <c r="AY54" s="1581"/>
      <c r="AZ54" s="1581"/>
      <c r="BA54" s="1581"/>
      <c r="BB54" s="1581"/>
      <c r="BC54" s="1581"/>
      <c r="BD54" s="1679"/>
      <c r="BE54" s="1680"/>
      <c r="BF54" s="1681"/>
      <c r="BG54" s="1681"/>
      <c r="BH54" s="1681"/>
      <c r="BJ54" s="1681"/>
      <c r="BK54" s="1681"/>
      <c r="BL54" s="1681"/>
      <c r="BM54" s="1681"/>
      <c r="BN54" s="1673"/>
      <c r="BO54" s="1556"/>
      <c r="BP54" s="1682"/>
      <c r="BQ54" s="1683"/>
      <c r="BR54" s="1673"/>
      <c r="BS54" s="1377"/>
      <c r="BT54" s="1377"/>
      <c r="BU54" s="1377"/>
      <c r="BV54" s="1377"/>
      <c r="BW54" s="1377"/>
      <c r="BX54" s="1377"/>
      <c r="BY54" s="1377"/>
      <c r="BZ54" s="1377"/>
      <c r="CA54" s="1377"/>
      <c r="CC54" s="1377"/>
      <c r="CE54" s="1377"/>
    </row>
    <row r="55" spans="2:83" ht="15.75" customHeight="1">
      <c r="B55" s="1377"/>
      <c r="C55" s="1377"/>
      <c r="D55" s="1377"/>
      <c r="E55" s="1576"/>
      <c r="F55" s="1377"/>
      <c r="G55" s="1377"/>
      <c r="L55" s="1377"/>
      <c r="M55" s="1377"/>
      <c r="N55" s="1377"/>
      <c r="O55" s="1377"/>
      <c r="AM55" s="1556"/>
      <c r="AN55" s="1673"/>
      <c r="AO55" s="1674"/>
      <c r="AP55" s="1675"/>
      <c r="AQ55" s="1676"/>
      <c r="AR55" s="1677"/>
      <c r="AS55" s="1678"/>
      <c r="AT55" s="1676"/>
      <c r="AU55" s="1581"/>
      <c r="AV55" s="1581"/>
      <c r="AW55" s="1581"/>
      <c r="AX55" s="1581"/>
      <c r="AY55" s="1581"/>
      <c r="AZ55" s="1581"/>
      <c r="BA55" s="1581"/>
      <c r="BB55" s="1581"/>
      <c r="BC55" s="1581"/>
      <c r="BD55" s="1679"/>
      <c r="BE55" s="1680"/>
      <c r="BF55" s="1681"/>
      <c r="BG55" s="1681"/>
      <c r="BH55" s="1681"/>
      <c r="BJ55" s="1681"/>
      <c r="BK55" s="1681"/>
      <c r="BL55" s="1681"/>
      <c r="BM55" s="1681"/>
      <c r="BN55" s="1673"/>
      <c r="BO55" s="1556"/>
      <c r="BP55" s="1682"/>
      <c r="BQ55" s="1683"/>
      <c r="BR55" s="1673"/>
      <c r="BS55" s="1377"/>
      <c r="BT55" s="1377"/>
      <c r="BU55" s="1377"/>
      <c r="BV55" s="1377"/>
      <c r="BW55" s="1377"/>
      <c r="BX55" s="1377"/>
      <c r="BY55" s="1377"/>
      <c r="BZ55" s="1377"/>
      <c r="CA55" s="1377"/>
      <c r="CC55" s="1377"/>
      <c r="CE55" s="1377"/>
    </row>
    <row r="56" spans="2:83" ht="15.75" customHeight="1">
      <c r="B56" s="1377"/>
      <c r="C56" s="1377"/>
      <c r="D56" s="1377"/>
      <c r="E56" s="1576"/>
      <c r="F56" s="1377"/>
      <c r="G56" s="1377"/>
      <c r="L56" s="1377"/>
      <c r="M56" s="1377"/>
      <c r="N56" s="1377"/>
      <c r="O56" s="1377"/>
      <c r="P56" s="1684"/>
      <c r="R56" s="1684"/>
      <c r="S56" s="1684"/>
      <c r="T56" s="1684"/>
      <c r="U56" s="1684"/>
      <c r="AM56" s="1685"/>
      <c r="AN56" s="1673"/>
      <c r="AO56" s="1674"/>
      <c r="AP56" s="1675"/>
      <c r="AQ56" s="1676"/>
      <c r="AR56" s="1677"/>
      <c r="AS56" s="1678"/>
      <c r="AT56" s="1676"/>
      <c r="AU56" s="1581"/>
      <c r="AV56" s="1581"/>
      <c r="AW56" s="1581"/>
      <c r="AX56" s="1581"/>
      <c r="AY56" s="1581"/>
      <c r="AZ56" s="1581"/>
      <c r="BA56" s="1581"/>
      <c r="BB56" s="1581"/>
      <c r="BC56" s="1581"/>
      <c r="BD56" s="1679"/>
      <c r="BE56" s="1680"/>
      <c r="BF56" s="1681"/>
      <c r="BG56" s="1681"/>
      <c r="BH56" s="1681"/>
      <c r="BJ56" s="1681"/>
      <c r="BK56" s="1681"/>
      <c r="BL56" s="1681"/>
      <c r="BM56" s="1681"/>
      <c r="BN56" s="1673"/>
      <c r="BO56" s="1556"/>
      <c r="BP56" s="1682"/>
      <c r="BQ56" s="1683"/>
      <c r="BR56" s="1673"/>
      <c r="BS56" s="1377"/>
      <c r="BT56" s="1377"/>
      <c r="BU56" s="1377"/>
      <c r="BV56" s="1377"/>
      <c r="BW56" s="1377"/>
      <c r="BX56" s="1377"/>
      <c r="BY56" s="1377"/>
      <c r="BZ56" s="1377"/>
      <c r="CA56" s="1377"/>
      <c r="CC56" s="1377"/>
      <c r="CD56" s="1684"/>
      <c r="CE56" s="1377"/>
    </row>
    <row r="57" spans="2:83" ht="15.75" customHeight="1">
      <c r="B57" s="1377"/>
      <c r="C57" s="1377"/>
      <c r="D57" s="1377"/>
      <c r="E57" s="1576"/>
      <c r="F57" s="1377"/>
      <c r="G57" s="1377"/>
      <c r="L57" s="1377"/>
      <c r="M57" s="1377"/>
      <c r="N57" s="1377"/>
      <c r="O57" s="1377"/>
      <c r="P57" s="1684"/>
      <c r="Q57" s="1686"/>
      <c r="R57" s="1684"/>
      <c r="S57" s="1684"/>
      <c r="T57" s="1684"/>
      <c r="U57" s="1684"/>
      <c r="AM57" s="1685"/>
      <c r="AN57" s="1673"/>
      <c r="AO57" s="1674"/>
      <c r="AP57" s="1675"/>
      <c r="AQ57" s="1676"/>
      <c r="AR57" s="1677"/>
      <c r="AS57" s="1678"/>
      <c r="AT57" s="1676"/>
      <c r="AU57" s="1581"/>
      <c r="AV57" s="1581"/>
      <c r="AW57" s="1581"/>
      <c r="AX57" s="1581"/>
      <c r="AY57" s="1581"/>
      <c r="AZ57" s="1581"/>
      <c r="BA57" s="1581"/>
      <c r="BB57" s="1581"/>
      <c r="BC57" s="1581"/>
      <c r="BD57" s="1679"/>
      <c r="BE57" s="1680"/>
      <c r="BF57" s="1681"/>
      <c r="BG57" s="1681"/>
      <c r="BH57" s="1681"/>
      <c r="BI57" s="1680"/>
      <c r="BJ57" s="1681"/>
      <c r="BK57" s="1681"/>
      <c r="BL57" s="1681"/>
      <c r="BM57" s="1681"/>
      <c r="BN57" s="1673"/>
      <c r="BO57" s="1556"/>
      <c r="BP57" s="1682"/>
      <c r="BQ57" s="1683"/>
      <c r="BR57" s="1673"/>
      <c r="BS57" s="1377"/>
      <c r="BT57" s="1377"/>
      <c r="BU57" s="1377"/>
      <c r="BV57" s="1377"/>
      <c r="BW57" s="1377"/>
      <c r="BX57" s="1377"/>
      <c r="BY57" s="1377"/>
      <c r="BZ57" s="1377"/>
      <c r="CA57" s="1377"/>
      <c r="CC57" s="1377"/>
      <c r="CD57" s="1684"/>
      <c r="CE57" s="1377"/>
    </row>
    <row r="58" spans="2:83" ht="15.75" customHeight="1">
      <c r="B58" s="1377"/>
      <c r="C58" s="1377"/>
      <c r="D58" s="1377"/>
      <c r="E58" s="1576"/>
      <c r="F58" s="1377"/>
      <c r="G58" s="1377"/>
      <c r="L58" s="1377"/>
      <c r="M58" s="1377"/>
      <c r="N58" s="1377"/>
      <c r="O58" s="1377"/>
      <c r="P58" s="1684"/>
      <c r="Q58" s="1686"/>
      <c r="R58" s="1684"/>
      <c r="S58" s="1684"/>
      <c r="T58" s="1684"/>
      <c r="U58" s="1684"/>
      <c r="AM58" s="1685"/>
      <c r="AN58" s="1673"/>
      <c r="AO58" s="1674"/>
      <c r="AP58" s="1675"/>
      <c r="AQ58" s="1676"/>
      <c r="AR58" s="1677"/>
      <c r="AS58" s="1678"/>
      <c r="AT58" s="1676"/>
      <c r="AU58" s="1581"/>
      <c r="AV58" s="1581"/>
      <c r="AW58" s="1581"/>
      <c r="AX58" s="1581"/>
      <c r="AY58" s="1581"/>
      <c r="AZ58" s="1581"/>
      <c r="BA58" s="1581"/>
      <c r="BB58" s="1581"/>
      <c r="BC58" s="1581"/>
      <c r="BD58" s="1679"/>
      <c r="BE58" s="1680"/>
      <c r="BF58" s="1681"/>
      <c r="BG58" s="1681"/>
      <c r="BH58" s="1681"/>
      <c r="BI58" s="1680"/>
      <c r="BJ58" s="1681"/>
      <c r="BK58" s="1681"/>
      <c r="BL58" s="1681"/>
      <c r="BM58" s="1681"/>
      <c r="BN58" s="1673"/>
      <c r="BO58" s="1556"/>
      <c r="BP58" s="1682"/>
      <c r="BQ58" s="1683"/>
      <c r="BR58" s="1673"/>
      <c r="BS58" s="1377"/>
      <c r="BT58" s="1377"/>
      <c r="BU58" s="1377"/>
      <c r="BV58" s="1377"/>
      <c r="BW58" s="1377"/>
      <c r="BX58" s="1377"/>
      <c r="BY58" s="1377"/>
      <c r="BZ58" s="1377"/>
      <c r="CA58" s="1377"/>
      <c r="CC58" s="1377"/>
      <c r="CD58" s="1684"/>
      <c r="CE58" s="1377"/>
    </row>
    <row r="59" spans="2:83" ht="15.75" customHeight="1">
      <c r="B59" s="1377"/>
      <c r="C59" s="1377"/>
      <c r="D59" s="1377"/>
      <c r="E59" s="1576"/>
      <c r="F59" s="1377"/>
      <c r="G59" s="1377"/>
      <c r="L59" s="1377"/>
      <c r="M59" s="1377"/>
      <c r="N59" s="1377"/>
      <c r="O59" s="1377"/>
      <c r="P59" s="1684"/>
      <c r="R59" s="1684"/>
      <c r="S59" s="1684"/>
      <c r="T59" s="1684"/>
      <c r="U59" s="1684"/>
      <c r="AM59" s="1685"/>
      <c r="AN59" s="1673"/>
      <c r="AO59" s="1674"/>
      <c r="AP59" s="1675"/>
      <c r="AQ59" s="1676"/>
      <c r="AR59" s="1677"/>
      <c r="AS59" s="1678"/>
      <c r="AT59" s="1676"/>
      <c r="AU59" s="1581"/>
      <c r="AV59" s="1581"/>
      <c r="AW59" s="1581"/>
      <c r="AX59" s="1581"/>
      <c r="AY59" s="1581"/>
      <c r="AZ59" s="1581"/>
      <c r="BA59" s="1581"/>
      <c r="BB59" s="1581"/>
      <c r="BC59" s="1581"/>
      <c r="BD59" s="1679"/>
      <c r="BE59" s="1680"/>
      <c r="BF59" s="1681"/>
      <c r="BG59" s="1681"/>
      <c r="BH59" s="1681"/>
      <c r="BI59" s="1680"/>
      <c r="BJ59" s="1681"/>
      <c r="BK59" s="1681"/>
      <c r="BL59" s="1681"/>
      <c r="BM59" s="1681"/>
      <c r="BN59" s="1673"/>
      <c r="BO59" s="1556"/>
      <c r="BP59" s="1682"/>
      <c r="BQ59" s="1683"/>
      <c r="BR59" s="1673"/>
      <c r="BS59" s="1377"/>
      <c r="BT59" s="1377"/>
      <c r="BU59" s="1377"/>
      <c r="BV59" s="1377"/>
      <c r="BW59" s="1377"/>
      <c r="BX59" s="1377"/>
      <c r="BY59" s="1377"/>
      <c r="BZ59" s="1377"/>
      <c r="CA59" s="1377"/>
      <c r="CC59" s="1377"/>
      <c r="CD59" s="1684"/>
      <c r="CE59" s="1377"/>
    </row>
    <row r="60" spans="2:83" ht="15.75" customHeight="1">
      <c r="B60" s="1377"/>
      <c r="C60" s="1377"/>
      <c r="D60" s="1377"/>
      <c r="E60" s="1576"/>
      <c r="F60" s="1377"/>
      <c r="G60" s="1377"/>
      <c r="L60" s="1377"/>
      <c r="M60" s="1377"/>
      <c r="N60" s="1377"/>
      <c r="O60" s="1377"/>
      <c r="AM60" s="1556"/>
      <c r="AN60" s="1673"/>
      <c r="AO60" s="1674"/>
      <c r="AP60" s="1675"/>
      <c r="AQ60" s="1676"/>
      <c r="AR60" s="1677"/>
      <c r="AS60" s="1678"/>
      <c r="AT60" s="1676"/>
      <c r="AU60" s="1581"/>
      <c r="AV60" s="1581"/>
      <c r="AW60" s="1581"/>
      <c r="AX60" s="1581"/>
      <c r="AY60" s="1581"/>
      <c r="AZ60" s="1581"/>
      <c r="BA60" s="1581"/>
      <c r="BB60" s="1581"/>
      <c r="BC60" s="1581"/>
      <c r="BD60" s="1679"/>
      <c r="BE60" s="1680"/>
      <c r="BF60" s="1681"/>
      <c r="BG60" s="1681"/>
      <c r="BH60" s="1681"/>
      <c r="BJ60" s="1681"/>
      <c r="BK60" s="1681"/>
      <c r="BL60" s="1681"/>
      <c r="BM60" s="1681"/>
      <c r="BN60" s="1673"/>
      <c r="BO60" s="1556"/>
      <c r="BP60" s="1682"/>
      <c r="BQ60" s="1683"/>
      <c r="BR60" s="1673"/>
      <c r="BS60" s="1377"/>
      <c r="BT60" s="1377"/>
      <c r="BU60" s="1377"/>
      <c r="BV60" s="1377"/>
      <c r="BW60" s="1377"/>
      <c r="BX60" s="1377"/>
      <c r="BY60" s="1377"/>
      <c r="BZ60" s="1377"/>
      <c r="CA60" s="1377"/>
      <c r="CC60" s="1377"/>
      <c r="CE60" s="1377"/>
    </row>
    <row r="61" spans="2:83" ht="15.75" customHeight="1">
      <c r="B61" s="1377"/>
      <c r="C61" s="1377"/>
      <c r="D61" s="1377"/>
      <c r="E61" s="1576"/>
      <c r="F61" s="1377"/>
      <c r="G61" s="1377"/>
      <c r="L61" s="1377"/>
      <c r="M61" s="1377"/>
      <c r="N61" s="1377"/>
      <c r="O61" s="1377"/>
      <c r="Q61" s="1587"/>
      <c r="AM61" s="1556"/>
      <c r="AN61" s="1673"/>
      <c r="AO61" s="1674"/>
      <c r="AP61" s="1675"/>
      <c r="AQ61" s="1676"/>
      <c r="AR61" s="1677"/>
      <c r="AS61" s="1678"/>
      <c r="AT61" s="1676"/>
      <c r="AU61" s="1581"/>
      <c r="AV61" s="1581"/>
      <c r="AW61" s="1581"/>
      <c r="AX61" s="1581"/>
      <c r="AY61" s="1581"/>
      <c r="AZ61" s="1581"/>
      <c r="BA61" s="1581"/>
      <c r="BB61" s="1581"/>
      <c r="BC61" s="1581"/>
      <c r="BD61" s="1679"/>
      <c r="BE61" s="1680"/>
      <c r="BF61" s="1681"/>
      <c r="BG61" s="1681"/>
      <c r="BH61" s="1681"/>
      <c r="BK61" s="1681"/>
      <c r="BL61" s="1681"/>
      <c r="BM61" s="1681"/>
      <c r="BN61" s="1673"/>
      <c r="BO61" s="1556"/>
      <c r="BP61" s="1682"/>
      <c r="BQ61" s="1683"/>
      <c r="BR61" s="1673"/>
      <c r="BS61" s="1377"/>
      <c r="BT61" s="1377"/>
      <c r="BU61" s="1377"/>
      <c r="BV61" s="1377"/>
      <c r="BW61" s="1377"/>
      <c r="BX61" s="1377"/>
      <c r="BY61" s="1377"/>
      <c r="BZ61" s="1377"/>
      <c r="CA61" s="1377"/>
      <c r="CC61" s="1377"/>
      <c r="CE61" s="1377"/>
    </row>
    <row r="62" spans="2:83" ht="15.75" customHeight="1">
      <c r="B62" s="1377"/>
      <c r="C62" s="1377"/>
      <c r="D62" s="1377"/>
      <c r="E62" s="1576"/>
      <c r="F62" s="1377"/>
      <c r="G62" s="1377"/>
      <c r="L62" s="1377"/>
      <c r="M62" s="1377"/>
      <c r="N62" s="1377"/>
      <c r="O62" s="1377"/>
      <c r="BS62" s="1377"/>
      <c r="BT62" s="1377"/>
      <c r="BU62" s="1377"/>
      <c r="BV62" s="1377"/>
      <c r="BW62" s="1377"/>
      <c r="BX62" s="1377"/>
      <c r="BY62" s="1377"/>
      <c r="BZ62" s="1377"/>
      <c r="CA62" s="1377"/>
      <c r="CC62" s="1377"/>
      <c r="CE62" s="1377"/>
    </row>
    <row r="63" spans="2:83" ht="15.75" customHeight="1">
      <c r="B63" s="1377"/>
      <c r="C63" s="1377"/>
      <c r="D63" s="1377"/>
      <c r="E63" s="1576"/>
      <c r="F63" s="1377"/>
      <c r="G63" s="1377"/>
      <c r="L63" s="1377"/>
      <c r="M63" s="1377"/>
      <c r="N63" s="1377"/>
      <c r="O63" s="1377"/>
      <c r="P63" s="1687"/>
      <c r="Q63" s="1587"/>
      <c r="R63" s="1687"/>
      <c r="S63" s="1687"/>
      <c r="T63" s="1687"/>
      <c r="U63" s="1687"/>
      <c r="V63" s="1587"/>
      <c r="W63" s="1587"/>
      <c r="X63" s="1587"/>
      <c r="Y63" s="1587"/>
      <c r="Z63" s="1587"/>
      <c r="AA63" s="1587"/>
      <c r="AB63" s="1587"/>
      <c r="AC63" s="1587"/>
      <c r="AD63" s="1587"/>
      <c r="AE63" s="1377"/>
      <c r="AF63" s="1377"/>
      <c r="AG63" s="1377"/>
      <c r="AH63" s="1377"/>
      <c r="AI63" s="1377"/>
      <c r="AJ63" s="1377"/>
      <c r="AK63" s="1377"/>
      <c r="AM63" s="1377"/>
      <c r="AN63" s="1377"/>
      <c r="AO63" s="1377"/>
      <c r="AQ63" s="1377"/>
      <c r="AR63" s="1587"/>
      <c r="AS63" s="1377"/>
      <c r="AT63" s="1377"/>
      <c r="AU63" s="1377"/>
      <c r="AV63" s="1377"/>
      <c r="AW63" s="1377"/>
      <c r="AX63" s="1377"/>
      <c r="AY63" s="1377"/>
      <c r="AZ63" s="1377"/>
      <c r="BA63" s="1377"/>
      <c r="BB63" s="1377"/>
      <c r="BC63" s="1377"/>
      <c r="BD63" s="1377"/>
      <c r="BE63" s="1377"/>
      <c r="BF63" s="1377"/>
      <c r="BO63" s="1377"/>
      <c r="BP63" s="1377"/>
      <c r="BR63" s="1377"/>
      <c r="BS63" s="1377"/>
      <c r="BT63" s="1377"/>
      <c r="BU63" s="1377"/>
      <c r="BV63" s="1377"/>
      <c r="BW63" s="1377"/>
      <c r="BX63" s="1377"/>
      <c r="BY63" s="1377"/>
      <c r="BZ63" s="1377"/>
      <c r="CA63" s="1377"/>
      <c r="CC63" s="1377"/>
      <c r="CD63" s="1687"/>
      <c r="CE63" s="1377"/>
    </row>
  </sheetData>
  <protectedRanges>
    <protectedRange algorithmName="SHA-512" hashValue="JrTbNX+vvlzug+jehAKrw7YanUdNf/8ESlf06d1SbeMvxYoD3tdMRXnfxlxXNxDtvAi9ztzgnWQ47gfCQzw8Cw==" saltValue="+6ss9vZJQOfdo2g7wt0W/g==" spinCount="100000" sqref="BK6:BL7" name="区域1_1_1"/>
  </protectedRanges>
  <mergeCells count="77">
    <mergeCell ref="AL5:AL7"/>
    <mergeCell ref="B5:B7"/>
    <mergeCell ref="C5:C7"/>
    <mergeCell ref="D5:D7"/>
    <mergeCell ref="E5:E7"/>
    <mergeCell ref="F5:F7"/>
    <mergeCell ref="L5:N5"/>
    <mergeCell ref="O5:O7"/>
    <mergeCell ref="G5:G7"/>
    <mergeCell ref="H5:H7"/>
    <mergeCell ref="I5:I7"/>
    <mergeCell ref="J5:J7"/>
    <mergeCell ref="K5:K7"/>
    <mergeCell ref="BZ6:BZ7"/>
    <mergeCell ref="BU6:BU7"/>
    <mergeCell ref="AK6:AK7"/>
    <mergeCell ref="P5:P7"/>
    <mergeCell ref="AZ2:AZ3"/>
    <mergeCell ref="BA2:BA3"/>
    <mergeCell ref="AM5:AP5"/>
    <mergeCell ref="V6:V7"/>
    <mergeCell ref="W6:W7"/>
    <mergeCell ref="X6:AC6"/>
    <mergeCell ref="AD6:AD7"/>
    <mergeCell ref="AM6:AM7"/>
    <mergeCell ref="Q5:R5"/>
    <mergeCell ref="S5:AD5"/>
    <mergeCell ref="AE5:AI5"/>
    <mergeCell ref="AJ5:AK5"/>
    <mergeCell ref="CA6:CA7"/>
    <mergeCell ref="CB5:CB7"/>
    <mergeCell ref="AV6:AV7"/>
    <mergeCell ref="AW6:AW7"/>
    <mergeCell ref="AX6:AX7"/>
    <mergeCell ref="AY6:AY7"/>
    <mergeCell ref="BV6:BV7"/>
    <mergeCell ref="BC6:BC7"/>
    <mergeCell ref="BE6:BF6"/>
    <mergeCell ref="BG6:BH6"/>
    <mergeCell ref="BI6:BJ6"/>
    <mergeCell ref="BK6:BN6"/>
    <mergeCell ref="BO6:BP6"/>
    <mergeCell ref="BW6:BW7"/>
    <mergeCell ref="BX6:BX7"/>
    <mergeCell ref="BY6:BY7"/>
    <mergeCell ref="A5:A7"/>
    <mergeCell ref="CC5:CC7"/>
    <mergeCell ref="CD5:CD7"/>
    <mergeCell ref="L6:L7"/>
    <mergeCell ref="M6:M7"/>
    <mergeCell ref="N6:N7"/>
    <mergeCell ref="Q6:Q7"/>
    <mergeCell ref="R6:R7"/>
    <mergeCell ref="S6:S7"/>
    <mergeCell ref="T6:T7"/>
    <mergeCell ref="U6:U7"/>
    <mergeCell ref="AQ5:BC5"/>
    <mergeCell ref="BD5:BR5"/>
    <mergeCell ref="BS5:BU5"/>
    <mergeCell ref="BV5:BX5"/>
    <mergeCell ref="BY5:CA5"/>
    <mergeCell ref="CF5:CF7"/>
    <mergeCell ref="A28:D28"/>
    <mergeCell ref="BQ6:BQ7"/>
    <mergeCell ref="BR6:BR7"/>
    <mergeCell ref="BS6:BS7"/>
    <mergeCell ref="BT6:BT7"/>
    <mergeCell ref="AN6:AN7"/>
    <mergeCell ref="AO6:AO7"/>
    <mergeCell ref="AP6:AP7"/>
    <mergeCell ref="AQ6:AQ7"/>
    <mergeCell ref="AR6:AS6"/>
    <mergeCell ref="AU6:AU7"/>
    <mergeCell ref="AE6:AG6"/>
    <mergeCell ref="AH6:AH7"/>
    <mergeCell ref="AI6:AI7"/>
    <mergeCell ref="AJ6:AJ7"/>
  </mergeCells>
  <phoneticPr fontId="28" type="noConversion"/>
  <conditionalFormatting sqref="AR7">
    <cfRule type="expression" priority="1" stopIfTrue="1">
      <formula>"MOD(ROW().2)=0"</formula>
    </cfRule>
  </conditionalFormatting>
  <conditionalFormatting sqref="AS7:AT7 AT6 AR6">
    <cfRule type="expression" priority="5" stopIfTrue="1">
      <formula>"MOD(ROW().2)=0"</formula>
    </cfRule>
  </conditionalFormatting>
  <conditionalFormatting sqref="AZ7">
    <cfRule type="expression" priority="4" stopIfTrue="1">
      <formula>"MOD(ROW().2)=0"</formula>
    </cfRule>
  </conditionalFormatting>
  <conditionalFormatting sqref="BA7">
    <cfRule type="expression" priority="3" stopIfTrue="1">
      <formula>"MOD(ROW().2)=0"</formula>
    </cfRule>
  </conditionalFormatting>
  <conditionalFormatting sqref="BB7">
    <cfRule type="expression" priority="2" stopIfTrue="1">
      <formula>"MOD(ROW().2)=0"</formula>
    </cfRule>
  </conditionalFormatting>
  <dataValidations count="19">
    <dataValidation allowBlank="1" showInputMessage="1" showErrorMessage="1" prompt="设备案例应分析账面值构成，各项费用合计值自动与原值校验" sqref="X6:AC6" xr:uid="{43367F53-AF40-49EB-A99F-AE408B98DDA8}"/>
    <dataValidation allowBlank="1" showInputMessage="1" showErrorMessage="1" promptTitle="★关联工作底稿" prompt="残、次、废、备用设备事项说明" sqref="T6:T7" xr:uid="{F052871E-FA26-48EF-ADCA-F843D5A75A80}"/>
    <dataValidation allowBlank="1" showInputMessage="1" showErrorMessage="1" prompt="双击【原值】,同型同号同值自动归类" sqref="L6" xr:uid="{DA7045FD-242F-4854-AE54-C4790F57FB9E}"/>
    <dataValidation errorStyle="warning" allowBlank="1" showInputMessage="1" showErrorMessage="1" prompt="其他科目如预付账款等科目账面价值进行关联_x000d__x000a_具体对应序号由其他科目&quot;特殊处理原因&quot;处提取关联_x000d__x000a_描述为：_x000d__x000a_评估值包含**科目序号**" sqref="CD5" xr:uid="{AAC82093-EF93-4599-B791-CB98AA9E6BD5}"/>
    <dataValidation errorStyle="warning" allowBlank="1" showInputMessage="1" showErrorMessage="1" prompt="★关联工作底稿_x000d__x000a_ ① 询价记录；_x000d__x000a_网上询价截图、厂家询价盖章扫描版" sqref="BD7" xr:uid="{89767E70-98D2-46D6-B750-6C756F4250AE}"/>
    <dataValidation errorStyle="warning" allowBlank="1" showInputMessage="1" showErrorMessage="1" prompt="存在国别差异:远洋5-8%、近洋3-4%" sqref="AR7" xr:uid="{CC123773-8A84-493B-836F-A2D5000BAAC5}"/>
    <dataValidation errorStyle="warning" allowBlank="1" showInputMessage="1" showErrorMessage="1" prompt="通用设备、单项设备转让可采用市场法评估，评估结果需链至表内" sqref="AL5" xr:uid="{FA2184B0-F6B0-4D2E-ACB0-05239C1DF025}"/>
    <dataValidation errorStyle="warning" allowBlank="1" showInputMessage="1" showErrorMessage="1" prompt="其他科目如预付账款等科目账面价值进行关联_x000d__x000a_具体对应序号由其他科目&quot;特殊处理原因&quot;处提取关联" sqref="AC7" xr:uid="{B402DB5F-E437-4408-B1DB-3EC3575425BE}"/>
    <dataValidation errorStyle="warning" allowBlank="1" showInputMessage="1" showErrorMessage="1" prompt="当&quot;是否有市场二手交易案例&quot;中有&quot;√&quot;时,弹出&quot;市场法&quot;列，否则隐藏，系统自动默认为&quot;×&quot;" sqref="U6" xr:uid="{76D0014E-6564-4DA0-831F-4DC8885644DD}"/>
    <dataValidation errorStyle="warning" allowBlank="1" showInputMessage="1" showErrorMessage="1" prompt="当&quot;是否国外购进的进口设备&quot;中有&quot;√&quot;时,弹出进口设备购置价作价过程列，否则隐藏，系统自动默认为&quot;×&quot;" sqref="V6" xr:uid="{AE406EE3-E9A7-4A10-9D0C-B895BA321742}"/>
    <dataValidation errorStyle="warning" allowBlank="1" showInputMessage="1" showErrorMessage="1" prompt="当&quot;是否异地续用&quot;中有&quot;√&quot;时,重置全价只包含购置价，其他费用作价过程隐藏，系统自动默认为&quot;×&quot;" sqref="W6" xr:uid="{790746A5-1FED-4926-97CD-08AC89DBDA55}"/>
    <dataValidation errorStyle="warning" allowBlank="1" showInputMessage="1" showErrorMessage="1" prompt="关联工作底稿_x000d__x000a_①企业设备特点及工艺流程；②各类主要设备、案例用设备合同购置发票、主要技术参数、说明书；③压力容器、起重机械、电梯年检合格证、重要监测仪器检验合格证；④设备技术改造事项说明；⑤专用、非标主要设备制作、安装、预算；⑥初步设计文件有关部分；⑦机器设备调查表；⑧机器设备盘点表；⑨设备照片" sqref="S6" xr:uid="{0EFF8805-132B-4354-8239-09E7D7E15023}"/>
    <dataValidation errorStyle="warning" allowBlank="1" showInputMessage="1" showErrorMessage="1" prompt="特殊设备必须纳入A类设备：_x000d__x000a_①自制生产线；_x000d__x000a_②特殊行业专业设备：如火电行业（锅炉、变压器，汽机，电机）钢铁行业（炼钢炉，烧碟机、连轧设备）等；A类设备应分析账面值构成、购置价应执行询价程序、设备案例在A类设备选择。" sqref="Q6" xr:uid="{EC4A7264-67AD-49CB-8A04-1CF7218E046D}"/>
    <dataValidation allowBlank="1" showInputMessage="1" showErrorMessage="1" promptTitle="★关联工作底稿" prompt="①企业设备管理情况_x000a_②企业会计折旧年限及残值表_x000a_③特殊事项说明：因折旧提超等原因造成负数余额的项目，应简述原因。" sqref="P5:P7" xr:uid="{AAE5380D-81F1-4857-AD93-47658A1C3C82}"/>
    <dataValidation allowBlank="1" showInputMessage="1" showErrorMessage="1" promptTitle="关注：" prompt="★是否是融资租赁设备；_x000a_★是否查封；_x000a_★是否抵押或担保；_x000a_★残、次、废、备用设备事项说明" sqref="O5:O7" xr:uid="{C5012D33-8E06-4CFA-921A-FABF08F68814}"/>
    <dataValidation type="list" allowBlank="1" showInputMessage="1" sqref="I8" xr:uid="{8B112C5B-31D3-4CE2-BAC6-FFF340265652}">
      <formula1>"新购,二手市场购入,上级划拨转入,投资入账设备"</formula1>
    </dataValidation>
    <dataValidation type="list" allowBlank="1" showInputMessage="1" showErrorMessage="1" sqref="I9:I27" xr:uid="{0E63E5F9-2F2D-4249-AB7D-9779197C328C}">
      <formula1>"新购,二手市场购入,上级划拨转入,投资入账设备"</formula1>
    </dataValidation>
    <dataValidation type="list" allowBlank="1" showInputMessage="1" showErrorMessage="1" sqref="S8:S27" xr:uid="{BFD61878-5E49-4168-8B66-D79152649BEF}">
      <formula1>"案例,重点勘查项,盘点项"</formula1>
    </dataValidation>
    <dataValidation type="list" allowBlank="1" showInputMessage="1" showErrorMessage="1" sqref="T8:W27" xr:uid="{C0C14F77-1E61-475D-A84B-6EFCA2E36DED}">
      <formula1>"√,×"</formula1>
    </dataValidation>
  </dataValidations>
  <hyperlinks>
    <hyperlink ref="A1" location="索引目录!E38" display="返回索引页" xr:uid="{EF170263-097B-475F-BDE2-C860D0FD2C34}"/>
    <hyperlink ref="B1" location="固定资产汇总!B12" display="返回" xr:uid="{964ECEDA-3828-4BFE-A157-2B069F9EE4A4}"/>
  </hyperlinks>
  <printOptions horizontalCentered="1"/>
  <pageMargins left="0.35433070866141736" right="0.35433070866141736" top="0.98425196850393704" bottom="0.78740157480314965" header="0.39370078740157477" footer="0.51181102362204722"/>
  <pageSetup paperSize="9" scale="16" fitToHeight="0" orientation="landscape" cellComments="asDisplayed" r:id="rId1"/>
  <headerFooter alignWithMargins="0">
    <oddHeader>&amp;R&amp;"宋体,常规"&amp;10共&amp;"Times New Roman,常规"&amp;N&amp;"宋体,常规"页第&amp;"Times New Roman,常规"&amp;P&amp;"宋体,常规"页</oddHeader>
  </headerFooter>
  <colBreaks count="1" manualBreakCount="1">
    <brk id="61" min="1" max="34" man="1"/>
  </colBreaks>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31BC88-BCA6-4B69-8943-409607FAE952}">
  <sheetPr codeName="Sheet100">
    <pageSetUpPr fitToPage="1"/>
  </sheetPr>
  <dimension ref="A1:AV35"/>
  <sheetViews>
    <sheetView zoomScale="80" zoomScaleNormal="80" workbookViewId="0">
      <pane xSplit="5" ySplit="6" topLeftCell="V7" activePane="bottomRight" state="frozen"/>
      <selection activeCell="F30" sqref="F30"/>
      <selection pane="topRight" activeCell="F30" sqref="F30"/>
      <selection pane="bottomLeft" activeCell="F30" sqref="F30"/>
      <selection pane="bottomRight" activeCell="Z8" sqref="Z8"/>
    </sheetView>
  </sheetViews>
  <sheetFormatPr defaultColWidth="9" defaultRowHeight="15.75" customHeight="1" outlineLevelCol="1"/>
  <cols>
    <col min="1" max="1" width="6.875" style="1557" customWidth="1"/>
    <col min="2" max="2" width="5.5" style="1548" customWidth="1" outlineLevel="1"/>
    <col min="3" max="3" width="5.25" style="1548" customWidth="1" outlineLevel="1"/>
    <col min="4" max="4" width="11.625" style="1688" customWidth="1"/>
    <col min="5" max="5" width="27.375" style="1548" customWidth="1"/>
    <col min="6" max="6" width="14.875" style="1548" customWidth="1"/>
    <col min="7" max="7" width="10.625" style="1548" customWidth="1"/>
    <col min="8" max="8" width="5.375" style="1588" customWidth="1"/>
    <col min="9" max="9" width="10.875" style="1588" customWidth="1"/>
    <col min="10" max="11" width="8.875" style="1548" bestFit="1" customWidth="1"/>
    <col min="12" max="12" width="11" style="1548" customWidth="1"/>
    <col min="13" max="13" width="9.875" style="1548" customWidth="1"/>
    <col min="14" max="14" width="10.25" style="1548" bestFit="1" customWidth="1"/>
    <col min="15" max="15" width="9.375" style="1548" bestFit="1" customWidth="1"/>
    <col min="16" max="18" width="11" style="1548" customWidth="1"/>
    <col min="19" max="19" width="11" style="1723" customWidth="1"/>
    <col min="20" max="20" width="28.375" style="1548" customWidth="1"/>
    <col min="21" max="21" width="12.25" style="1548" customWidth="1"/>
    <col min="22" max="23" width="10.125" style="1548" customWidth="1"/>
    <col min="24" max="24" width="11.75" style="1548" customWidth="1"/>
    <col min="25" max="25" width="11.5" style="1548" bestFit="1" customWidth="1"/>
    <col min="26" max="26" width="13.125" style="1724" customWidth="1"/>
    <col min="27" max="27" width="11.5" style="1548" bestFit="1" customWidth="1"/>
    <col min="28" max="28" width="10.125" style="1548" customWidth="1"/>
    <col min="29" max="29" width="14.875" style="1691" customWidth="1"/>
    <col min="30" max="31" width="10.5" style="1692" customWidth="1"/>
    <col min="32" max="33" width="10.125" style="1692" customWidth="1"/>
    <col min="34" max="34" width="13.125" style="1692" customWidth="1"/>
    <col min="35" max="35" width="12" style="1548" customWidth="1"/>
    <col min="36" max="36" width="10.25" style="1548" bestFit="1" customWidth="1"/>
    <col min="37" max="37" width="11.125" style="1548" customWidth="1"/>
    <col min="38" max="39" width="12.5" style="1548" customWidth="1"/>
    <col min="40" max="40" width="11.125" style="1548" customWidth="1"/>
    <col min="41" max="41" width="10.125" style="1548" bestFit="1" customWidth="1"/>
    <col min="42" max="42" width="12.5" style="1548" customWidth="1"/>
    <col min="43" max="43" width="10.125" style="1548" bestFit="1" customWidth="1"/>
    <col min="44" max="44" width="10.125" style="1548" customWidth="1"/>
    <col min="45" max="45" width="8.875" style="1548" customWidth="1"/>
    <col min="46" max="46" width="8.5" style="1548" customWidth="1"/>
    <col min="47" max="16384" width="9" style="1548"/>
  </cols>
  <sheetData>
    <row r="1" spans="1:48" ht="15.75" customHeight="1">
      <c r="A1" s="1367" t="s">
        <v>108</v>
      </c>
      <c r="B1" s="1689"/>
      <c r="C1" s="1550" t="s">
        <v>333</v>
      </c>
      <c r="D1" s="1552"/>
      <c r="E1" s="1551"/>
      <c r="F1" s="1551"/>
      <c r="G1" s="1551"/>
      <c r="H1" s="1551"/>
      <c r="I1" s="1551"/>
      <c r="J1" s="1551"/>
      <c r="K1" s="1551"/>
      <c r="L1" s="1551"/>
      <c r="M1" s="1551"/>
      <c r="N1" s="1551"/>
      <c r="O1" s="1551"/>
      <c r="P1" s="1551"/>
      <c r="Q1" s="1551"/>
      <c r="R1" s="1551"/>
      <c r="S1" s="1551"/>
      <c r="T1" s="1377"/>
      <c r="U1" s="1377"/>
      <c r="V1" s="1377"/>
      <c r="W1" s="1377"/>
      <c r="X1" s="1377"/>
      <c r="Y1" s="1377"/>
      <c r="Z1" s="1690"/>
      <c r="AA1" s="1377"/>
      <c r="AB1" s="1377"/>
      <c r="AI1" s="1551"/>
      <c r="AJ1" s="1551"/>
      <c r="AK1" s="1551"/>
      <c r="AL1" s="1551"/>
      <c r="AM1" s="1551"/>
      <c r="AN1" s="1551"/>
      <c r="AO1" s="1551"/>
      <c r="AP1" s="1551"/>
      <c r="AQ1" s="1551"/>
      <c r="AR1" s="1551"/>
      <c r="AS1" s="1551"/>
      <c r="AT1" s="1551"/>
    </row>
    <row r="2" spans="1:48" s="1567" customFormat="1" ht="30" customHeight="1">
      <c r="A2" s="1560" t="s">
        <v>626</v>
      </c>
      <c r="B2" s="1560"/>
      <c r="C2" s="1560"/>
      <c r="D2" s="1560"/>
      <c r="E2" s="1560"/>
      <c r="F2" s="1560"/>
      <c r="G2" s="1560"/>
      <c r="H2" s="1560"/>
      <c r="I2" s="1560"/>
      <c r="J2" s="1560"/>
      <c r="K2" s="1560"/>
      <c r="L2" s="1560"/>
      <c r="M2" s="1560"/>
      <c r="N2" s="1560"/>
      <c r="O2" s="1560"/>
      <c r="P2" s="1560"/>
      <c r="Q2" s="1560"/>
      <c r="R2" s="1560"/>
      <c r="S2" s="1693"/>
      <c r="T2" s="1565"/>
      <c r="U2" s="1565"/>
      <c r="V2" s="1565"/>
      <c r="W2" s="1565"/>
      <c r="X2" s="1565"/>
      <c r="Y2" s="1565"/>
      <c r="Z2" s="1694"/>
      <c r="AA2" s="1565"/>
      <c r="AB2" s="1565"/>
      <c r="AC2" s="1695"/>
      <c r="AD2" s="1695"/>
      <c r="AE2" s="1695"/>
      <c r="AF2" s="1695"/>
      <c r="AG2" s="1695"/>
      <c r="AH2" s="1695"/>
      <c r="AI2" s="1561"/>
      <c r="AJ2" s="1561"/>
      <c r="AK2" s="1561"/>
      <c r="AL2" s="1561"/>
      <c r="AM2" s="1561"/>
      <c r="AN2" s="1561"/>
      <c r="AO2" s="1561"/>
      <c r="AP2" s="1561"/>
      <c r="AQ2" s="1561"/>
      <c r="AR2" s="1561"/>
      <c r="AS2" s="1561"/>
      <c r="AT2" s="1560"/>
    </row>
    <row r="3" spans="1:48" ht="14.25" customHeight="1">
      <c r="A3" s="1557" t="str">
        <f>CONCATENATE(封面!D9,封面!F9,封面!G9,封面!H9,封面!I9,封面!J9,封面!K9)</f>
        <v>评估基准日：年月日</v>
      </c>
      <c r="B3" s="1377"/>
      <c r="C3" s="1377"/>
      <c r="D3" s="1377"/>
      <c r="E3" s="1377"/>
      <c r="F3" s="1377"/>
      <c r="G3" s="1377"/>
      <c r="H3" s="1377"/>
      <c r="I3" s="1377"/>
      <c r="J3" s="1377"/>
      <c r="K3" s="1377"/>
      <c r="L3" s="1377"/>
      <c r="M3" s="1377"/>
      <c r="N3" s="1377"/>
      <c r="O3" s="1377"/>
      <c r="P3" s="1377"/>
      <c r="Q3" s="1377"/>
      <c r="R3" s="1377"/>
      <c r="S3" s="1696"/>
      <c r="T3" s="1377"/>
      <c r="U3" s="1377"/>
      <c r="V3" s="1377"/>
      <c r="W3" s="1377"/>
      <c r="X3" s="1377"/>
      <c r="Y3" s="1377"/>
      <c r="Z3" s="1047"/>
      <c r="AA3" s="1377"/>
      <c r="AB3" s="1377"/>
      <c r="AC3" s="1692"/>
      <c r="AI3" s="1377"/>
      <c r="AJ3" s="1377"/>
      <c r="AK3" s="1377"/>
      <c r="AL3" s="1377"/>
      <c r="AM3" s="1377"/>
      <c r="AN3" s="1377"/>
      <c r="AO3" s="1377"/>
      <c r="AP3" s="1377"/>
      <c r="AQ3" s="1377"/>
      <c r="AR3" s="1377"/>
      <c r="AS3" s="1377"/>
      <c r="AT3" s="1377"/>
    </row>
    <row r="4" spans="1:48" ht="15.75" customHeight="1">
      <c r="A4" s="1557" t="str">
        <f>封面!D7&amp;封面!F7</f>
        <v>被评估企业：</v>
      </c>
      <c r="B4" s="1377"/>
      <c r="C4" s="1377"/>
      <c r="D4" s="1576"/>
      <c r="E4" s="1377"/>
      <c r="F4" s="1377"/>
      <c r="G4" s="1377"/>
      <c r="H4" s="1587"/>
      <c r="I4" s="1587"/>
      <c r="J4" s="1377"/>
      <c r="K4" s="1377"/>
      <c r="L4" s="1377"/>
      <c r="M4" s="1377"/>
      <c r="N4" s="1377"/>
      <c r="O4" s="1377"/>
      <c r="P4" s="1377"/>
      <c r="Q4" s="1377"/>
      <c r="R4" s="1377"/>
      <c r="S4" s="1551"/>
      <c r="T4" s="1377"/>
      <c r="U4" s="1377"/>
      <c r="V4" s="1377"/>
      <c r="W4" s="1377"/>
      <c r="X4" s="1377"/>
      <c r="Y4" s="1377"/>
      <c r="Z4" s="1690"/>
      <c r="AA4" s="1377"/>
      <c r="AB4" s="1377"/>
      <c r="AC4" s="1697"/>
      <c r="AD4" s="1698"/>
      <c r="AE4" s="1699"/>
      <c r="AF4" s="1699"/>
      <c r="AG4" s="1699"/>
      <c r="AH4" s="1699"/>
      <c r="AI4" s="1377"/>
      <c r="AJ4" s="1377"/>
      <c r="AK4" s="1377"/>
      <c r="AL4" s="1377"/>
      <c r="AM4" s="1377"/>
      <c r="AN4" s="1377"/>
      <c r="AO4" s="1377"/>
      <c r="AP4" s="1377"/>
      <c r="AQ4" s="1377"/>
      <c r="AR4" s="1377"/>
      <c r="AS4" s="1377"/>
      <c r="AT4" s="1586" t="s">
        <v>110</v>
      </c>
    </row>
    <row r="5" spans="1:48" s="1588" customFormat="1" ht="15.75" customHeight="1">
      <c r="A5" s="2425" t="s">
        <v>172</v>
      </c>
      <c r="B5" s="2755" t="s">
        <v>554</v>
      </c>
      <c r="C5" s="2757" t="s">
        <v>1876</v>
      </c>
      <c r="D5" s="2694" t="s">
        <v>627</v>
      </c>
      <c r="E5" s="2736" t="s">
        <v>628</v>
      </c>
      <c r="F5" s="2735" t="s">
        <v>624</v>
      </c>
      <c r="G5" s="2735" t="s">
        <v>482</v>
      </c>
      <c r="H5" s="2735" t="s">
        <v>483</v>
      </c>
      <c r="I5" s="2670" t="s">
        <v>2014</v>
      </c>
      <c r="J5" s="2735" t="s">
        <v>625</v>
      </c>
      <c r="K5" s="2735" t="s">
        <v>501</v>
      </c>
      <c r="L5" s="2735" t="s">
        <v>2071</v>
      </c>
      <c r="M5" s="2670" t="s">
        <v>2137</v>
      </c>
      <c r="N5" s="2738" t="s">
        <v>1726</v>
      </c>
      <c r="O5" s="2739"/>
      <c r="P5" s="2740"/>
      <c r="Q5" s="2670" t="s">
        <v>2072</v>
      </c>
      <c r="R5" s="2670" t="s">
        <v>2016</v>
      </c>
      <c r="S5" s="1396" t="s">
        <v>2017</v>
      </c>
      <c r="T5" s="2753" t="s">
        <v>2073</v>
      </c>
      <c r="U5" s="2670" t="s">
        <v>1761</v>
      </c>
      <c r="V5" s="2747" t="s">
        <v>2021</v>
      </c>
      <c r="W5" s="2748"/>
      <c r="X5" s="2748"/>
      <c r="Y5" s="2748"/>
      <c r="Z5" s="2748"/>
      <c r="AA5" s="2748"/>
      <c r="AB5" s="2749"/>
      <c r="AC5" s="2750"/>
      <c r="AD5" s="2750"/>
      <c r="AE5" s="2750"/>
      <c r="AF5" s="2750"/>
      <c r="AG5" s="2750"/>
      <c r="AH5" s="2751"/>
      <c r="AI5" s="2752" t="s">
        <v>1483</v>
      </c>
      <c r="AJ5" s="2651"/>
      <c r="AK5" s="2652"/>
      <c r="AL5" s="2752" t="s">
        <v>318</v>
      </c>
      <c r="AM5" s="2651"/>
      <c r="AN5" s="2652"/>
      <c r="AO5" s="2694" t="s">
        <v>319</v>
      </c>
      <c r="AP5" s="2693"/>
      <c r="AQ5" s="2693"/>
      <c r="AR5" s="2735" t="s">
        <v>2074</v>
      </c>
      <c r="AS5" s="2735" t="s">
        <v>2024</v>
      </c>
      <c r="AT5" s="2670" t="s">
        <v>1384</v>
      </c>
      <c r="AV5" s="2746" t="s">
        <v>2129</v>
      </c>
    </row>
    <row r="6" spans="1:48" s="1588" customFormat="1" ht="36">
      <c r="A6" s="2426"/>
      <c r="B6" s="2756"/>
      <c r="C6" s="2756"/>
      <c r="D6" s="2693"/>
      <c r="E6" s="2737"/>
      <c r="F6" s="2693"/>
      <c r="G6" s="2693"/>
      <c r="H6" s="2693"/>
      <c r="I6" s="2672"/>
      <c r="J6" s="2693"/>
      <c r="K6" s="2693"/>
      <c r="L6" s="2693"/>
      <c r="M6" s="2672"/>
      <c r="N6" s="1396" t="s">
        <v>1907</v>
      </c>
      <c r="O6" s="1700" t="s">
        <v>570</v>
      </c>
      <c r="P6" s="1701" t="s">
        <v>976</v>
      </c>
      <c r="Q6" s="2672"/>
      <c r="R6" s="2672"/>
      <c r="S6" s="1702" t="s">
        <v>2027</v>
      </c>
      <c r="T6" s="2754"/>
      <c r="U6" s="2672"/>
      <c r="V6" s="1703" t="s">
        <v>2075</v>
      </c>
      <c r="W6" s="1703" t="s">
        <v>1888</v>
      </c>
      <c r="X6" s="1703" t="s">
        <v>2076</v>
      </c>
      <c r="Y6" s="1703" t="s">
        <v>2077</v>
      </c>
      <c r="Z6" s="1704" t="s">
        <v>2078</v>
      </c>
      <c r="AA6" s="1703" t="s">
        <v>2079</v>
      </c>
      <c r="AB6" s="1703" t="s">
        <v>2041</v>
      </c>
      <c r="AC6" s="1705" t="s">
        <v>2080</v>
      </c>
      <c r="AD6" s="1705" t="s">
        <v>1587</v>
      </c>
      <c r="AE6" s="1705" t="s">
        <v>2081</v>
      </c>
      <c r="AF6" s="1705" t="s">
        <v>2082</v>
      </c>
      <c r="AG6" s="1705" t="s">
        <v>2056</v>
      </c>
      <c r="AH6" s="1705" t="s">
        <v>2083</v>
      </c>
      <c r="AI6" s="1700" t="s">
        <v>569</v>
      </c>
      <c r="AJ6" s="1700" t="s">
        <v>570</v>
      </c>
      <c r="AK6" s="1701" t="s">
        <v>976</v>
      </c>
      <c r="AL6" s="1700" t="s">
        <v>569</v>
      </c>
      <c r="AM6" s="1700" t="s">
        <v>570</v>
      </c>
      <c r="AN6" s="1701" t="s">
        <v>976</v>
      </c>
      <c r="AO6" s="1700" t="s">
        <v>569</v>
      </c>
      <c r="AP6" s="1700" t="s">
        <v>503</v>
      </c>
      <c r="AQ6" s="1700" t="s">
        <v>570</v>
      </c>
      <c r="AR6" s="2693"/>
      <c r="AS6" s="2693"/>
      <c r="AT6" s="2672"/>
      <c r="AV6" s="2746"/>
    </row>
    <row r="7" spans="1:48" ht="15.75" customHeight="1">
      <c r="A7" s="1602"/>
      <c r="B7" s="1706"/>
      <c r="C7" s="1707"/>
      <c r="D7" s="1608"/>
      <c r="E7" s="1708"/>
      <c r="F7" s="1709"/>
      <c r="G7" s="1608"/>
      <c r="H7" s="1710"/>
      <c r="I7" s="1602"/>
      <c r="J7" s="1609"/>
      <c r="K7" s="1609"/>
      <c r="L7" s="1610"/>
      <c r="M7" s="1610"/>
      <c r="N7" s="1610"/>
      <c r="O7" s="1610"/>
      <c r="P7" s="1610"/>
      <c r="Q7" s="1708"/>
      <c r="R7" s="1611"/>
      <c r="S7" s="1447"/>
      <c r="T7" s="1711"/>
      <c r="U7" s="1712"/>
      <c r="V7" s="1713" t="str">
        <f>IF(T7="","",VLOOKUP(T7,基准日费率!$B$29:$D$58,2,0))</f>
        <v/>
      </c>
      <c r="W7" s="1713" t="str">
        <f>IF(A7="","",ROUND((INT(封面!F$9&amp;"/"&amp;封面!H$9&amp;"/"&amp;封面!J$9)-K7)/365,2))</f>
        <v/>
      </c>
      <c r="X7" s="1713" t="str">
        <f t="shared" ref="X7:X26" si="0">IF(A7="","",IF(T7="","",ROUND(V7-W7,2)))</f>
        <v/>
      </c>
      <c r="Y7" s="1714" t="str">
        <f>IF(T7="","",ROUND(X7/(W7+X7)*100,0))</f>
        <v/>
      </c>
      <c r="Z7" s="1715" t="str">
        <f>IF(T7="","",VLOOKUP(T7,基准日费率!$B$29:$D$58,3,0))</f>
        <v/>
      </c>
      <c r="AA7" s="1714" t="str">
        <f t="shared" ref="AA7:AA26" si="1">IF(T7="","",IF(Z7="无","",ROUND((Z7-L7)/Z7*100,0)))</f>
        <v/>
      </c>
      <c r="AB7" s="1714">
        <f>MAX(MIN(Y7,AA7),0)</f>
        <v>0</v>
      </c>
      <c r="AC7" s="1616"/>
      <c r="AD7" s="1716">
        <f>ROUND(AC7/(1+基准日费率!$C$3)*基准日费率!$C$9,0)</f>
        <v>0</v>
      </c>
      <c r="AE7" s="1716"/>
      <c r="AF7" s="1716"/>
      <c r="AG7" s="1716">
        <f>ROUND(AC7/(1+基准日费率!$C$3)*基准日费率!$C$3,0)</f>
        <v>0</v>
      </c>
      <c r="AH7" s="1716">
        <f>ROUND(AC7+AD7+AE7-AG7,0)</f>
        <v>0</v>
      </c>
      <c r="AI7" s="1610"/>
      <c r="AJ7" s="1610"/>
      <c r="AK7" s="1610"/>
      <c r="AL7" s="1610">
        <f t="shared" ref="AL7:AM26" si="2">AI7+N7</f>
        <v>0</v>
      </c>
      <c r="AM7" s="1610">
        <f t="shared" si="2"/>
        <v>0</v>
      </c>
      <c r="AN7" s="1610"/>
      <c r="AO7" s="1610">
        <f>(AH7+AF7)*H7</f>
        <v>0</v>
      </c>
      <c r="AP7" s="1608">
        <f>AB7</f>
        <v>0</v>
      </c>
      <c r="AQ7" s="1610">
        <f>ROUND((AH7*AP7/100)+AF7,0)</f>
        <v>0</v>
      </c>
      <c r="AR7" s="1717" t="str">
        <f t="shared" ref="AR7:AR26" si="3">IF(AL7=0,"",(AO7-AL7)/AL7*100)</f>
        <v/>
      </c>
      <c r="AS7" s="1717" t="str">
        <f t="shared" ref="AS7:AS26" si="4">IF(AM7=0,"",(AQ7-AM7)/AM7*100)</f>
        <v/>
      </c>
      <c r="AT7" s="1611"/>
      <c r="AV7" s="1799"/>
    </row>
    <row r="8" spans="1:48" ht="15.75" customHeight="1">
      <c r="A8" s="1602"/>
      <c r="B8" s="1706"/>
      <c r="C8" s="1707"/>
      <c r="D8" s="1608"/>
      <c r="E8" s="1708"/>
      <c r="F8" s="1709"/>
      <c r="G8" s="1608"/>
      <c r="H8" s="1710"/>
      <c r="I8" s="1602"/>
      <c r="J8" s="1609"/>
      <c r="K8" s="1609"/>
      <c r="L8" s="1610"/>
      <c r="M8" s="1610"/>
      <c r="N8" s="1610"/>
      <c r="O8" s="1610"/>
      <c r="P8" s="1610"/>
      <c r="Q8" s="1815"/>
      <c r="R8" s="1610"/>
      <c r="S8" s="1447"/>
      <c r="T8" s="1711"/>
      <c r="U8" s="1712"/>
      <c r="V8" s="1713" t="str">
        <f>IF(T8="","",VLOOKUP(T8,基准日费率!$B$29:$D$58,2,0))</f>
        <v/>
      </c>
      <c r="W8" s="1713" t="str">
        <f>IF(A8="","",ROUND((INT(封面!F$9&amp;"/"&amp;封面!H$9&amp;"/"&amp;封面!J$9)-K8)/365,2))</f>
        <v/>
      </c>
      <c r="X8" s="1713" t="str">
        <f t="shared" si="0"/>
        <v/>
      </c>
      <c r="Y8" s="1714" t="str">
        <f t="shared" ref="Y8:Y26" si="5">IF(T8="","",ROUND(X8/(W8+X8)*100,0))</f>
        <v/>
      </c>
      <c r="Z8" s="1715" t="str">
        <f>IF(T8="","",VLOOKUP(T8,基准日费率!$B$29:$D$58,3,0))</f>
        <v/>
      </c>
      <c r="AA8" s="1714" t="str">
        <f t="shared" si="1"/>
        <v/>
      </c>
      <c r="AB8" s="1714">
        <f t="shared" ref="AB8:AB26" si="6">MAX(MIN(Y8,AA8),0)</f>
        <v>0</v>
      </c>
      <c r="AC8" s="1616"/>
      <c r="AD8" s="1716">
        <f>ROUND(AC8/(1+基准日费率!$C$3)*基准日费率!$C$9,0)</f>
        <v>0</v>
      </c>
      <c r="AE8" s="1716"/>
      <c r="AF8" s="1716"/>
      <c r="AG8" s="1716">
        <f>ROUND(AC8/(1+基准日费率!$C$3)*基准日费率!$C$3,0)</f>
        <v>0</v>
      </c>
      <c r="AH8" s="1716">
        <f t="shared" ref="AH8:AH26" si="7">ROUND(AC8+AD8+AE8-AG8,0)</f>
        <v>0</v>
      </c>
      <c r="AI8" s="1610"/>
      <c r="AJ8" s="1610"/>
      <c r="AK8" s="1610"/>
      <c r="AL8" s="1610">
        <f t="shared" si="2"/>
        <v>0</v>
      </c>
      <c r="AM8" s="1610">
        <f t="shared" si="2"/>
        <v>0</v>
      </c>
      <c r="AN8" s="1610"/>
      <c r="AO8" s="1610">
        <f t="shared" ref="AO8:AO26" si="8">(AH8+AF8)*H8</f>
        <v>0</v>
      </c>
      <c r="AP8" s="1833">
        <f t="shared" ref="AP8:AP26" si="9">AB8</f>
        <v>0</v>
      </c>
      <c r="AQ8" s="1610">
        <f t="shared" ref="AQ8:AQ26" si="10">ROUND((AH8*AP8/100)+AF8,0)</f>
        <v>0</v>
      </c>
      <c r="AR8" s="1717" t="str">
        <f t="shared" si="3"/>
        <v/>
      </c>
      <c r="AS8" s="1717" t="str">
        <f t="shared" si="4"/>
        <v/>
      </c>
      <c r="AT8" s="1610"/>
      <c r="AV8" s="1799"/>
    </row>
    <row r="9" spans="1:48" ht="15.75" customHeight="1">
      <c r="A9" s="1602"/>
      <c r="B9" s="1706"/>
      <c r="C9" s="1707"/>
      <c r="D9" s="1608"/>
      <c r="E9" s="1708"/>
      <c r="F9" s="1709"/>
      <c r="G9" s="1608"/>
      <c r="H9" s="1710"/>
      <c r="I9" s="1602"/>
      <c r="J9" s="1609"/>
      <c r="K9" s="1609"/>
      <c r="L9" s="1610"/>
      <c r="M9" s="1610"/>
      <c r="N9" s="1610"/>
      <c r="O9" s="1610"/>
      <c r="P9" s="1610"/>
      <c r="Q9" s="1814"/>
      <c r="R9" s="1610"/>
      <c r="S9" s="1447"/>
      <c r="T9" s="1711"/>
      <c r="U9" s="1611"/>
      <c r="V9" s="1713" t="str">
        <f>IF(T9="","",VLOOKUP(T9,基准日费率!$B$29:$D$58,2,0))</f>
        <v/>
      </c>
      <c r="W9" s="1713" t="str">
        <f>IF(A9="","",ROUND((INT(封面!F$9&amp;"/"&amp;封面!H$9&amp;"/"&amp;封面!J$9)-K9)/365,2))</f>
        <v/>
      </c>
      <c r="X9" s="1713" t="str">
        <f t="shared" si="0"/>
        <v/>
      </c>
      <c r="Y9" s="1714" t="str">
        <f t="shared" si="5"/>
        <v/>
      </c>
      <c r="Z9" s="1715" t="str">
        <f>IF(T9="","",VLOOKUP(T9,基准日费率!$B$29:$D$58,3,0))</f>
        <v/>
      </c>
      <c r="AA9" s="1714" t="str">
        <f t="shared" si="1"/>
        <v/>
      </c>
      <c r="AB9" s="1714">
        <f t="shared" si="6"/>
        <v>0</v>
      </c>
      <c r="AC9" s="1616"/>
      <c r="AD9" s="1716">
        <f>ROUND(AC9/(1+基准日费率!$C$3)*基准日费率!$C$9,0)</f>
        <v>0</v>
      </c>
      <c r="AE9" s="1716"/>
      <c r="AF9" s="1716"/>
      <c r="AG9" s="1716">
        <f>ROUND(AC9/(1+基准日费率!$C$3)*基准日费率!$C$3,0)</f>
        <v>0</v>
      </c>
      <c r="AH9" s="1716">
        <f t="shared" si="7"/>
        <v>0</v>
      </c>
      <c r="AI9" s="1610"/>
      <c r="AJ9" s="1610"/>
      <c r="AK9" s="1610"/>
      <c r="AL9" s="1610">
        <f t="shared" si="2"/>
        <v>0</v>
      </c>
      <c r="AM9" s="1610">
        <f t="shared" si="2"/>
        <v>0</v>
      </c>
      <c r="AN9" s="1610"/>
      <c r="AO9" s="1610">
        <f t="shared" si="8"/>
        <v>0</v>
      </c>
      <c r="AP9" s="1833">
        <f t="shared" si="9"/>
        <v>0</v>
      </c>
      <c r="AQ9" s="1610">
        <f t="shared" si="10"/>
        <v>0</v>
      </c>
      <c r="AR9" s="1717" t="str">
        <f t="shared" si="3"/>
        <v/>
      </c>
      <c r="AS9" s="1717" t="str">
        <f t="shared" si="4"/>
        <v/>
      </c>
      <c r="AT9" s="1610"/>
      <c r="AV9" s="1799"/>
    </row>
    <row r="10" spans="1:48" ht="15.75" customHeight="1">
      <c r="A10" s="1602"/>
      <c r="B10" s="1706"/>
      <c r="C10" s="1707"/>
      <c r="D10" s="1608"/>
      <c r="E10" s="1708"/>
      <c r="F10" s="1709"/>
      <c r="G10" s="1608"/>
      <c r="H10" s="1710"/>
      <c r="I10" s="1602"/>
      <c r="J10" s="1609"/>
      <c r="K10" s="1609"/>
      <c r="L10" s="1610"/>
      <c r="M10" s="1610"/>
      <c r="N10" s="1610"/>
      <c r="O10" s="1610"/>
      <c r="P10" s="1610"/>
      <c r="Q10" s="1814"/>
      <c r="R10" s="1610"/>
      <c r="S10" s="1447"/>
      <c r="T10" s="1711"/>
      <c r="U10" s="1611"/>
      <c r="V10" s="1713" t="str">
        <f>IF(T10="","",VLOOKUP(T10,基准日费率!$B$29:$D$58,2,0))</f>
        <v/>
      </c>
      <c r="W10" s="1713" t="str">
        <f>IF(A10="","",ROUND((INT(封面!F$9&amp;"/"&amp;封面!H$9&amp;"/"&amp;封面!J$9)-K10)/365,2))</f>
        <v/>
      </c>
      <c r="X10" s="1713" t="str">
        <f t="shared" si="0"/>
        <v/>
      </c>
      <c r="Y10" s="1714" t="str">
        <f t="shared" si="5"/>
        <v/>
      </c>
      <c r="Z10" s="1715" t="str">
        <f>IF(T10="","",VLOOKUP(T10,基准日费率!$B$29:$D$58,3,0))</f>
        <v/>
      </c>
      <c r="AA10" s="1714" t="str">
        <f t="shared" si="1"/>
        <v/>
      </c>
      <c r="AB10" s="1714">
        <f t="shared" si="6"/>
        <v>0</v>
      </c>
      <c r="AC10" s="1616"/>
      <c r="AD10" s="1716">
        <f>ROUND(AC10/(1+基准日费率!$C$3)*基准日费率!$C$9,0)</f>
        <v>0</v>
      </c>
      <c r="AE10" s="1716"/>
      <c r="AF10" s="1716"/>
      <c r="AG10" s="1716">
        <f>ROUND(AC10/(1+基准日费率!$C$3)*基准日费率!$C$3,0)</f>
        <v>0</v>
      </c>
      <c r="AH10" s="1716">
        <f t="shared" si="7"/>
        <v>0</v>
      </c>
      <c r="AI10" s="1610"/>
      <c r="AJ10" s="1610"/>
      <c r="AK10" s="1610"/>
      <c r="AL10" s="1610">
        <f t="shared" si="2"/>
        <v>0</v>
      </c>
      <c r="AM10" s="1610">
        <f t="shared" si="2"/>
        <v>0</v>
      </c>
      <c r="AN10" s="1610"/>
      <c r="AO10" s="1610">
        <f t="shared" si="8"/>
        <v>0</v>
      </c>
      <c r="AP10" s="1833">
        <f t="shared" si="9"/>
        <v>0</v>
      </c>
      <c r="AQ10" s="1610">
        <f t="shared" si="10"/>
        <v>0</v>
      </c>
      <c r="AR10" s="1717" t="str">
        <f t="shared" si="3"/>
        <v/>
      </c>
      <c r="AS10" s="1717" t="str">
        <f t="shared" si="4"/>
        <v/>
      </c>
      <c r="AT10" s="1610"/>
      <c r="AV10" s="1799"/>
    </row>
    <row r="11" spans="1:48" ht="15.75" customHeight="1">
      <c r="A11" s="1602"/>
      <c r="B11" s="1706"/>
      <c r="C11" s="1707"/>
      <c r="D11" s="1608"/>
      <c r="E11" s="1708"/>
      <c r="F11" s="1709"/>
      <c r="G11" s="1608"/>
      <c r="H11" s="1710"/>
      <c r="I11" s="1602"/>
      <c r="J11" s="1609"/>
      <c r="K11" s="1609"/>
      <c r="L11" s="1610"/>
      <c r="M11" s="1610"/>
      <c r="N11" s="1610"/>
      <c r="O11" s="1610"/>
      <c r="P11" s="1610"/>
      <c r="Q11" s="1814"/>
      <c r="R11" s="1610"/>
      <c r="S11" s="1447"/>
      <c r="T11" s="1711"/>
      <c r="U11" s="1611"/>
      <c r="V11" s="1713" t="str">
        <f>IF(T11="","",VLOOKUP(T11,基准日费率!$B$29:$D$58,2,0))</f>
        <v/>
      </c>
      <c r="W11" s="1713" t="str">
        <f>IF(A11="","",ROUND((INT(封面!F$9&amp;"/"&amp;封面!H$9&amp;"/"&amp;封面!J$9)-K11)/365,2))</f>
        <v/>
      </c>
      <c r="X11" s="1713" t="str">
        <f t="shared" si="0"/>
        <v/>
      </c>
      <c r="Y11" s="1714" t="str">
        <f t="shared" si="5"/>
        <v/>
      </c>
      <c r="Z11" s="1715" t="str">
        <f>IF(T11="","",VLOOKUP(T11,基准日费率!$B$29:$D$58,3,0))</f>
        <v/>
      </c>
      <c r="AA11" s="1714" t="str">
        <f t="shared" si="1"/>
        <v/>
      </c>
      <c r="AB11" s="1714">
        <f t="shared" si="6"/>
        <v>0</v>
      </c>
      <c r="AC11" s="1616"/>
      <c r="AD11" s="1716">
        <f>ROUND(AC11/(1+基准日费率!$C$3)*基准日费率!$C$9,0)</f>
        <v>0</v>
      </c>
      <c r="AE11" s="1716"/>
      <c r="AF11" s="1716"/>
      <c r="AG11" s="1716">
        <f>ROUND(AC11/(1+基准日费率!$C$3)*基准日费率!$C$3,0)</f>
        <v>0</v>
      </c>
      <c r="AH11" s="1716">
        <f t="shared" si="7"/>
        <v>0</v>
      </c>
      <c r="AI11" s="1610"/>
      <c r="AJ11" s="1610"/>
      <c r="AK11" s="1610"/>
      <c r="AL11" s="1610">
        <f t="shared" si="2"/>
        <v>0</v>
      </c>
      <c r="AM11" s="1610">
        <f t="shared" si="2"/>
        <v>0</v>
      </c>
      <c r="AN11" s="1610"/>
      <c r="AO11" s="1610">
        <f t="shared" si="8"/>
        <v>0</v>
      </c>
      <c r="AP11" s="1833">
        <f t="shared" si="9"/>
        <v>0</v>
      </c>
      <c r="AQ11" s="1610">
        <f t="shared" si="10"/>
        <v>0</v>
      </c>
      <c r="AR11" s="1717" t="str">
        <f t="shared" si="3"/>
        <v/>
      </c>
      <c r="AS11" s="1717" t="str">
        <f t="shared" si="4"/>
        <v/>
      </c>
      <c r="AT11" s="1610"/>
      <c r="AV11" s="1799"/>
    </row>
    <row r="12" spans="1:48" ht="15.75" customHeight="1">
      <c r="A12" s="1602"/>
      <c r="B12" s="1706"/>
      <c r="C12" s="1707"/>
      <c r="D12" s="1608"/>
      <c r="E12" s="1708"/>
      <c r="F12" s="1709"/>
      <c r="G12" s="1608"/>
      <c r="H12" s="1710"/>
      <c r="I12" s="1602"/>
      <c r="J12" s="1609"/>
      <c r="K12" s="1609"/>
      <c r="L12" s="1610"/>
      <c r="M12" s="1610"/>
      <c r="N12" s="1610"/>
      <c r="O12" s="1610"/>
      <c r="P12" s="1610"/>
      <c r="Q12" s="1814"/>
      <c r="R12" s="1610"/>
      <c r="S12" s="1447"/>
      <c r="T12" s="1711"/>
      <c r="U12" s="1611"/>
      <c r="V12" s="1713" t="str">
        <f>IF(T12="","",VLOOKUP(T12,基准日费率!$B$29:$D$58,2,0))</f>
        <v/>
      </c>
      <c r="W12" s="1713" t="str">
        <f>IF(A12="","",ROUND((INT(封面!F$9&amp;"/"&amp;封面!H$9&amp;"/"&amp;封面!J$9)-K12)/365,2))</f>
        <v/>
      </c>
      <c r="X12" s="1713" t="str">
        <f t="shared" si="0"/>
        <v/>
      </c>
      <c r="Y12" s="1714" t="str">
        <f t="shared" si="5"/>
        <v/>
      </c>
      <c r="Z12" s="1715" t="str">
        <f>IF(T12="","",VLOOKUP(T12,基准日费率!$B$29:$D$58,3,0))</f>
        <v/>
      </c>
      <c r="AA12" s="1714" t="str">
        <f t="shared" si="1"/>
        <v/>
      </c>
      <c r="AB12" s="1714">
        <f t="shared" si="6"/>
        <v>0</v>
      </c>
      <c r="AC12" s="1616"/>
      <c r="AD12" s="1716">
        <f>ROUND(AC12/(1+基准日费率!$C$3)*基准日费率!$C$9,0)</f>
        <v>0</v>
      </c>
      <c r="AE12" s="1716"/>
      <c r="AF12" s="1716"/>
      <c r="AG12" s="1716">
        <f>ROUND(AC12/(1+基准日费率!$C$3)*基准日费率!$C$3,0)</f>
        <v>0</v>
      </c>
      <c r="AH12" s="1716">
        <f t="shared" si="7"/>
        <v>0</v>
      </c>
      <c r="AI12" s="1610"/>
      <c r="AJ12" s="1610"/>
      <c r="AK12" s="1610"/>
      <c r="AL12" s="1610">
        <f t="shared" si="2"/>
        <v>0</v>
      </c>
      <c r="AM12" s="1610">
        <f t="shared" si="2"/>
        <v>0</v>
      </c>
      <c r="AN12" s="1610"/>
      <c r="AO12" s="1610">
        <f t="shared" si="8"/>
        <v>0</v>
      </c>
      <c r="AP12" s="1833">
        <f t="shared" si="9"/>
        <v>0</v>
      </c>
      <c r="AQ12" s="1610">
        <f t="shared" si="10"/>
        <v>0</v>
      </c>
      <c r="AR12" s="1717" t="str">
        <f t="shared" si="3"/>
        <v/>
      </c>
      <c r="AS12" s="1717" t="str">
        <f t="shared" si="4"/>
        <v/>
      </c>
      <c r="AT12" s="1610"/>
      <c r="AV12" s="1799"/>
    </row>
    <row r="13" spans="1:48" ht="15.75" customHeight="1">
      <c r="A13" s="1602"/>
      <c r="B13" s="1706"/>
      <c r="C13" s="1707"/>
      <c r="D13" s="1608"/>
      <c r="E13" s="1708"/>
      <c r="F13" s="1709"/>
      <c r="G13" s="1608"/>
      <c r="H13" s="1710"/>
      <c r="I13" s="1602"/>
      <c r="J13" s="1609"/>
      <c r="K13" s="1609"/>
      <c r="L13" s="1610"/>
      <c r="M13" s="1610"/>
      <c r="N13" s="1610"/>
      <c r="O13" s="1610"/>
      <c r="P13" s="1610"/>
      <c r="Q13" s="1814"/>
      <c r="R13" s="1610"/>
      <c r="S13" s="1447"/>
      <c r="T13" s="1711"/>
      <c r="U13" s="1611"/>
      <c r="V13" s="1713" t="str">
        <f>IF(T13="","",VLOOKUP(T13,基准日费率!$B$29:$D$58,2,0))</f>
        <v/>
      </c>
      <c r="W13" s="1713" t="str">
        <f>IF(A13="","",ROUND((INT(封面!F$9&amp;"/"&amp;封面!H$9&amp;"/"&amp;封面!J$9)-K13)/365,2))</f>
        <v/>
      </c>
      <c r="X13" s="1713" t="str">
        <f t="shared" si="0"/>
        <v/>
      </c>
      <c r="Y13" s="1714" t="str">
        <f t="shared" si="5"/>
        <v/>
      </c>
      <c r="Z13" s="1715" t="str">
        <f>IF(T13="","",VLOOKUP(T13,基准日费率!$B$29:$D$58,3,0))</f>
        <v/>
      </c>
      <c r="AA13" s="1714" t="str">
        <f t="shared" si="1"/>
        <v/>
      </c>
      <c r="AB13" s="1714">
        <f t="shared" si="6"/>
        <v>0</v>
      </c>
      <c r="AC13" s="1616"/>
      <c r="AD13" s="1716">
        <f>ROUND(AC13/(1+基准日费率!$C$3)*基准日费率!$C$9,0)</f>
        <v>0</v>
      </c>
      <c r="AE13" s="1716"/>
      <c r="AF13" s="1716"/>
      <c r="AG13" s="1716">
        <f>ROUND(AC13/(1+基准日费率!$C$3)*基准日费率!$C$3,0)</f>
        <v>0</v>
      </c>
      <c r="AH13" s="1716">
        <f t="shared" si="7"/>
        <v>0</v>
      </c>
      <c r="AI13" s="1610"/>
      <c r="AJ13" s="1610"/>
      <c r="AK13" s="1610"/>
      <c r="AL13" s="1610">
        <f t="shared" si="2"/>
        <v>0</v>
      </c>
      <c r="AM13" s="1610">
        <f t="shared" si="2"/>
        <v>0</v>
      </c>
      <c r="AN13" s="1610"/>
      <c r="AO13" s="1610">
        <f t="shared" si="8"/>
        <v>0</v>
      </c>
      <c r="AP13" s="1833">
        <f t="shared" si="9"/>
        <v>0</v>
      </c>
      <c r="AQ13" s="1610">
        <f t="shared" si="10"/>
        <v>0</v>
      </c>
      <c r="AR13" s="1717" t="str">
        <f t="shared" si="3"/>
        <v/>
      </c>
      <c r="AS13" s="1717" t="str">
        <f t="shared" si="4"/>
        <v/>
      </c>
      <c r="AT13" s="1610"/>
      <c r="AV13" s="1799"/>
    </row>
    <row r="14" spans="1:48" ht="15.75" customHeight="1">
      <c r="A14" s="1602"/>
      <c r="B14" s="1706"/>
      <c r="C14" s="1707"/>
      <c r="D14" s="1608"/>
      <c r="E14" s="1708"/>
      <c r="F14" s="1709"/>
      <c r="G14" s="1608"/>
      <c r="H14" s="1710"/>
      <c r="I14" s="1602"/>
      <c r="J14" s="1609"/>
      <c r="K14" s="1609"/>
      <c r="L14" s="1610"/>
      <c r="M14" s="1610"/>
      <c r="N14" s="1610"/>
      <c r="O14" s="1610"/>
      <c r="P14" s="1610"/>
      <c r="Q14" s="1814"/>
      <c r="R14" s="1610"/>
      <c r="S14" s="1447"/>
      <c r="T14" s="1711"/>
      <c r="U14" s="1611"/>
      <c r="V14" s="1713" t="str">
        <f>IF(T14="","",VLOOKUP(T14,基准日费率!$B$29:$D$58,2,0))</f>
        <v/>
      </c>
      <c r="W14" s="1713" t="str">
        <f>IF(A14="","",ROUND((INT(封面!F$9&amp;"/"&amp;封面!H$9&amp;"/"&amp;封面!J$9)-K14)/365,2))</f>
        <v/>
      </c>
      <c r="X14" s="1713" t="str">
        <f t="shared" si="0"/>
        <v/>
      </c>
      <c r="Y14" s="1714" t="str">
        <f t="shared" si="5"/>
        <v/>
      </c>
      <c r="Z14" s="1715" t="str">
        <f>IF(T14="","",VLOOKUP(T14,基准日费率!$B$29:$D$58,3,0))</f>
        <v/>
      </c>
      <c r="AA14" s="1714" t="str">
        <f t="shared" si="1"/>
        <v/>
      </c>
      <c r="AB14" s="1714">
        <f t="shared" si="6"/>
        <v>0</v>
      </c>
      <c r="AC14" s="1616"/>
      <c r="AD14" s="1716">
        <f>ROUND(AC14/(1+基准日费率!$C$3)*基准日费率!$C$9,0)</f>
        <v>0</v>
      </c>
      <c r="AE14" s="1716"/>
      <c r="AF14" s="1716"/>
      <c r="AG14" s="1716">
        <f>ROUND(AC14/(1+基准日费率!$C$3)*基准日费率!$C$3,0)</f>
        <v>0</v>
      </c>
      <c r="AH14" s="1716">
        <f t="shared" si="7"/>
        <v>0</v>
      </c>
      <c r="AI14" s="1610"/>
      <c r="AJ14" s="1610"/>
      <c r="AK14" s="1610"/>
      <c r="AL14" s="1610">
        <f t="shared" si="2"/>
        <v>0</v>
      </c>
      <c r="AM14" s="1610">
        <f t="shared" si="2"/>
        <v>0</v>
      </c>
      <c r="AN14" s="1610"/>
      <c r="AO14" s="1610">
        <f t="shared" si="8"/>
        <v>0</v>
      </c>
      <c r="AP14" s="1833">
        <f t="shared" si="9"/>
        <v>0</v>
      </c>
      <c r="AQ14" s="1610">
        <f t="shared" si="10"/>
        <v>0</v>
      </c>
      <c r="AR14" s="1717" t="str">
        <f t="shared" si="3"/>
        <v/>
      </c>
      <c r="AS14" s="1717" t="str">
        <f t="shared" si="4"/>
        <v/>
      </c>
      <c r="AT14" s="1610"/>
      <c r="AV14" s="1799"/>
    </row>
    <row r="15" spans="1:48" ht="15.75" customHeight="1">
      <c r="A15" s="1602"/>
      <c r="B15" s="1706"/>
      <c r="C15" s="1707"/>
      <c r="D15" s="1608"/>
      <c r="E15" s="1708"/>
      <c r="F15" s="1709"/>
      <c r="G15" s="1608"/>
      <c r="H15" s="1710"/>
      <c r="I15" s="1602"/>
      <c r="J15" s="1609"/>
      <c r="K15" s="1609"/>
      <c r="L15" s="1610"/>
      <c r="M15" s="1610"/>
      <c r="N15" s="1610"/>
      <c r="O15" s="1610"/>
      <c r="P15" s="1610"/>
      <c r="Q15" s="1814"/>
      <c r="R15" s="1610"/>
      <c r="S15" s="1447"/>
      <c r="T15" s="1711"/>
      <c r="U15" s="1611"/>
      <c r="V15" s="1713" t="str">
        <f>IF(T15="","",VLOOKUP(T15,基准日费率!$B$29:$D$58,2,0))</f>
        <v/>
      </c>
      <c r="W15" s="1713" t="str">
        <f>IF(A15="","",ROUND((INT(封面!F$9&amp;"/"&amp;封面!H$9&amp;"/"&amp;封面!J$9)-K15)/365,2))</f>
        <v/>
      </c>
      <c r="X15" s="1713" t="str">
        <f t="shared" si="0"/>
        <v/>
      </c>
      <c r="Y15" s="1714" t="str">
        <f t="shared" si="5"/>
        <v/>
      </c>
      <c r="Z15" s="1715" t="str">
        <f>IF(T15="","",VLOOKUP(T15,基准日费率!$B$29:$D$58,3,0))</f>
        <v/>
      </c>
      <c r="AA15" s="1714" t="str">
        <f t="shared" si="1"/>
        <v/>
      </c>
      <c r="AB15" s="1714">
        <f t="shared" si="6"/>
        <v>0</v>
      </c>
      <c r="AC15" s="1616"/>
      <c r="AD15" s="1716">
        <f>ROUND(AC15/(1+基准日费率!$C$3)*基准日费率!$C$9,0)</f>
        <v>0</v>
      </c>
      <c r="AE15" s="1716"/>
      <c r="AF15" s="1716"/>
      <c r="AG15" s="1716">
        <f>ROUND(AC15/(1+基准日费率!$C$3)*基准日费率!$C$3,0)</f>
        <v>0</v>
      </c>
      <c r="AH15" s="1716">
        <f t="shared" si="7"/>
        <v>0</v>
      </c>
      <c r="AI15" s="1610"/>
      <c r="AJ15" s="1610"/>
      <c r="AK15" s="1610"/>
      <c r="AL15" s="1610">
        <f t="shared" si="2"/>
        <v>0</v>
      </c>
      <c r="AM15" s="1610">
        <f t="shared" si="2"/>
        <v>0</v>
      </c>
      <c r="AN15" s="1610"/>
      <c r="AO15" s="1610">
        <f t="shared" si="8"/>
        <v>0</v>
      </c>
      <c r="AP15" s="1833">
        <f t="shared" si="9"/>
        <v>0</v>
      </c>
      <c r="AQ15" s="1610">
        <f t="shared" si="10"/>
        <v>0</v>
      </c>
      <c r="AR15" s="1717" t="str">
        <f t="shared" si="3"/>
        <v/>
      </c>
      <c r="AS15" s="1717" t="str">
        <f t="shared" si="4"/>
        <v/>
      </c>
      <c r="AT15" s="1610"/>
      <c r="AV15" s="1799"/>
    </row>
    <row r="16" spans="1:48" ht="15.75" customHeight="1">
      <c r="A16" s="1602"/>
      <c r="B16" s="1706"/>
      <c r="C16" s="1707"/>
      <c r="D16" s="1608"/>
      <c r="E16" s="1708"/>
      <c r="F16" s="1709"/>
      <c r="G16" s="1608"/>
      <c r="H16" s="1710"/>
      <c r="I16" s="1602"/>
      <c r="J16" s="1609"/>
      <c r="K16" s="1609"/>
      <c r="L16" s="1610"/>
      <c r="M16" s="1610"/>
      <c r="N16" s="1610"/>
      <c r="O16" s="1610"/>
      <c r="P16" s="1610"/>
      <c r="Q16" s="1814"/>
      <c r="R16" s="1610"/>
      <c r="S16" s="1447"/>
      <c r="T16" s="1711"/>
      <c r="U16" s="1611"/>
      <c r="V16" s="1713" t="str">
        <f>IF(T16="","",VLOOKUP(T16,基准日费率!$B$29:$D$58,2,0))</f>
        <v/>
      </c>
      <c r="W16" s="1713" t="str">
        <f>IF(A16="","",ROUND((INT(封面!F$9&amp;"/"&amp;封面!H$9&amp;"/"&amp;封面!J$9)-K16)/365,2))</f>
        <v/>
      </c>
      <c r="X16" s="1713" t="str">
        <f t="shared" si="0"/>
        <v/>
      </c>
      <c r="Y16" s="1714" t="str">
        <f t="shared" si="5"/>
        <v/>
      </c>
      <c r="Z16" s="1715" t="str">
        <f>IF(T16="","",VLOOKUP(T16,基准日费率!$B$29:$D$58,3,0))</f>
        <v/>
      </c>
      <c r="AA16" s="1714" t="str">
        <f t="shared" si="1"/>
        <v/>
      </c>
      <c r="AB16" s="1714">
        <f t="shared" si="6"/>
        <v>0</v>
      </c>
      <c r="AC16" s="1616"/>
      <c r="AD16" s="1716">
        <f>ROUND(AC16/(1+基准日费率!$C$3)*基准日费率!$C$9,0)</f>
        <v>0</v>
      </c>
      <c r="AE16" s="1716"/>
      <c r="AF16" s="1716"/>
      <c r="AG16" s="1716">
        <f>ROUND(AC16/(1+基准日费率!$C$3)*基准日费率!$C$3,0)</f>
        <v>0</v>
      </c>
      <c r="AH16" s="1716">
        <f t="shared" si="7"/>
        <v>0</v>
      </c>
      <c r="AI16" s="1610"/>
      <c r="AJ16" s="1610"/>
      <c r="AK16" s="1610"/>
      <c r="AL16" s="1610">
        <f t="shared" si="2"/>
        <v>0</v>
      </c>
      <c r="AM16" s="1610">
        <f t="shared" si="2"/>
        <v>0</v>
      </c>
      <c r="AN16" s="1610"/>
      <c r="AO16" s="1610">
        <f t="shared" si="8"/>
        <v>0</v>
      </c>
      <c r="AP16" s="1833">
        <f t="shared" si="9"/>
        <v>0</v>
      </c>
      <c r="AQ16" s="1610">
        <f t="shared" si="10"/>
        <v>0</v>
      </c>
      <c r="AR16" s="1717" t="str">
        <f t="shared" si="3"/>
        <v/>
      </c>
      <c r="AS16" s="1717" t="str">
        <f t="shared" si="4"/>
        <v/>
      </c>
      <c r="AT16" s="1610"/>
      <c r="AV16" s="1799"/>
    </row>
    <row r="17" spans="1:48" ht="15.75" customHeight="1">
      <c r="A17" s="1602"/>
      <c r="B17" s="1706"/>
      <c r="C17" s="1707"/>
      <c r="D17" s="1608"/>
      <c r="E17" s="1708"/>
      <c r="F17" s="1709"/>
      <c r="G17" s="1608"/>
      <c r="H17" s="1710"/>
      <c r="I17" s="1602"/>
      <c r="J17" s="1609"/>
      <c r="K17" s="1609"/>
      <c r="L17" s="1610"/>
      <c r="M17" s="1610"/>
      <c r="N17" s="1610"/>
      <c r="O17" s="1610"/>
      <c r="P17" s="1610"/>
      <c r="Q17" s="1814"/>
      <c r="R17" s="1610"/>
      <c r="S17" s="1447"/>
      <c r="T17" s="1711"/>
      <c r="U17" s="1611"/>
      <c r="V17" s="1713" t="str">
        <f>IF(T17="","",VLOOKUP(T17,基准日费率!$B$29:$D$58,2,0))</f>
        <v/>
      </c>
      <c r="W17" s="1713" t="str">
        <f>IF(A17="","",ROUND((INT(封面!F$9&amp;"/"&amp;封面!H$9&amp;"/"&amp;封面!J$9)-K17)/365,2))</f>
        <v/>
      </c>
      <c r="X17" s="1713" t="str">
        <f t="shared" si="0"/>
        <v/>
      </c>
      <c r="Y17" s="1714" t="str">
        <f t="shared" si="5"/>
        <v/>
      </c>
      <c r="Z17" s="1715" t="str">
        <f>IF(T17="","",VLOOKUP(T17,基准日费率!$B$29:$D$58,3,0))</f>
        <v/>
      </c>
      <c r="AA17" s="1714" t="str">
        <f t="shared" si="1"/>
        <v/>
      </c>
      <c r="AB17" s="1714">
        <f t="shared" si="6"/>
        <v>0</v>
      </c>
      <c r="AC17" s="1616"/>
      <c r="AD17" s="1716">
        <f>ROUND(AC17/(1+基准日费率!$C$3)*基准日费率!$C$9,0)</f>
        <v>0</v>
      </c>
      <c r="AE17" s="1716"/>
      <c r="AF17" s="1716"/>
      <c r="AG17" s="1716">
        <f>ROUND(AC17/(1+基准日费率!$C$3)*基准日费率!$C$3,0)</f>
        <v>0</v>
      </c>
      <c r="AH17" s="1716">
        <f t="shared" si="7"/>
        <v>0</v>
      </c>
      <c r="AI17" s="1610"/>
      <c r="AJ17" s="1610"/>
      <c r="AK17" s="1610"/>
      <c r="AL17" s="1610">
        <f t="shared" si="2"/>
        <v>0</v>
      </c>
      <c r="AM17" s="1610">
        <f t="shared" si="2"/>
        <v>0</v>
      </c>
      <c r="AN17" s="1610"/>
      <c r="AO17" s="1610">
        <f t="shared" si="8"/>
        <v>0</v>
      </c>
      <c r="AP17" s="1833">
        <f t="shared" si="9"/>
        <v>0</v>
      </c>
      <c r="AQ17" s="1610">
        <f t="shared" si="10"/>
        <v>0</v>
      </c>
      <c r="AR17" s="1717" t="str">
        <f t="shared" si="3"/>
        <v/>
      </c>
      <c r="AS17" s="1717" t="str">
        <f t="shared" si="4"/>
        <v/>
      </c>
      <c r="AT17" s="1610"/>
      <c r="AV17" s="1799"/>
    </row>
    <row r="18" spans="1:48" ht="15.75" customHeight="1">
      <c r="A18" s="1602"/>
      <c r="B18" s="1706"/>
      <c r="C18" s="1707"/>
      <c r="D18" s="1608"/>
      <c r="E18" s="1708"/>
      <c r="F18" s="1709"/>
      <c r="G18" s="1608"/>
      <c r="H18" s="1710"/>
      <c r="I18" s="1602"/>
      <c r="J18" s="1609"/>
      <c r="K18" s="1609"/>
      <c r="L18" s="1610"/>
      <c r="M18" s="1610"/>
      <c r="N18" s="1610"/>
      <c r="O18" s="1610"/>
      <c r="P18" s="1610"/>
      <c r="Q18" s="1814"/>
      <c r="R18" s="1610"/>
      <c r="S18" s="1447"/>
      <c r="T18" s="1711"/>
      <c r="U18" s="1611"/>
      <c r="V18" s="1713" t="str">
        <f>IF(T18="","",VLOOKUP(T18,基准日费率!$B$29:$D$58,2,0))</f>
        <v/>
      </c>
      <c r="W18" s="1713" t="str">
        <f>IF(A18="","",ROUND((INT(封面!F$9&amp;"/"&amp;封面!H$9&amp;"/"&amp;封面!J$9)-K18)/365,2))</f>
        <v/>
      </c>
      <c r="X18" s="1713" t="str">
        <f t="shared" si="0"/>
        <v/>
      </c>
      <c r="Y18" s="1714" t="str">
        <f t="shared" si="5"/>
        <v/>
      </c>
      <c r="Z18" s="1715" t="str">
        <f>IF(T18="","",VLOOKUP(T18,基准日费率!$B$29:$D$58,3,0))</f>
        <v/>
      </c>
      <c r="AA18" s="1714" t="str">
        <f t="shared" si="1"/>
        <v/>
      </c>
      <c r="AB18" s="1714">
        <f t="shared" si="6"/>
        <v>0</v>
      </c>
      <c r="AC18" s="1616"/>
      <c r="AD18" s="1716">
        <f>ROUND(AC18/(1+基准日费率!$C$3)*基准日费率!$C$9,0)</f>
        <v>0</v>
      </c>
      <c r="AE18" s="1716"/>
      <c r="AF18" s="1716"/>
      <c r="AG18" s="1716">
        <f>ROUND(AC18/(1+基准日费率!$C$3)*基准日费率!$C$3,0)</f>
        <v>0</v>
      </c>
      <c r="AH18" s="1716">
        <f t="shared" si="7"/>
        <v>0</v>
      </c>
      <c r="AI18" s="1610"/>
      <c r="AJ18" s="1610"/>
      <c r="AK18" s="1610"/>
      <c r="AL18" s="1610">
        <f t="shared" si="2"/>
        <v>0</v>
      </c>
      <c r="AM18" s="1610">
        <f t="shared" si="2"/>
        <v>0</v>
      </c>
      <c r="AN18" s="1610"/>
      <c r="AO18" s="1610">
        <f t="shared" si="8"/>
        <v>0</v>
      </c>
      <c r="AP18" s="1833">
        <f t="shared" si="9"/>
        <v>0</v>
      </c>
      <c r="AQ18" s="1610">
        <f t="shared" si="10"/>
        <v>0</v>
      </c>
      <c r="AR18" s="1717" t="str">
        <f t="shared" si="3"/>
        <v/>
      </c>
      <c r="AS18" s="1717" t="str">
        <f t="shared" si="4"/>
        <v/>
      </c>
      <c r="AT18" s="1610"/>
      <c r="AV18" s="1799"/>
    </row>
    <row r="19" spans="1:48" ht="15.75" customHeight="1">
      <c r="A19" s="1602"/>
      <c r="B19" s="1706"/>
      <c r="C19" s="1707"/>
      <c r="D19" s="1608"/>
      <c r="E19" s="1708"/>
      <c r="F19" s="1709"/>
      <c r="G19" s="1608"/>
      <c r="H19" s="1710"/>
      <c r="I19" s="1602"/>
      <c r="J19" s="1609"/>
      <c r="K19" s="1609"/>
      <c r="L19" s="1610"/>
      <c r="M19" s="1610"/>
      <c r="N19" s="1610"/>
      <c r="O19" s="1610"/>
      <c r="P19" s="1610"/>
      <c r="Q19" s="1814"/>
      <c r="R19" s="1610"/>
      <c r="S19" s="1447"/>
      <c r="T19" s="1711"/>
      <c r="U19" s="1611"/>
      <c r="V19" s="1713" t="str">
        <f>IF(T19="","",VLOOKUP(T19,基准日费率!$B$29:$D$58,2,0))</f>
        <v/>
      </c>
      <c r="W19" s="1713" t="str">
        <f>IF(A19="","",ROUND((INT(封面!F$9&amp;"/"&amp;封面!H$9&amp;"/"&amp;封面!J$9)-K19)/365,2))</f>
        <v/>
      </c>
      <c r="X19" s="1713" t="str">
        <f t="shared" si="0"/>
        <v/>
      </c>
      <c r="Y19" s="1714" t="str">
        <f t="shared" si="5"/>
        <v/>
      </c>
      <c r="Z19" s="1715" t="str">
        <f>IF(T19="","",VLOOKUP(T19,基准日费率!$B$29:$D$58,3,0))</f>
        <v/>
      </c>
      <c r="AA19" s="1714" t="str">
        <f t="shared" si="1"/>
        <v/>
      </c>
      <c r="AB19" s="1714">
        <f t="shared" si="6"/>
        <v>0</v>
      </c>
      <c r="AC19" s="1616"/>
      <c r="AD19" s="1716">
        <f>ROUND(AC19/(1+基准日费率!$C$3)*基准日费率!$C$9,0)</f>
        <v>0</v>
      </c>
      <c r="AE19" s="1716"/>
      <c r="AF19" s="1716"/>
      <c r="AG19" s="1716">
        <f>ROUND(AC19/(1+基准日费率!$C$3)*基准日费率!$C$3,0)</f>
        <v>0</v>
      </c>
      <c r="AH19" s="1716">
        <f t="shared" si="7"/>
        <v>0</v>
      </c>
      <c r="AI19" s="1610"/>
      <c r="AJ19" s="1610"/>
      <c r="AK19" s="1610"/>
      <c r="AL19" s="1610">
        <f t="shared" si="2"/>
        <v>0</v>
      </c>
      <c r="AM19" s="1610">
        <f t="shared" si="2"/>
        <v>0</v>
      </c>
      <c r="AN19" s="1610"/>
      <c r="AO19" s="1610">
        <f t="shared" si="8"/>
        <v>0</v>
      </c>
      <c r="AP19" s="1833">
        <f t="shared" si="9"/>
        <v>0</v>
      </c>
      <c r="AQ19" s="1610">
        <f t="shared" si="10"/>
        <v>0</v>
      </c>
      <c r="AR19" s="1717" t="str">
        <f t="shared" si="3"/>
        <v/>
      </c>
      <c r="AS19" s="1717" t="str">
        <f t="shared" si="4"/>
        <v/>
      </c>
      <c r="AT19" s="1610"/>
      <c r="AV19" s="1799"/>
    </row>
    <row r="20" spans="1:48" ht="15.75" customHeight="1">
      <c r="A20" s="1602"/>
      <c r="B20" s="1706"/>
      <c r="C20" s="1707"/>
      <c r="D20" s="1608"/>
      <c r="E20" s="1708"/>
      <c r="F20" s="1709"/>
      <c r="G20" s="1608"/>
      <c r="H20" s="1710"/>
      <c r="I20" s="1602"/>
      <c r="J20" s="1609"/>
      <c r="K20" s="1609"/>
      <c r="L20" s="1610"/>
      <c r="M20" s="1610"/>
      <c r="N20" s="1610"/>
      <c r="O20" s="1610"/>
      <c r="P20" s="1610"/>
      <c r="Q20" s="1814"/>
      <c r="R20" s="1610"/>
      <c r="S20" s="1447"/>
      <c r="T20" s="1711"/>
      <c r="U20" s="1611"/>
      <c r="V20" s="1713" t="str">
        <f>IF(T20="","",VLOOKUP(T20,基准日费率!$B$29:$D$58,2,0))</f>
        <v/>
      </c>
      <c r="W20" s="1713" t="str">
        <f>IF(A20="","",ROUND((INT(封面!F$9&amp;"/"&amp;封面!H$9&amp;"/"&amp;封面!J$9)-K20)/365,2))</f>
        <v/>
      </c>
      <c r="X20" s="1713" t="str">
        <f t="shared" si="0"/>
        <v/>
      </c>
      <c r="Y20" s="1714" t="str">
        <f t="shared" si="5"/>
        <v/>
      </c>
      <c r="Z20" s="1715" t="str">
        <f>IF(T20="","",VLOOKUP(T20,基准日费率!$B$29:$D$58,3,0))</f>
        <v/>
      </c>
      <c r="AA20" s="1714" t="str">
        <f t="shared" si="1"/>
        <v/>
      </c>
      <c r="AB20" s="1714">
        <f t="shared" si="6"/>
        <v>0</v>
      </c>
      <c r="AC20" s="1616"/>
      <c r="AD20" s="1716">
        <f>ROUND(AC20/(1+基准日费率!$C$3)*基准日费率!$C$9,0)</f>
        <v>0</v>
      </c>
      <c r="AE20" s="1716"/>
      <c r="AF20" s="1716"/>
      <c r="AG20" s="1716">
        <f>ROUND(AC20/(1+基准日费率!$C$3)*基准日费率!$C$3,0)</f>
        <v>0</v>
      </c>
      <c r="AH20" s="1716">
        <f t="shared" si="7"/>
        <v>0</v>
      </c>
      <c r="AI20" s="1610"/>
      <c r="AJ20" s="1610"/>
      <c r="AK20" s="1610"/>
      <c r="AL20" s="1610">
        <f t="shared" si="2"/>
        <v>0</v>
      </c>
      <c r="AM20" s="1610">
        <f t="shared" si="2"/>
        <v>0</v>
      </c>
      <c r="AN20" s="1610"/>
      <c r="AO20" s="1610">
        <f t="shared" si="8"/>
        <v>0</v>
      </c>
      <c r="AP20" s="1833">
        <f t="shared" si="9"/>
        <v>0</v>
      </c>
      <c r="AQ20" s="1610">
        <f t="shared" si="10"/>
        <v>0</v>
      </c>
      <c r="AR20" s="1717" t="str">
        <f t="shared" si="3"/>
        <v/>
      </c>
      <c r="AS20" s="1717" t="str">
        <f t="shared" si="4"/>
        <v/>
      </c>
      <c r="AT20" s="1610"/>
      <c r="AV20" s="1799"/>
    </row>
    <row r="21" spans="1:48" ht="15.75" customHeight="1">
      <c r="A21" s="1602"/>
      <c r="B21" s="1706"/>
      <c r="C21" s="1707"/>
      <c r="D21" s="1608"/>
      <c r="E21" s="1708"/>
      <c r="F21" s="1709"/>
      <c r="G21" s="1608"/>
      <c r="H21" s="1710"/>
      <c r="I21" s="1602"/>
      <c r="J21" s="1609"/>
      <c r="K21" s="1609"/>
      <c r="L21" s="1610"/>
      <c r="M21" s="1610"/>
      <c r="N21" s="1610"/>
      <c r="O21" s="1610"/>
      <c r="P21" s="1610"/>
      <c r="Q21" s="1814"/>
      <c r="R21" s="1610"/>
      <c r="S21" s="1447"/>
      <c r="T21" s="1711"/>
      <c r="U21" s="1611"/>
      <c r="V21" s="1713" t="str">
        <f>IF(T21="","",VLOOKUP(T21,基准日费率!$B$29:$D$58,2,0))</f>
        <v/>
      </c>
      <c r="W21" s="1713" t="str">
        <f>IF(A21="","",ROUND((INT(封面!F$9&amp;"/"&amp;封面!H$9&amp;"/"&amp;封面!J$9)-K21)/365,2))</f>
        <v/>
      </c>
      <c r="X21" s="1713" t="str">
        <f t="shared" si="0"/>
        <v/>
      </c>
      <c r="Y21" s="1714" t="str">
        <f t="shared" si="5"/>
        <v/>
      </c>
      <c r="Z21" s="1715" t="str">
        <f>IF(T21="","",VLOOKUP(T21,基准日费率!$B$29:$D$58,3,0))</f>
        <v/>
      </c>
      <c r="AA21" s="1714" t="str">
        <f t="shared" si="1"/>
        <v/>
      </c>
      <c r="AB21" s="1714">
        <f t="shared" si="6"/>
        <v>0</v>
      </c>
      <c r="AC21" s="1616"/>
      <c r="AD21" s="1716">
        <f>ROUND(AC21/(1+基准日费率!$C$3)*基准日费率!$C$9,0)</f>
        <v>0</v>
      </c>
      <c r="AE21" s="1716"/>
      <c r="AF21" s="1716"/>
      <c r="AG21" s="1716">
        <f>ROUND(AC21/(1+基准日费率!$C$3)*基准日费率!$C$3,0)</f>
        <v>0</v>
      </c>
      <c r="AH21" s="1716">
        <f t="shared" si="7"/>
        <v>0</v>
      </c>
      <c r="AI21" s="1610"/>
      <c r="AJ21" s="1610"/>
      <c r="AK21" s="1610"/>
      <c r="AL21" s="1610">
        <f t="shared" si="2"/>
        <v>0</v>
      </c>
      <c r="AM21" s="1610">
        <f t="shared" si="2"/>
        <v>0</v>
      </c>
      <c r="AN21" s="1610"/>
      <c r="AO21" s="1610">
        <f t="shared" si="8"/>
        <v>0</v>
      </c>
      <c r="AP21" s="1833">
        <f t="shared" si="9"/>
        <v>0</v>
      </c>
      <c r="AQ21" s="1610">
        <f t="shared" si="10"/>
        <v>0</v>
      </c>
      <c r="AR21" s="1717" t="str">
        <f t="shared" si="3"/>
        <v/>
      </c>
      <c r="AS21" s="1717" t="str">
        <f t="shared" si="4"/>
        <v/>
      </c>
      <c r="AT21" s="1610"/>
      <c r="AV21" s="1799"/>
    </row>
    <row r="22" spans="1:48" ht="15.75" customHeight="1">
      <c r="A22" s="1602"/>
      <c r="B22" s="1706"/>
      <c r="C22" s="1707"/>
      <c r="D22" s="1608"/>
      <c r="E22" s="1708"/>
      <c r="F22" s="1709"/>
      <c r="G22" s="1608"/>
      <c r="H22" s="1710"/>
      <c r="I22" s="1710"/>
      <c r="J22" s="1609"/>
      <c r="K22" s="1609"/>
      <c r="L22" s="1610"/>
      <c r="M22" s="1610"/>
      <c r="N22" s="1610"/>
      <c r="O22" s="1610"/>
      <c r="P22" s="1610"/>
      <c r="Q22" s="1814"/>
      <c r="R22" s="1610"/>
      <c r="S22" s="1447"/>
      <c r="T22" s="1711"/>
      <c r="U22" s="1611"/>
      <c r="V22" s="1713" t="str">
        <f>IF(T22="","",VLOOKUP(T22,基准日费率!$B$29:$D$58,2,0))</f>
        <v/>
      </c>
      <c r="W22" s="1713" t="str">
        <f>IF(A22="","",ROUND((INT(封面!F$9&amp;"/"&amp;封面!H$9&amp;"/"&amp;封面!J$9)-K22)/365,2))</f>
        <v/>
      </c>
      <c r="X22" s="1713" t="str">
        <f t="shared" si="0"/>
        <v/>
      </c>
      <c r="Y22" s="1714" t="str">
        <f t="shared" si="5"/>
        <v/>
      </c>
      <c r="Z22" s="1715" t="str">
        <f>IF(T22="","",VLOOKUP(T22,基准日费率!$B$29:$D$58,3,0))</f>
        <v/>
      </c>
      <c r="AA22" s="1714" t="str">
        <f t="shared" si="1"/>
        <v/>
      </c>
      <c r="AB22" s="1714">
        <f t="shared" si="6"/>
        <v>0</v>
      </c>
      <c r="AC22" s="1616"/>
      <c r="AD22" s="1716">
        <f>ROUND(AC22/(1+基准日费率!$C$3)*基准日费率!$C$9,0)</f>
        <v>0</v>
      </c>
      <c r="AE22" s="1716"/>
      <c r="AF22" s="1716"/>
      <c r="AG22" s="1716">
        <f>ROUND(AC22/(1+基准日费率!$C$3)*基准日费率!$C$3,0)</f>
        <v>0</v>
      </c>
      <c r="AH22" s="1716">
        <f t="shared" si="7"/>
        <v>0</v>
      </c>
      <c r="AI22" s="1610"/>
      <c r="AJ22" s="1610"/>
      <c r="AK22" s="1610"/>
      <c r="AL22" s="1610">
        <f t="shared" si="2"/>
        <v>0</v>
      </c>
      <c r="AM22" s="1610">
        <f t="shared" si="2"/>
        <v>0</v>
      </c>
      <c r="AN22" s="1610"/>
      <c r="AO22" s="1610">
        <f t="shared" si="8"/>
        <v>0</v>
      </c>
      <c r="AP22" s="1833">
        <f t="shared" si="9"/>
        <v>0</v>
      </c>
      <c r="AQ22" s="1610">
        <f t="shared" si="10"/>
        <v>0</v>
      </c>
      <c r="AR22" s="1717" t="str">
        <f t="shared" si="3"/>
        <v/>
      </c>
      <c r="AS22" s="1717" t="str">
        <f t="shared" si="4"/>
        <v/>
      </c>
      <c r="AT22" s="1610"/>
      <c r="AV22" s="1799"/>
    </row>
    <row r="23" spans="1:48" ht="15.75" customHeight="1">
      <c r="A23" s="1602"/>
      <c r="B23" s="1706"/>
      <c r="C23" s="1707"/>
      <c r="D23" s="1608"/>
      <c r="E23" s="1708"/>
      <c r="F23" s="1709"/>
      <c r="G23" s="1608"/>
      <c r="H23" s="1710"/>
      <c r="I23" s="1710"/>
      <c r="J23" s="1609"/>
      <c r="K23" s="1609"/>
      <c r="L23" s="1610"/>
      <c r="M23" s="1610"/>
      <c r="N23" s="1610"/>
      <c r="O23" s="1610"/>
      <c r="P23" s="1610"/>
      <c r="Q23" s="1814"/>
      <c r="R23" s="1610"/>
      <c r="S23" s="1447"/>
      <c r="T23" s="1711"/>
      <c r="U23" s="1611"/>
      <c r="V23" s="1713" t="str">
        <f>IF(T23="","",VLOOKUP(T23,基准日费率!$B$29:$D$58,2,0))</f>
        <v/>
      </c>
      <c r="W23" s="1713" t="str">
        <f>IF(A23="","",ROUND((INT(封面!F$9&amp;"/"&amp;封面!H$9&amp;"/"&amp;封面!J$9)-K23)/365,2))</f>
        <v/>
      </c>
      <c r="X23" s="1713" t="str">
        <f t="shared" si="0"/>
        <v/>
      </c>
      <c r="Y23" s="1714" t="str">
        <f t="shared" si="5"/>
        <v/>
      </c>
      <c r="Z23" s="1715" t="str">
        <f>IF(T23="","",VLOOKUP(T23,基准日费率!$B$29:$D$58,3,0))</f>
        <v/>
      </c>
      <c r="AA23" s="1714" t="str">
        <f t="shared" si="1"/>
        <v/>
      </c>
      <c r="AB23" s="1714">
        <f t="shared" si="6"/>
        <v>0</v>
      </c>
      <c r="AC23" s="1616"/>
      <c r="AD23" s="1716">
        <f>ROUND(AC23/(1+基准日费率!$C$3)*基准日费率!$C$9,0)</f>
        <v>0</v>
      </c>
      <c r="AE23" s="1716"/>
      <c r="AF23" s="1716"/>
      <c r="AG23" s="1716">
        <f>ROUND(AC23/(1+基准日费率!$C$3)*基准日费率!$C$3,0)</f>
        <v>0</v>
      </c>
      <c r="AH23" s="1716">
        <f t="shared" si="7"/>
        <v>0</v>
      </c>
      <c r="AI23" s="1610"/>
      <c r="AJ23" s="1610"/>
      <c r="AK23" s="1610"/>
      <c r="AL23" s="1610">
        <f t="shared" si="2"/>
        <v>0</v>
      </c>
      <c r="AM23" s="1610">
        <f t="shared" si="2"/>
        <v>0</v>
      </c>
      <c r="AN23" s="1610"/>
      <c r="AO23" s="1610">
        <f t="shared" si="8"/>
        <v>0</v>
      </c>
      <c r="AP23" s="1833">
        <f t="shared" si="9"/>
        <v>0</v>
      </c>
      <c r="AQ23" s="1610">
        <f t="shared" si="10"/>
        <v>0</v>
      </c>
      <c r="AR23" s="1717" t="str">
        <f t="shared" si="3"/>
        <v/>
      </c>
      <c r="AS23" s="1717" t="str">
        <f t="shared" si="4"/>
        <v/>
      </c>
      <c r="AT23" s="1610"/>
      <c r="AV23" s="1799"/>
    </row>
    <row r="24" spans="1:48" ht="15.75" customHeight="1">
      <c r="A24" s="1602"/>
      <c r="B24" s="1706"/>
      <c r="C24" s="1707"/>
      <c r="D24" s="1608"/>
      <c r="E24" s="1708"/>
      <c r="F24" s="1709"/>
      <c r="G24" s="1608"/>
      <c r="H24" s="1710"/>
      <c r="I24" s="1710"/>
      <c r="J24" s="1609"/>
      <c r="K24" s="1609"/>
      <c r="L24" s="1610"/>
      <c r="M24" s="1610"/>
      <c r="N24" s="1610"/>
      <c r="O24" s="1610"/>
      <c r="P24" s="1610"/>
      <c r="Q24" s="1814"/>
      <c r="R24" s="1610"/>
      <c r="S24" s="1447"/>
      <c r="T24" s="1711"/>
      <c r="U24" s="1611"/>
      <c r="V24" s="1713" t="str">
        <f>IF(T24="","",VLOOKUP(T24,基准日费率!$B$29:$D$58,2,0))</f>
        <v/>
      </c>
      <c r="W24" s="1713" t="str">
        <f>IF(A24="","",ROUND((INT(封面!F$9&amp;"/"&amp;封面!H$9&amp;"/"&amp;封面!J$9)-K24)/365,2))</f>
        <v/>
      </c>
      <c r="X24" s="1713" t="str">
        <f t="shared" si="0"/>
        <v/>
      </c>
      <c r="Y24" s="1714" t="str">
        <f t="shared" si="5"/>
        <v/>
      </c>
      <c r="Z24" s="1715" t="str">
        <f>IF(T24="","",VLOOKUP(T24,基准日费率!$B$29:$D$58,3,0))</f>
        <v/>
      </c>
      <c r="AA24" s="1714" t="str">
        <f t="shared" si="1"/>
        <v/>
      </c>
      <c r="AB24" s="1714">
        <f t="shared" si="6"/>
        <v>0</v>
      </c>
      <c r="AC24" s="1616"/>
      <c r="AD24" s="1716">
        <f>ROUND(AC24/(1+基准日费率!$C$3)*基准日费率!$C$9,0)</f>
        <v>0</v>
      </c>
      <c r="AE24" s="1716"/>
      <c r="AF24" s="1716"/>
      <c r="AG24" s="1716">
        <f>ROUND(AC24/(1+基准日费率!$C$3)*基准日费率!$C$3,0)</f>
        <v>0</v>
      </c>
      <c r="AH24" s="1716">
        <f t="shared" si="7"/>
        <v>0</v>
      </c>
      <c r="AI24" s="1610"/>
      <c r="AJ24" s="1610"/>
      <c r="AK24" s="1610"/>
      <c r="AL24" s="1610">
        <f t="shared" si="2"/>
        <v>0</v>
      </c>
      <c r="AM24" s="1610">
        <f t="shared" si="2"/>
        <v>0</v>
      </c>
      <c r="AN24" s="1610"/>
      <c r="AO24" s="1610">
        <f t="shared" si="8"/>
        <v>0</v>
      </c>
      <c r="AP24" s="1833">
        <f t="shared" si="9"/>
        <v>0</v>
      </c>
      <c r="AQ24" s="1610">
        <f t="shared" si="10"/>
        <v>0</v>
      </c>
      <c r="AR24" s="1717" t="str">
        <f t="shared" si="3"/>
        <v/>
      </c>
      <c r="AS24" s="1717" t="str">
        <f t="shared" si="4"/>
        <v/>
      </c>
      <c r="AT24" s="1610"/>
      <c r="AV24" s="1799"/>
    </row>
    <row r="25" spans="1:48" ht="15.75" customHeight="1">
      <c r="A25" s="1602"/>
      <c r="B25" s="1706"/>
      <c r="C25" s="1707"/>
      <c r="D25" s="1608"/>
      <c r="E25" s="1708"/>
      <c r="F25" s="1709"/>
      <c r="G25" s="1608"/>
      <c r="H25" s="1710"/>
      <c r="I25" s="1710"/>
      <c r="J25" s="1609"/>
      <c r="K25" s="1609"/>
      <c r="L25" s="1610"/>
      <c r="M25" s="1610"/>
      <c r="N25" s="1610"/>
      <c r="O25" s="1610"/>
      <c r="P25" s="1610"/>
      <c r="Q25" s="1814"/>
      <c r="R25" s="1610"/>
      <c r="S25" s="1447"/>
      <c r="T25" s="1711"/>
      <c r="U25" s="1611"/>
      <c r="V25" s="1713" t="str">
        <f>IF(T25="","",VLOOKUP(T25,基准日费率!$B$29:$D$58,2,0))</f>
        <v/>
      </c>
      <c r="W25" s="1713" t="str">
        <f>IF(A25="","",ROUND((INT(封面!F$9&amp;"/"&amp;封面!H$9&amp;"/"&amp;封面!J$9)-K25)/365,2))</f>
        <v/>
      </c>
      <c r="X25" s="1713" t="str">
        <f t="shared" si="0"/>
        <v/>
      </c>
      <c r="Y25" s="1714" t="str">
        <f t="shared" si="5"/>
        <v/>
      </c>
      <c r="Z25" s="1715" t="str">
        <f>IF(T25="","",VLOOKUP(T25,基准日费率!$B$29:$D$58,3,0))</f>
        <v/>
      </c>
      <c r="AA25" s="1714" t="str">
        <f t="shared" si="1"/>
        <v/>
      </c>
      <c r="AB25" s="1714">
        <f t="shared" si="6"/>
        <v>0</v>
      </c>
      <c r="AC25" s="1616"/>
      <c r="AD25" s="1716">
        <f>ROUND(AC25/(1+基准日费率!$C$3)*基准日费率!$C$9,0)</f>
        <v>0</v>
      </c>
      <c r="AE25" s="1716"/>
      <c r="AF25" s="1716"/>
      <c r="AG25" s="1716">
        <f>ROUND(AC25/(1+基准日费率!$C$3)*基准日费率!$C$3,0)</f>
        <v>0</v>
      </c>
      <c r="AH25" s="1716">
        <f t="shared" si="7"/>
        <v>0</v>
      </c>
      <c r="AI25" s="1610"/>
      <c r="AJ25" s="1610"/>
      <c r="AK25" s="1610"/>
      <c r="AL25" s="1610">
        <f t="shared" si="2"/>
        <v>0</v>
      </c>
      <c r="AM25" s="1610">
        <f t="shared" si="2"/>
        <v>0</v>
      </c>
      <c r="AN25" s="1610"/>
      <c r="AO25" s="1610">
        <f t="shared" si="8"/>
        <v>0</v>
      </c>
      <c r="AP25" s="1833">
        <f t="shared" si="9"/>
        <v>0</v>
      </c>
      <c r="AQ25" s="1610">
        <f t="shared" si="10"/>
        <v>0</v>
      </c>
      <c r="AR25" s="1717" t="str">
        <f t="shared" si="3"/>
        <v/>
      </c>
      <c r="AS25" s="1717" t="str">
        <f t="shared" si="4"/>
        <v/>
      </c>
      <c r="AT25" s="1610"/>
      <c r="AV25" s="1799"/>
    </row>
    <row r="26" spans="1:48" ht="15.75" customHeight="1">
      <c r="A26" s="1602"/>
      <c r="B26" s="1706"/>
      <c r="C26" s="1707"/>
      <c r="D26" s="1608"/>
      <c r="E26" s="1708"/>
      <c r="F26" s="1709"/>
      <c r="G26" s="1608"/>
      <c r="H26" s="1710"/>
      <c r="I26" s="1710"/>
      <c r="J26" s="1609"/>
      <c r="K26" s="1609"/>
      <c r="L26" s="1610"/>
      <c r="M26" s="1610"/>
      <c r="N26" s="1610"/>
      <c r="O26" s="1610"/>
      <c r="P26" s="1610"/>
      <c r="Q26" s="1814"/>
      <c r="R26" s="1610"/>
      <c r="S26" s="1447"/>
      <c r="T26" s="1711"/>
      <c r="U26" s="1611"/>
      <c r="V26" s="1713" t="str">
        <f>IF(T26="","",VLOOKUP(T26,基准日费率!$B$29:$D$58,2,0))</f>
        <v/>
      </c>
      <c r="W26" s="1713" t="str">
        <f>IF(A26="","",ROUND((INT(封面!F$9&amp;"/"&amp;封面!H$9&amp;"/"&amp;封面!J$9)-K26)/365,2))</f>
        <v/>
      </c>
      <c r="X26" s="1713" t="str">
        <f t="shared" si="0"/>
        <v/>
      </c>
      <c r="Y26" s="1714" t="str">
        <f t="shared" si="5"/>
        <v/>
      </c>
      <c r="Z26" s="1715" t="str">
        <f>IF(T26="","",VLOOKUP(T26,基准日费率!$B$29:$D$58,3,0))</f>
        <v/>
      </c>
      <c r="AA26" s="1714" t="str">
        <f t="shared" si="1"/>
        <v/>
      </c>
      <c r="AB26" s="1714">
        <f t="shared" si="6"/>
        <v>0</v>
      </c>
      <c r="AC26" s="1616"/>
      <c r="AD26" s="1716">
        <f>ROUND(AC26/(1+基准日费率!$C$3)*基准日费率!$C$9,0)</f>
        <v>0</v>
      </c>
      <c r="AE26" s="1716"/>
      <c r="AF26" s="1716"/>
      <c r="AG26" s="1716">
        <f>ROUND(AC26/(1+基准日费率!$C$3)*基准日费率!$C$3,0)</f>
        <v>0</v>
      </c>
      <c r="AH26" s="1716">
        <f t="shared" si="7"/>
        <v>0</v>
      </c>
      <c r="AI26" s="1610"/>
      <c r="AJ26" s="1610"/>
      <c r="AK26" s="1610"/>
      <c r="AL26" s="1610">
        <f t="shared" si="2"/>
        <v>0</v>
      </c>
      <c r="AM26" s="1610">
        <f t="shared" si="2"/>
        <v>0</v>
      </c>
      <c r="AN26" s="1610"/>
      <c r="AO26" s="1610">
        <f t="shared" si="8"/>
        <v>0</v>
      </c>
      <c r="AP26" s="1833">
        <f t="shared" si="9"/>
        <v>0</v>
      </c>
      <c r="AQ26" s="1610">
        <f t="shared" si="10"/>
        <v>0</v>
      </c>
      <c r="AR26" s="1717" t="str">
        <f t="shared" si="3"/>
        <v/>
      </c>
      <c r="AS26" s="1717" t="str">
        <f t="shared" si="4"/>
        <v/>
      </c>
      <c r="AT26" s="1610"/>
      <c r="AV26" s="1799"/>
    </row>
    <row r="27" spans="1:48" ht="15.75" customHeight="1">
      <c r="A27" s="2650" t="s">
        <v>147</v>
      </c>
      <c r="B27" s="2651"/>
      <c r="C27" s="2651"/>
      <c r="D27" s="2652"/>
      <c r="E27" s="1709"/>
      <c r="F27" s="1608"/>
      <c r="G27" s="1608"/>
      <c r="H27" s="1710"/>
      <c r="I27" s="1710"/>
      <c r="J27" s="1609"/>
      <c r="K27" s="1609"/>
      <c r="L27" s="1610"/>
      <c r="M27" s="1610"/>
      <c r="N27" s="1610">
        <f>SUM(N7:N26)</f>
        <v>0</v>
      </c>
      <c r="O27" s="1610">
        <f>SUM(O7:O26)</f>
        <v>0</v>
      </c>
      <c r="P27" s="1610"/>
      <c r="Q27" s="1814"/>
      <c r="R27" s="1610"/>
      <c r="S27" s="1718"/>
      <c r="T27" s="1711"/>
      <c r="U27" s="1611"/>
      <c r="V27" s="1719"/>
      <c r="W27" s="1719"/>
      <c r="X27" s="1719"/>
      <c r="Y27" s="1719"/>
      <c r="Z27" s="1715"/>
      <c r="AA27" s="1719"/>
      <c r="AB27" s="1719"/>
      <c r="AC27" s="1616"/>
      <c r="AD27" s="1716"/>
      <c r="AE27" s="1716"/>
      <c r="AF27" s="1716"/>
      <c r="AG27" s="1716"/>
      <c r="AH27" s="1716"/>
      <c r="AI27" s="1610">
        <f>SUM(AJ7:AJ26)</f>
        <v>0</v>
      </c>
      <c r="AJ27" s="1610"/>
      <c r="AK27" s="1610"/>
      <c r="AL27" s="1610">
        <f>SUM(AL7:AL26)</f>
        <v>0</v>
      </c>
      <c r="AM27" s="1610">
        <f>SUM(AM7:AM26)</f>
        <v>0</v>
      </c>
      <c r="AN27" s="1610"/>
      <c r="AO27" s="1610">
        <f>SUM(AO7:AO26)</f>
        <v>0</v>
      </c>
      <c r="AP27" s="1610"/>
      <c r="AQ27" s="1610">
        <f>SUM(AQ7:AQ26)</f>
        <v>0</v>
      </c>
      <c r="AR27" s="1610"/>
      <c r="AS27" s="1611"/>
      <c r="AT27" s="1610"/>
    </row>
    <row r="28" spans="1:48" ht="15.75" customHeight="1">
      <c r="A28" s="1557" t="str">
        <f>封面!D11&amp;封面!G11</f>
        <v>被评估企业填表人：</v>
      </c>
      <c r="B28" s="1377"/>
      <c r="C28" s="1377"/>
      <c r="D28" s="1576"/>
      <c r="E28" s="1377"/>
      <c r="F28" s="1377"/>
      <c r="G28" s="1377"/>
      <c r="H28" s="1587"/>
      <c r="I28" s="1587"/>
      <c r="J28" s="1377"/>
      <c r="K28" s="1377"/>
      <c r="L28" s="1377"/>
      <c r="M28" s="1377"/>
      <c r="N28" s="1377"/>
      <c r="O28" s="1377"/>
      <c r="P28" s="1377" t="str">
        <f>"评估人员："&amp;封面!G26</f>
        <v>评估人员：</v>
      </c>
      <c r="Q28" s="1377"/>
      <c r="R28" s="1377"/>
      <c r="S28" s="1720"/>
      <c r="T28" s="1377"/>
      <c r="U28" s="1377"/>
      <c r="V28" s="1377"/>
      <c r="W28" s="1377"/>
      <c r="X28" s="1377"/>
      <c r="Y28" s="1377"/>
      <c r="Z28" s="1690"/>
      <c r="AA28" s="1377"/>
      <c r="AB28" s="1377"/>
      <c r="AI28" s="1377"/>
      <c r="AJ28" s="1377"/>
      <c r="AK28" s="1377"/>
      <c r="AL28" s="1377"/>
      <c r="AM28" s="1377"/>
      <c r="AN28" s="1377"/>
      <c r="AO28" s="1377"/>
      <c r="AP28" s="1377"/>
      <c r="AQ28" s="1377"/>
      <c r="AR28" s="1377"/>
      <c r="AS28" s="1377"/>
      <c r="AT28" s="1377"/>
    </row>
    <row r="29" spans="1:48" ht="15.75" customHeight="1">
      <c r="A29" s="1557" t="str">
        <f>CONCATENATE(封面!D13,封面!F13,封面!G13,封面!H13,封面!I13,封面!J13,封面!K13)</f>
        <v>填表日期：年月日</v>
      </c>
      <c r="B29" s="1377"/>
      <c r="C29" s="1377"/>
      <c r="D29" s="1576"/>
      <c r="E29" s="1377"/>
      <c r="F29" s="1377"/>
      <c r="G29" s="1377"/>
      <c r="H29" s="1587"/>
      <c r="I29" s="1587"/>
      <c r="J29" s="1377"/>
      <c r="K29" s="1377"/>
      <c r="L29" s="1377"/>
      <c r="M29" s="1377"/>
      <c r="N29" s="1377"/>
      <c r="O29" s="1377"/>
      <c r="P29" s="1377"/>
      <c r="Q29" s="1377"/>
      <c r="R29" s="1377"/>
      <c r="S29" s="1720"/>
      <c r="T29" s="1377"/>
      <c r="U29" s="1377"/>
      <c r="V29" s="1377"/>
      <c r="W29" s="1377"/>
      <c r="X29" s="1377"/>
      <c r="Y29" s="1377"/>
      <c r="Z29" s="1690"/>
      <c r="AA29" s="1377"/>
      <c r="AB29" s="1377"/>
      <c r="AI29" s="1377"/>
      <c r="AJ29" s="1377"/>
      <c r="AK29" s="1377"/>
      <c r="AL29" s="1377"/>
      <c r="AM29" s="1377"/>
      <c r="AN29" s="1377"/>
      <c r="AO29" s="1377"/>
      <c r="AP29" s="1377"/>
      <c r="AQ29" s="1377"/>
      <c r="AR29" s="1377"/>
      <c r="AS29" s="1377"/>
      <c r="AT29" s="1377"/>
    </row>
    <row r="30" spans="1:48" ht="15.75" customHeight="1">
      <c r="B30" s="1377"/>
      <c r="C30" s="1377"/>
      <c r="D30" s="1576"/>
      <c r="E30" s="1377"/>
      <c r="F30" s="1377"/>
      <c r="G30" s="1377"/>
      <c r="H30" s="1587"/>
      <c r="I30" s="1587"/>
      <c r="J30" s="1377"/>
      <c r="K30" s="1377"/>
      <c r="L30" s="1377"/>
      <c r="M30" s="1377"/>
      <c r="N30" s="1377"/>
      <c r="O30" s="1377"/>
      <c r="P30" s="1377"/>
      <c r="Q30" s="1377"/>
      <c r="R30" s="1377"/>
      <c r="S30" s="1720"/>
      <c r="T30" s="1377"/>
      <c r="U30" s="1377"/>
      <c r="V30" s="1377"/>
      <c r="W30" s="1377"/>
      <c r="X30" s="1377"/>
      <c r="Y30" s="1377"/>
      <c r="Z30" s="1690"/>
      <c r="AA30" s="1377"/>
      <c r="AB30" s="1377"/>
      <c r="AI30" s="1377"/>
      <c r="AJ30" s="1377"/>
      <c r="AK30" s="1377"/>
      <c r="AL30" s="1377"/>
      <c r="AM30" s="1377"/>
      <c r="AN30" s="1377"/>
      <c r="AO30" s="1377"/>
      <c r="AP30" s="1377"/>
      <c r="AQ30" s="1377"/>
      <c r="AR30" s="1377"/>
      <c r="AS30" s="1377"/>
      <c r="AT30" s="1377"/>
    </row>
    <row r="31" spans="1:48" ht="15.75" customHeight="1">
      <c r="B31" s="1377"/>
      <c r="C31" s="1377"/>
      <c r="D31" s="1576"/>
      <c r="E31" s="1377"/>
      <c r="F31" s="1377"/>
      <c r="G31" s="1377"/>
      <c r="H31" s="1587"/>
      <c r="I31" s="1587"/>
      <c r="J31" s="1377"/>
      <c r="K31" s="1377"/>
      <c r="L31" s="1377"/>
      <c r="M31" s="1377"/>
      <c r="N31" s="1377"/>
      <c r="O31" s="1377"/>
      <c r="P31" s="1377"/>
      <c r="Q31" s="1377"/>
      <c r="R31" s="1377"/>
      <c r="S31" s="1720"/>
      <c r="T31" s="1377"/>
      <c r="U31" s="1377"/>
      <c r="V31" s="1377"/>
      <c r="W31" s="1377"/>
      <c r="X31" s="1377"/>
      <c r="Y31" s="1377"/>
      <c r="Z31" s="1690"/>
      <c r="AA31" s="1377"/>
      <c r="AB31" s="1377"/>
      <c r="AI31" s="1377"/>
      <c r="AJ31" s="1377"/>
      <c r="AK31" s="1377"/>
      <c r="AL31" s="1377"/>
      <c r="AM31" s="1377"/>
      <c r="AN31" s="1377"/>
      <c r="AO31" s="1377"/>
      <c r="AP31" s="1377"/>
      <c r="AQ31" s="1377"/>
      <c r="AR31" s="1377"/>
      <c r="AS31" s="1377"/>
      <c r="AT31" s="1377"/>
    </row>
    <row r="32" spans="1:48" ht="15.75" customHeight="1">
      <c r="B32" s="1377"/>
      <c r="C32" s="1377"/>
      <c r="D32" s="1576"/>
      <c r="E32" s="1377"/>
      <c r="F32" s="1377"/>
      <c r="G32" s="1377"/>
      <c r="H32" s="1587"/>
      <c r="I32" s="1587"/>
      <c r="J32" s="1377"/>
      <c r="K32" s="1377"/>
      <c r="L32" s="1377"/>
      <c r="M32" s="1377"/>
      <c r="N32" s="1377"/>
      <c r="O32" s="1377"/>
      <c r="P32" s="1377"/>
      <c r="Q32" s="1377"/>
      <c r="R32" s="1377"/>
      <c r="S32" s="1720"/>
      <c r="T32" s="1377"/>
      <c r="U32" s="1377"/>
      <c r="V32" s="1377"/>
      <c r="W32" s="1377"/>
      <c r="X32" s="1377"/>
      <c r="Y32" s="1377"/>
      <c r="Z32" s="1690"/>
      <c r="AA32" s="1377"/>
      <c r="AB32" s="1377"/>
      <c r="AC32" s="1721"/>
      <c r="AF32" s="1377"/>
      <c r="AG32" s="1377"/>
      <c r="AH32" s="1377"/>
      <c r="AI32" s="1377"/>
      <c r="AJ32" s="1377"/>
      <c r="AK32" s="1377"/>
      <c r="AL32" s="1377"/>
      <c r="AM32" s="1377"/>
      <c r="AN32" s="1377"/>
      <c r="AO32" s="1377"/>
      <c r="AP32" s="1377"/>
      <c r="AQ32" s="1377"/>
      <c r="AR32" s="1377"/>
      <c r="AS32" s="1377"/>
      <c r="AT32" s="1377"/>
    </row>
    <row r="33" spans="2:46" ht="15.75" customHeight="1">
      <c r="B33" s="1377"/>
      <c r="C33" s="1377"/>
      <c r="D33" s="1576"/>
      <c r="E33" s="1377"/>
      <c r="F33" s="1377"/>
      <c r="G33" s="1377"/>
      <c r="H33" s="1587"/>
      <c r="I33" s="1587"/>
      <c r="J33" s="1377"/>
      <c r="K33" s="1377"/>
      <c r="L33" s="1377"/>
      <c r="M33" s="1377"/>
      <c r="N33" s="1377"/>
      <c r="O33" s="1377"/>
      <c r="P33" s="1377"/>
      <c r="Q33" s="1377"/>
      <c r="R33" s="1377"/>
      <c r="S33" s="1720"/>
      <c r="T33" s="1377"/>
      <c r="U33" s="1377"/>
      <c r="V33" s="1377"/>
      <c r="W33" s="1377"/>
      <c r="X33" s="1377"/>
      <c r="Y33" s="1377"/>
      <c r="Z33" s="1690"/>
      <c r="AA33" s="1377"/>
      <c r="AB33" s="1377"/>
      <c r="AC33" s="1682"/>
      <c r="AF33" s="1377"/>
      <c r="AG33" s="1377"/>
      <c r="AH33" s="1377"/>
      <c r="AI33" s="1377"/>
      <c r="AJ33" s="1377"/>
      <c r="AK33" s="1377"/>
      <c r="AL33" s="1377"/>
      <c r="AM33" s="1377"/>
      <c r="AN33" s="1377"/>
      <c r="AO33" s="1377"/>
      <c r="AP33" s="1377"/>
      <c r="AQ33" s="1377"/>
      <c r="AR33" s="1377"/>
      <c r="AS33" s="1377"/>
      <c r="AT33" s="1377"/>
    </row>
    <row r="34" spans="2:46" ht="15.75" customHeight="1">
      <c r="B34" s="1377"/>
      <c r="C34" s="1377"/>
      <c r="D34" s="1576"/>
      <c r="E34" s="1377"/>
      <c r="F34" s="1377"/>
      <c r="G34" s="1377"/>
      <c r="H34" s="1587"/>
      <c r="I34" s="1587"/>
      <c r="J34" s="1377"/>
      <c r="K34" s="1377"/>
      <c r="L34" s="1377"/>
      <c r="M34" s="1377"/>
      <c r="N34" s="1377"/>
      <c r="O34" s="1377"/>
      <c r="P34" s="1377"/>
      <c r="Q34" s="1377"/>
      <c r="R34" s="1377"/>
      <c r="S34" s="1720"/>
      <c r="T34" s="1377"/>
      <c r="U34" s="1377"/>
      <c r="V34" s="1377"/>
      <c r="W34" s="1377"/>
      <c r="X34" s="1377"/>
      <c r="Y34" s="1377"/>
      <c r="Z34" s="1690"/>
      <c r="AA34" s="1377"/>
      <c r="AB34" s="1377"/>
      <c r="AC34" s="1722"/>
      <c r="AF34" s="1377"/>
      <c r="AG34" s="1377"/>
      <c r="AH34" s="1377"/>
      <c r="AI34" s="1377"/>
      <c r="AJ34" s="1377"/>
      <c r="AK34" s="1377"/>
      <c r="AL34" s="1377"/>
      <c r="AM34" s="1377"/>
      <c r="AN34" s="1377"/>
      <c r="AO34" s="1377"/>
      <c r="AP34" s="1377"/>
      <c r="AQ34" s="1377"/>
      <c r="AR34" s="1377"/>
      <c r="AS34" s="1377"/>
      <c r="AT34" s="1377"/>
    </row>
    <row r="35" spans="2:46" ht="15.75" customHeight="1">
      <c r="B35" s="1377"/>
      <c r="C35" s="1377"/>
      <c r="D35" s="1576"/>
      <c r="E35" s="1377"/>
      <c r="F35" s="1377"/>
      <c r="G35" s="1377"/>
      <c r="H35" s="1587"/>
      <c r="I35" s="1587"/>
      <c r="J35" s="1377"/>
      <c r="K35" s="1377"/>
      <c r="L35" s="1377"/>
      <c r="M35" s="1377"/>
      <c r="N35" s="1377"/>
      <c r="O35" s="1377"/>
      <c r="P35" s="1377"/>
      <c r="Q35" s="1377"/>
      <c r="R35" s="1377"/>
      <c r="S35" s="1720"/>
      <c r="T35" s="1377"/>
      <c r="U35" s="1377"/>
      <c r="V35" s="1377"/>
      <c r="W35" s="1377"/>
      <c r="X35" s="1377"/>
      <c r="Y35" s="1377"/>
      <c r="Z35" s="1690"/>
      <c r="AA35" s="1377"/>
      <c r="AB35" s="1377"/>
      <c r="AC35" s="1692"/>
      <c r="AG35" s="1377"/>
      <c r="AH35" s="1377"/>
      <c r="AI35" s="1377"/>
      <c r="AJ35" s="1377"/>
      <c r="AK35" s="1377"/>
      <c r="AL35" s="1377"/>
      <c r="AM35" s="1377"/>
      <c r="AN35" s="1377"/>
      <c r="AO35" s="1377"/>
      <c r="AP35" s="1377"/>
      <c r="AQ35" s="1377"/>
      <c r="AR35" s="1377"/>
      <c r="AS35" s="1377"/>
      <c r="AT35" s="1377"/>
    </row>
  </sheetData>
  <mergeCells count="28">
    <mergeCell ref="L5:L6"/>
    <mergeCell ref="F5:F6"/>
    <mergeCell ref="A5:A6"/>
    <mergeCell ref="B5:B6"/>
    <mergeCell ref="C5:C6"/>
    <mergeCell ref="D5:D6"/>
    <mergeCell ref="E5:E6"/>
    <mergeCell ref="G5:G6"/>
    <mergeCell ref="H5:H6"/>
    <mergeCell ref="I5:I6"/>
    <mergeCell ref="J5:J6"/>
    <mergeCell ref="K5:K6"/>
    <mergeCell ref="AV5:AV6"/>
    <mergeCell ref="AS5:AS6"/>
    <mergeCell ref="AT5:AT6"/>
    <mergeCell ref="A27:D27"/>
    <mergeCell ref="V5:AB5"/>
    <mergeCell ref="AC5:AH5"/>
    <mergeCell ref="AI5:AK5"/>
    <mergeCell ref="AL5:AN5"/>
    <mergeCell ref="AO5:AQ5"/>
    <mergeCell ref="AR5:AR6"/>
    <mergeCell ref="M5:M6"/>
    <mergeCell ref="N5:P5"/>
    <mergeCell ref="Q5:Q6"/>
    <mergeCell ref="R5:R6"/>
    <mergeCell ref="T5:T6"/>
    <mergeCell ref="U5:U6"/>
  </mergeCells>
  <phoneticPr fontId="28" type="noConversion"/>
  <dataValidations count="8">
    <dataValidation allowBlank="1" showInputMessage="1" showErrorMessage="1" prompt="双击【原值】,同型同号同值自动归类" sqref="N6" xr:uid="{94A254C5-BB4F-4050-8CF0-96545474B4E3}"/>
    <dataValidation errorStyle="warning" allowBlank="1" showInputMessage="1" showErrorMessage="1" prompt="★关联工作底稿 _x000d__x000a_①询价记录； _x000d__x000a_网上询价截图、场景询价盖章扫描版" sqref="AC6" xr:uid="{EB226BF0-026D-4455-80DB-66326ED9A6C5}"/>
    <dataValidation errorStyle="warning" allowBlank="1" showInputMessage="1" showErrorMessage="1" prompt="★关联工作底稿 _x000d__x000a_①车辆调查表； _x000d__x000a_②车辆盘点表； _x000d__x000a_③车辆照片；" sqref="S6" xr:uid="{F6876961-6CFA-4C31-8EAB-D9365487E3C2}"/>
    <dataValidation errorStyle="warning" allowBlank="1" showInputMessage="1" showErrorMessage="1" prompt="★关联工作底稿_x000d__x000a_①企业设备管理情况_x000d__x000a_②企业会计折旧年限及残值表_x000d__x000a_③特殊事项说明：因折旧提超等原因造成负数余额的项目，应简述原因。" sqref="R5" xr:uid="{8694EB6E-3283-4E1D-BC11-4CE78E5C6084}"/>
    <dataValidation errorStyle="warning" allowBlank="1" showInputMessage="1" showErrorMessage="1" prompt="★是否是融资租赁设备； _x000d__x000a_★是否查封；_x000d__x000a_★是否抵押或担保；_x000d__x000a_★证载权利人名称是否与产权持有人不符；_x000d__x000a_★未取得产权证明的原因" sqref="Q5" xr:uid="{B1979DB4-AF25-4E0B-9BD0-016B3ACC1BC8}"/>
    <dataValidation errorStyle="warning" allowBlank="1" showInputMessage="1" showErrorMessage="1" prompt="★关联工作底稿 _x000d__x000a_车辆行驶证复印件" sqref="M5" xr:uid="{1A5BFC58-155E-48BD-8D10-05B84B204552}"/>
    <dataValidation type="list" allowBlank="1" showInputMessage="1" showErrorMessage="1" sqref="S7:S26" xr:uid="{39EC7CB7-B0A9-4093-AE5B-913BA8CCF505}">
      <formula1>"案例,重点勘查项"</formula1>
    </dataValidation>
    <dataValidation type="list" allowBlank="1" showInputMessage="1" sqref="I7:I21" xr:uid="{E8037413-2946-4735-81A4-29DECFAB3879}">
      <formula1>"新购,二手市场购入,上级划拨转入,投资入账设备"</formula1>
    </dataValidation>
  </dataValidations>
  <hyperlinks>
    <hyperlink ref="A1" location="索引目录!E39" display="返回索引页" xr:uid="{534ABE98-DDC2-4BF5-B0ED-7181A6B3A712}"/>
    <hyperlink ref="C1" location="固定资产汇总!B13" display="返回" xr:uid="{1FDA5800-63DE-47DA-8AA5-E2D40F42948B}"/>
  </hyperlinks>
  <printOptions horizontalCentered="1"/>
  <pageMargins left="0.35433070866141736" right="0.35433070866141736" top="0.98425196850393704" bottom="0.78740157480314965" header="0.39370078740157477" footer="0.51181102362204722"/>
  <pageSetup paperSize="9" scale="25" fitToHeight="0" orientation="landscape" cellComments="asDisplayed" r:id="rId1"/>
  <headerFooter alignWithMargins="0">
    <oddHeader>&amp;R&amp;"宋体,常规"&amp;10共&amp;"Times New Roman,常规"&amp;N&amp;"宋体,常规"页第&amp;"Times New Roman,常规"&amp;P&amp;"宋体,常规"页</oddHeader>
  </headerFooter>
  <colBreaks count="2" manualBreakCount="2">
    <brk id="17" min="1" max="28" man="1"/>
    <brk id="30" min="1" max="28" man="1"/>
  </colBreaks>
  <extLst>
    <ext xmlns:x14="http://schemas.microsoft.com/office/spreadsheetml/2009/9/main" uri="{CCE6A557-97BC-4b89-ADB6-D9C93CAAB3DF}">
      <x14:dataValidations xmlns:xm="http://schemas.microsoft.com/office/excel/2006/main" count="1">
        <x14:dataValidation type="list" allowBlank="1" showInputMessage="1" showErrorMessage="1" xr:uid="{D4362C14-D5D6-4424-9D22-9CCA42D5D7DD}">
          <x14:formula1>
            <xm:f>基准日费率!$B$29:$B$61</xm:f>
          </x14:formula1>
          <xm:sqref>T7:T26</xm:sqref>
        </x14:dataValidation>
      </x14:dataValidations>
    </ext>
  </extLst>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ED9A3C-FDBA-408C-9B75-637FACCD08FC}">
  <sheetPr codeName="Sheet101">
    <pageSetUpPr fitToPage="1"/>
  </sheetPr>
  <dimension ref="A1:AO34"/>
  <sheetViews>
    <sheetView zoomScale="96" zoomScaleNormal="96" zoomScaleSheetLayoutView="100" workbookViewId="0">
      <pane xSplit="5" ySplit="6" topLeftCell="W7" activePane="bottomRight" state="frozen"/>
      <selection activeCell="F30" sqref="F30"/>
      <selection pane="topRight" activeCell="F30" sqref="F30"/>
      <selection pane="bottomLeft" activeCell="F30" sqref="F30"/>
      <selection pane="bottomRight" activeCell="AH7" sqref="AH7"/>
    </sheetView>
  </sheetViews>
  <sheetFormatPr defaultColWidth="9" defaultRowHeight="15.75" customHeight="1" outlineLevelCol="1"/>
  <cols>
    <col min="1" max="1" width="10" style="1557" customWidth="1"/>
    <col min="2" max="2" width="8.125" style="1557" customWidth="1" outlineLevel="1"/>
    <col min="3" max="3" width="9.25" style="1548" customWidth="1" outlineLevel="1"/>
    <col min="4" max="4" width="12.5" style="1688" customWidth="1"/>
    <col min="5" max="5" width="9.625" style="1688" customWidth="1"/>
    <col min="6" max="6" width="10.25" style="1548" customWidth="1"/>
    <col min="7" max="7" width="5.875" style="1548" customWidth="1"/>
    <col min="8" max="8" width="4.625" style="1557" customWidth="1"/>
    <col min="9" max="9" width="8.875" style="1557" customWidth="1"/>
    <col min="10" max="10" width="11.25" style="1568" customWidth="1"/>
    <col min="11" max="11" width="9.375" style="1568" customWidth="1"/>
    <col min="12" max="14" width="11" style="1548" customWidth="1"/>
    <col min="15" max="15" width="9.375" style="1548" customWidth="1"/>
    <col min="16" max="16" width="10.25" style="1548" customWidth="1"/>
    <col min="17" max="17" width="13.375" style="1548" customWidth="1"/>
    <col min="18" max="19" width="7.375" style="1691" customWidth="1"/>
    <col min="20" max="20" width="9.125" style="1692" customWidth="1"/>
    <col min="21" max="21" width="9.75" style="1557" bestFit="1" customWidth="1"/>
    <col min="22" max="22" width="11.5" style="1692" bestFit="1" customWidth="1"/>
    <col min="23" max="23" width="10.125" style="1557" customWidth="1"/>
    <col min="24" max="24" width="9.5" style="706" customWidth="1"/>
    <col min="25" max="25" width="10.5" style="1692" customWidth="1"/>
    <col min="26" max="26" width="10.125" style="1692" customWidth="1"/>
    <col min="27" max="27" width="13.125" style="1692" customWidth="1"/>
    <col min="28" max="28" width="10.125" style="1548" customWidth="1"/>
    <col min="29" max="29" width="9.875" style="1548" customWidth="1"/>
    <col min="30" max="34" width="11" style="1548" customWidth="1"/>
    <col min="35" max="35" width="7" style="1548" customWidth="1"/>
    <col min="36" max="36" width="11" style="1548" customWidth="1"/>
    <col min="37" max="37" width="8.125" style="1548" customWidth="1"/>
    <col min="38" max="38" width="8.375" style="1575" customWidth="1"/>
    <col min="39" max="39" width="7.25" style="1548" customWidth="1"/>
    <col min="40" max="16384" width="9" style="1548"/>
  </cols>
  <sheetData>
    <row r="1" spans="1:41" ht="15.75" customHeight="1">
      <c r="A1" s="1367" t="s">
        <v>108</v>
      </c>
      <c r="B1" s="1725" t="s">
        <v>333</v>
      </c>
      <c r="C1" s="1550"/>
      <c r="D1" s="1552"/>
      <c r="E1" s="1552"/>
      <c r="F1" s="1551"/>
      <c r="G1" s="1551"/>
      <c r="H1" s="1553"/>
      <c r="I1" s="1553"/>
      <c r="J1" s="1554"/>
      <c r="K1" s="1554"/>
      <c r="L1" s="1551"/>
      <c r="M1" s="1551"/>
      <c r="N1" s="1551"/>
      <c r="O1" s="1551"/>
      <c r="P1" s="1551"/>
      <c r="Q1" s="1551"/>
      <c r="X1" s="1047"/>
      <c r="AB1" s="1551"/>
      <c r="AC1" s="1551"/>
      <c r="AD1" s="1551"/>
      <c r="AE1" s="1551"/>
      <c r="AF1" s="1551"/>
      <c r="AG1" s="1551"/>
      <c r="AH1" s="1551"/>
      <c r="AI1" s="1551"/>
      <c r="AJ1" s="1551"/>
      <c r="AK1" s="1551"/>
      <c r="AL1" s="1559"/>
      <c r="AM1" s="1551"/>
    </row>
    <row r="2" spans="1:41" s="1567" customFormat="1" ht="30" customHeight="1">
      <c r="A2" s="1560" t="s">
        <v>2084</v>
      </c>
      <c r="B2" s="1560"/>
      <c r="C2" s="1560"/>
      <c r="D2" s="1560"/>
      <c r="E2" s="1560"/>
      <c r="F2" s="1560"/>
      <c r="G2" s="1560"/>
      <c r="H2" s="1560"/>
      <c r="I2" s="1560"/>
      <c r="J2" s="1560"/>
      <c r="K2" s="1560"/>
      <c r="L2" s="1560"/>
      <c r="M2" s="1560"/>
      <c r="N2" s="1560"/>
      <c r="O2" s="1560"/>
      <c r="P2" s="1560"/>
      <c r="Q2" s="1560"/>
      <c r="R2" s="1695"/>
      <c r="S2" s="1695"/>
      <c r="T2" s="1695"/>
      <c r="U2" s="1562"/>
      <c r="V2" s="1695"/>
      <c r="W2" s="1562"/>
      <c r="X2" s="1694"/>
      <c r="Y2" s="1695"/>
      <c r="Z2" s="1695"/>
      <c r="AA2" s="1695"/>
      <c r="AB2" s="1561"/>
      <c r="AC2" s="1561"/>
      <c r="AD2" s="1561"/>
      <c r="AE2" s="1561"/>
      <c r="AF2" s="1561"/>
      <c r="AG2" s="1561"/>
      <c r="AH2" s="1561"/>
      <c r="AI2" s="1561"/>
      <c r="AJ2" s="1561"/>
      <c r="AK2" s="1561"/>
      <c r="AL2" s="1726"/>
      <c r="AM2" s="1560"/>
    </row>
    <row r="3" spans="1:41" ht="14.25" customHeight="1">
      <c r="A3" s="1557" t="str">
        <f>CONCATENATE(封面!D9,封面!F9,封面!G9,封面!H9,封面!I9,封面!J9,封面!K9)</f>
        <v>评估基准日：年月日</v>
      </c>
      <c r="C3" s="1377"/>
      <c r="D3" s="1377"/>
      <c r="E3" s="1377"/>
      <c r="F3" s="1377"/>
      <c r="G3" s="1377"/>
      <c r="L3" s="1377"/>
      <c r="M3" s="1377"/>
      <c r="N3" s="1377"/>
      <c r="O3" s="1377"/>
      <c r="P3" s="1377"/>
      <c r="Q3" s="1377"/>
      <c r="R3" s="1692"/>
      <c r="S3" s="1692"/>
      <c r="X3" s="1047"/>
      <c r="AB3" s="1377"/>
      <c r="AC3" s="1377"/>
      <c r="AD3" s="1377"/>
      <c r="AE3" s="1377"/>
      <c r="AF3" s="1377"/>
      <c r="AG3" s="1377"/>
      <c r="AH3" s="1377"/>
      <c r="AI3" s="1377"/>
      <c r="AJ3" s="1377"/>
      <c r="AK3" s="1377"/>
      <c r="AM3" s="1377"/>
    </row>
    <row r="4" spans="1:41" ht="15.75" customHeight="1">
      <c r="A4" s="1557" t="str">
        <f>封面!D7&amp;封面!F7</f>
        <v>被评估企业：</v>
      </c>
      <c r="C4" s="1377"/>
      <c r="D4" s="1576"/>
      <c r="E4" s="1576"/>
      <c r="F4" s="1377"/>
      <c r="G4" s="1377"/>
      <c r="L4" s="1377"/>
      <c r="M4" s="1377"/>
      <c r="N4" s="1377"/>
      <c r="O4" s="1377"/>
      <c r="P4" s="1377"/>
      <c r="Q4" s="1377"/>
      <c r="R4" s="1697"/>
      <c r="S4" s="1697"/>
      <c r="T4" s="1699"/>
      <c r="U4" s="1727"/>
      <c r="V4" s="1699"/>
      <c r="W4" s="1727"/>
      <c r="X4" s="1728"/>
      <c r="Y4" s="1699"/>
      <c r="Z4" s="1699"/>
      <c r="AA4" s="1699"/>
      <c r="AB4" s="1377"/>
      <c r="AC4" s="1377"/>
      <c r="AD4" s="1377"/>
      <c r="AE4" s="1377"/>
      <c r="AF4" s="1377"/>
      <c r="AG4" s="1377"/>
      <c r="AH4" s="1377"/>
      <c r="AI4" s="1377"/>
      <c r="AJ4" s="1377"/>
      <c r="AK4" s="1377"/>
      <c r="AM4" s="1586" t="s">
        <v>110</v>
      </c>
    </row>
    <row r="5" spans="1:41" s="1588" customFormat="1" ht="15.75" customHeight="1">
      <c r="A5" s="2425" t="s">
        <v>172</v>
      </c>
      <c r="B5" s="2771" t="s">
        <v>2085</v>
      </c>
      <c r="C5" s="2757" t="s">
        <v>1876</v>
      </c>
      <c r="D5" s="2736" t="s">
        <v>622</v>
      </c>
      <c r="E5" s="2736" t="s">
        <v>623</v>
      </c>
      <c r="F5" s="2735" t="s">
        <v>624</v>
      </c>
      <c r="G5" s="2735" t="s">
        <v>482</v>
      </c>
      <c r="H5" s="2741" t="s">
        <v>483</v>
      </c>
      <c r="I5" s="2673" t="s">
        <v>2014</v>
      </c>
      <c r="J5" s="2744" t="s">
        <v>625</v>
      </c>
      <c r="K5" s="2744" t="s">
        <v>501</v>
      </c>
      <c r="L5" s="2738" t="s">
        <v>1726</v>
      </c>
      <c r="M5" s="2739"/>
      <c r="N5" s="2740"/>
      <c r="O5" s="2758" t="s">
        <v>2015</v>
      </c>
      <c r="P5" s="2758" t="s">
        <v>2016</v>
      </c>
      <c r="Q5" s="1396" t="s">
        <v>1727</v>
      </c>
      <c r="R5" s="2321" t="s">
        <v>2086</v>
      </c>
      <c r="S5" s="2765" t="s">
        <v>1761</v>
      </c>
      <c r="T5" s="2767" t="s">
        <v>2021</v>
      </c>
      <c r="U5" s="2768"/>
      <c r="V5" s="2768"/>
      <c r="W5" s="2769"/>
      <c r="X5" s="2770" t="s">
        <v>2087</v>
      </c>
      <c r="Y5" s="2750"/>
      <c r="Z5" s="2750"/>
      <c r="AA5" s="2751"/>
      <c r="AB5" s="2760" t="s">
        <v>394</v>
      </c>
      <c r="AC5" s="2761"/>
      <c r="AD5" s="2762"/>
      <c r="AE5" s="2752" t="s">
        <v>318</v>
      </c>
      <c r="AF5" s="2651"/>
      <c r="AG5" s="2652"/>
      <c r="AH5" s="2694" t="s">
        <v>319</v>
      </c>
      <c r="AI5" s="2693"/>
      <c r="AJ5" s="2693"/>
      <c r="AK5" s="2763" t="s">
        <v>2088</v>
      </c>
      <c r="AL5" s="2763" t="s">
        <v>2089</v>
      </c>
      <c r="AM5" s="2758" t="s">
        <v>1384</v>
      </c>
      <c r="AO5" s="2746" t="s">
        <v>2129</v>
      </c>
    </row>
    <row r="6" spans="1:41" s="1588" customFormat="1" ht="27.6" customHeight="1">
      <c r="A6" s="2426"/>
      <c r="B6" s="2772"/>
      <c r="C6" s="2773"/>
      <c r="D6" s="2737"/>
      <c r="E6" s="2737"/>
      <c r="F6" s="2693"/>
      <c r="G6" s="2693"/>
      <c r="H6" s="2426"/>
      <c r="I6" s="2743"/>
      <c r="J6" s="2745"/>
      <c r="K6" s="2745"/>
      <c r="L6" s="1396" t="s">
        <v>1907</v>
      </c>
      <c r="M6" s="1700" t="s">
        <v>570</v>
      </c>
      <c r="N6" s="1701" t="s">
        <v>976</v>
      </c>
      <c r="O6" s="2759"/>
      <c r="P6" s="2759"/>
      <c r="Q6" s="1701" t="s">
        <v>2027</v>
      </c>
      <c r="R6" s="2321"/>
      <c r="S6" s="2766"/>
      <c r="T6" s="1729" t="s">
        <v>2090</v>
      </c>
      <c r="U6" s="1730" t="s">
        <v>2091</v>
      </c>
      <c r="V6" s="1731" t="s">
        <v>2092</v>
      </c>
      <c r="W6" s="1730" t="s">
        <v>2093</v>
      </c>
      <c r="X6" s="2770"/>
      <c r="Y6" s="1705" t="s">
        <v>2094</v>
      </c>
      <c r="Z6" s="1705" t="s">
        <v>2056</v>
      </c>
      <c r="AA6" s="1705" t="s">
        <v>2083</v>
      </c>
      <c r="AB6" s="1700" t="s">
        <v>569</v>
      </c>
      <c r="AC6" s="1700" t="s">
        <v>570</v>
      </c>
      <c r="AD6" s="1701" t="s">
        <v>976</v>
      </c>
      <c r="AE6" s="1700" t="s">
        <v>569</v>
      </c>
      <c r="AF6" s="1700" t="s">
        <v>570</v>
      </c>
      <c r="AG6" s="1701" t="s">
        <v>976</v>
      </c>
      <c r="AH6" s="1700" t="s">
        <v>569</v>
      </c>
      <c r="AI6" s="1700" t="s">
        <v>503</v>
      </c>
      <c r="AJ6" s="1700" t="s">
        <v>570</v>
      </c>
      <c r="AK6" s="2764"/>
      <c r="AL6" s="2764"/>
      <c r="AM6" s="2759"/>
      <c r="AO6" s="2746"/>
    </row>
    <row r="7" spans="1:41" s="1823" customFormat="1" ht="15.75" customHeight="1">
      <c r="A7" s="1816"/>
      <c r="B7" s="1817"/>
      <c r="C7" s="1816"/>
      <c r="D7" s="1818"/>
      <c r="E7" s="1818"/>
      <c r="F7" s="1818"/>
      <c r="G7" s="1816"/>
      <c r="H7" s="1816"/>
      <c r="I7" s="1816"/>
      <c r="J7" s="1819"/>
      <c r="K7" s="1819"/>
      <c r="L7" s="1820"/>
      <c r="M7" s="1820"/>
      <c r="N7" s="1820"/>
      <c r="O7" s="1893"/>
      <c r="P7" s="1820"/>
      <c r="Q7" s="1834"/>
      <c r="R7" s="1738"/>
      <c r="S7" s="1827"/>
      <c r="T7" s="1828"/>
      <c r="U7" s="1740" t="str">
        <f>IF(A7="","",ROUND((INT(封面!F$9&amp;"/"&amp;封面!H$9&amp;"/"&amp;封面!J$9)-K7)/365,2))</f>
        <v/>
      </c>
      <c r="V7" s="1734" t="str">
        <f t="shared" ref="V7:V25" si="0">IF(X7="",IF(T7="","",ROUND(T7-U7,0)),"")</f>
        <v/>
      </c>
      <c r="W7" s="1733">
        <f t="shared" ref="W7:W25" si="1">IF(X7="",IF(T7="",0,ROUND(V7/(U7+V7)*100,0)),"")</f>
        <v>0</v>
      </c>
      <c r="X7" s="1736"/>
      <c r="Y7" s="1735"/>
      <c r="Z7" s="1716">
        <f>ROUND(Y7/(1+基准日费率!$C$3)*基准日费率!$C$3,0)</f>
        <v>0</v>
      </c>
      <c r="AA7" s="1716">
        <f t="shared" ref="AA7:AA25" si="2">ROUND(Y7-Z7,0)</f>
        <v>0</v>
      </c>
      <c r="AB7" s="1820"/>
      <c r="AC7" s="1820"/>
      <c r="AD7" s="1820"/>
      <c r="AE7" s="1820">
        <f t="shared" ref="AE7:AF22" si="3">AB7+L7</f>
        <v>0</v>
      </c>
      <c r="AF7" s="1820">
        <f t="shared" si="3"/>
        <v>0</v>
      </c>
      <c r="AG7" s="1820"/>
      <c r="AH7" s="1820">
        <f>IF(X7="",AA7*H7,X7*H7)</f>
        <v>0</v>
      </c>
      <c r="AI7" s="1821">
        <f>IF(X7="",W7,"")</f>
        <v>0</v>
      </c>
      <c r="AJ7" s="1820" t="str">
        <f>IF(A7="","",IF(X7="",ROUND(AH7*AI7/100,0),X7))</f>
        <v/>
      </c>
      <c r="AK7" s="1822" t="str">
        <f>IF(AE7=0,"",(AH7-AE7)/AE7*100)</f>
        <v/>
      </c>
      <c r="AL7" s="1822" t="str">
        <f>IF(AF7=0,"",(AJ7-AF7)/AF7*100)</f>
        <v/>
      </c>
      <c r="AM7" s="1820"/>
      <c r="AO7" s="1824"/>
    </row>
    <row r="8" spans="1:41" s="1823" customFormat="1" ht="15.75" customHeight="1">
      <c r="A8" s="1816"/>
      <c r="B8" s="1817"/>
      <c r="C8" s="1816"/>
      <c r="D8" s="1818"/>
      <c r="E8" s="1818"/>
      <c r="F8" s="1818"/>
      <c r="G8" s="1816"/>
      <c r="H8" s="1816"/>
      <c r="I8" s="1816"/>
      <c r="J8" s="1819"/>
      <c r="K8" s="1819"/>
      <c r="L8" s="1820"/>
      <c r="M8" s="1820"/>
      <c r="N8" s="1820"/>
      <c r="O8" s="1893"/>
      <c r="P8" s="1820"/>
      <c r="Q8" s="1834"/>
      <c r="R8" s="1738"/>
      <c r="S8" s="1827"/>
      <c r="T8" s="1828"/>
      <c r="U8" s="1740" t="str">
        <f>IF(A8="","",ROUND((INT(封面!F$9&amp;"/"&amp;封面!H$9&amp;"/"&amp;封面!J$9)-K8)/365,2))</f>
        <v/>
      </c>
      <c r="V8" s="1734" t="str">
        <f t="shared" si="0"/>
        <v/>
      </c>
      <c r="W8" s="1733">
        <f t="shared" si="1"/>
        <v>0</v>
      </c>
      <c r="X8" s="1736"/>
      <c r="Y8" s="1735"/>
      <c r="Z8" s="1716">
        <f>ROUND(Y8/(1+基准日费率!$C$3)*基准日费率!$C$3,0)</f>
        <v>0</v>
      </c>
      <c r="AA8" s="1716">
        <f t="shared" si="2"/>
        <v>0</v>
      </c>
      <c r="AB8" s="1820"/>
      <c r="AC8" s="1820"/>
      <c r="AD8" s="1820"/>
      <c r="AE8" s="1820">
        <f t="shared" si="3"/>
        <v>0</v>
      </c>
      <c r="AF8" s="1820">
        <f t="shared" si="3"/>
        <v>0</v>
      </c>
      <c r="AG8" s="1820"/>
      <c r="AH8" s="1820">
        <f t="shared" ref="AH8:AH26" si="4">IF(X8="",AA8*H8,X8*H8)</f>
        <v>0</v>
      </c>
      <c r="AI8" s="1821">
        <f t="shared" ref="AI8:AI26" si="5">IF(X8="",W8,"")</f>
        <v>0</v>
      </c>
      <c r="AJ8" s="1820" t="str">
        <f t="shared" ref="AJ8:AJ26" si="6">IF(A8="","",IF(X8="",ROUND(AH8*AI8/100,0),X8))</f>
        <v/>
      </c>
      <c r="AK8" s="1822" t="str">
        <f t="shared" ref="AK8:AK26" si="7">IF(AE8=0,"",(AH8-AE8)/AE8*100)</f>
        <v/>
      </c>
      <c r="AL8" s="1822" t="str">
        <f t="shared" ref="AL8:AL26" si="8">IF(AF8=0,"",(AJ8-AF8)/AF8*100)</f>
        <v/>
      </c>
      <c r="AM8" s="1820"/>
      <c r="AO8" s="1824"/>
    </row>
    <row r="9" spans="1:41" s="1823" customFormat="1" ht="15.75" customHeight="1">
      <c r="A9" s="1816"/>
      <c r="B9" s="1817"/>
      <c r="C9" s="1816"/>
      <c r="D9" s="1818"/>
      <c r="E9" s="1818"/>
      <c r="F9" s="1818"/>
      <c r="G9" s="1816"/>
      <c r="H9" s="1816"/>
      <c r="I9" s="1816"/>
      <c r="J9" s="1819"/>
      <c r="K9" s="1819"/>
      <c r="L9" s="1820"/>
      <c r="M9" s="1820"/>
      <c r="N9" s="1820"/>
      <c r="O9" s="1893"/>
      <c r="P9" s="1820"/>
      <c r="Q9" s="1834"/>
      <c r="R9" s="1738"/>
      <c r="S9" s="1827"/>
      <c r="T9" s="1828"/>
      <c r="U9" s="1740" t="str">
        <f>IF(A9="","",ROUND((INT(封面!F$9&amp;"/"&amp;封面!H$9&amp;"/"&amp;封面!J$9)-K9)/365,2))</f>
        <v/>
      </c>
      <c r="V9" s="1734" t="str">
        <f t="shared" si="0"/>
        <v/>
      </c>
      <c r="W9" s="1733">
        <f t="shared" si="1"/>
        <v>0</v>
      </c>
      <c r="X9" s="1736"/>
      <c r="Y9" s="1735"/>
      <c r="Z9" s="1716">
        <f>ROUND(Y9/(1+基准日费率!$C$3)*基准日费率!$C$3,0)</f>
        <v>0</v>
      </c>
      <c r="AA9" s="1716">
        <f t="shared" si="2"/>
        <v>0</v>
      </c>
      <c r="AB9" s="1820"/>
      <c r="AC9" s="1820"/>
      <c r="AD9" s="1820"/>
      <c r="AE9" s="1820">
        <f t="shared" si="3"/>
        <v>0</v>
      </c>
      <c r="AF9" s="1820">
        <f t="shared" si="3"/>
        <v>0</v>
      </c>
      <c r="AG9" s="1820"/>
      <c r="AH9" s="1820">
        <f t="shared" si="4"/>
        <v>0</v>
      </c>
      <c r="AI9" s="1821">
        <f t="shared" si="5"/>
        <v>0</v>
      </c>
      <c r="AJ9" s="1820" t="str">
        <f t="shared" si="6"/>
        <v/>
      </c>
      <c r="AK9" s="1822" t="str">
        <f t="shared" si="7"/>
        <v/>
      </c>
      <c r="AL9" s="1822" t="str">
        <f t="shared" si="8"/>
        <v/>
      </c>
      <c r="AM9" s="1820"/>
      <c r="AO9" s="1824"/>
    </row>
    <row r="10" spans="1:41" s="1823" customFormat="1" ht="15.75" customHeight="1">
      <c r="A10" s="1816"/>
      <c r="B10" s="1817"/>
      <c r="C10" s="1816"/>
      <c r="D10" s="1818"/>
      <c r="E10" s="1818"/>
      <c r="F10" s="1818"/>
      <c r="G10" s="1816"/>
      <c r="H10" s="1816"/>
      <c r="I10" s="1816"/>
      <c r="J10" s="1819"/>
      <c r="K10" s="1819"/>
      <c r="L10" s="1820"/>
      <c r="M10" s="1820"/>
      <c r="N10" s="1820"/>
      <c r="O10" s="1893"/>
      <c r="P10" s="1820"/>
      <c r="Q10" s="1834"/>
      <c r="R10" s="1738"/>
      <c r="S10" s="1827"/>
      <c r="T10" s="1828"/>
      <c r="U10" s="1740" t="str">
        <f>IF(A10="","",ROUND((INT(封面!F$9&amp;"/"&amp;封面!H$9&amp;"/"&amp;封面!J$9)-K10)/365,2))</f>
        <v/>
      </c>
      <c r="V10" s="1734" t="str">
        <f t="shared" si="0"/>
        <v/>
      </c>
      <c r="W10" s="1733">
        <f t="shared" si="1"/>
        <v>0</v>
      </c>
      <c r="X10" s="1736"/>
      <c r="Y10" s="1735"/>
      <c r="Z10" s="1716">
        <f>ROUND(Y10/(1+基准日费率!$C$3)*基准日费率!$C$3,0)</f>
        <v>0</v>
      </c>
      <c r="AA10" s="1716">
        <f t="shared" si="2"/>
        <v>0</v>
      </c>
      <c r="AB10" s="1820"/>
      <c r="AC10" s="1820"/>
      <c r="AD10" s="1820"/>
      <c r="AE10" s="1820">
        <f t="shared" si="3"/>
        <v>0</v>
      </c>
      <c r="AF10" s="1820">
        <f t="shared" si="3"/>
        <v>0</v>
      </c>
      <c r="AG10" s="1820"/>
      <c r="AH10" s="1820">
        <f t="shared" si="4"/>
        <v>0</v>
      </c>
      <c r="AI10" s="1821">
        <f>IF(X10="",W10,"")</f>
        <v>0</v>
      </c>
      <c r="AJ10" s="1820" t="str">
        <f t="shared" si="6"/>
        <v/>
      </c>
      <c r="AK10" s="1822" t="str">
        <f t="shared" si="7"/>
        <v/>
      </c>
      <c r="AL10" s="1822" t="str">
        <f t="shared" si="8"/>
        <v/>
      </c>
      <c r="AM10" s="1820"/>
      <c r="AO10" s="1824"/>
    </row>
    <row r="11" spans="1:41" s="1823" customFormat="1" ht="15.75" customHeight="1">
      <c r="A11" s="1816"/>
      <c r="B11" s="1817"/>
      <c r="C11" s="1816"/>
      <c r="D11" s="1818"/>
      <c r="E11" s="1818"/>
      <c r="F11" s="1818"/>
      <c r="G11" s="1816"/>
      <c r="H11" s="1816"/>
      <c r="I11" s="1816"/>
      <c r="J11" s="1819"/>
      <c r="K11" s="1819"/>
      <c r="L11" s="1820"/>
      <c r="M11" s="1820"/>
      <c r="N11" s="1820"/>
      <c r="O11" s="1893"/>
      <c r="P11" s="1820"/>
      <c r="Q11" s="1834"/>
      <c r="R11" s="1738"/>
      <c r="S11" s="1827"/>
      <c r="T11" s="1828"/>
      <c r="U11" s="1740" t="str">
        <f>IF(A11="","",ROUND((INT(封面!F$9&amp;"/"&amp;封面!H$9&amp;"/"&amp;封面!J$9)-K11)/365,2))</f>
        <v/>
      </c>
      <c r="V11" s="1734" t="str">
        <f t="shared" si="0"/>
        <v/>
      </c>
      <c r="W11" s="1733">
        <f t="shared" si="1"/>
        <v>0</v>
      </c>
      <c r="X11" s="1736"/>
      <c r="Y11" s="1735"/>
      <c r="Z11" s="1716">
        <f>ROUND(Y11/(1+基准日费率!$C$3)*基准日费率!$C$3,0)</f>
        <v>0</v>
      </c>
      <c r="AA11" s="1716">
        <f t="shared" si="2"/>
        <v>0</v>
      </c>
      <c r="AB11" s="1820"/>
      <c r="AC11" s="1820"/>
      <c r="AD11" s="1820"/>
      <c r="AE11" s="1820">
        <f t="shared" si="3"/>
        <v>0</v>
      </c>
      <c r="AF11" s="1820">
        <f t="shared" si="3"/>
        <v>0</v>
      </c>
      <c r="AG11" s="1820"/>
      <c r="AH11" s="1820">
        <f t="shared" si="4"/>
        <v>0</v>
      </c>
      <c r="AI11" s="1821">
        <f t="shared" si="5"/>
        <v>0</v>
      </c>
      <c r="AJ11" s="1820" t="str">
        <f t="shared" si="6"/>
        <v/>
      </c>
      <c r="AK11" s="1822" t="str">
        <f t="shared" si="7"/>
        <v/>
      </c>
      <c r="AL11" s="1822" t="str">
        <f t="shared" si="8"/>
        <v/>
      </c>
      <c r="AM11" s="1820"/>
      <c r="AO11" s="1824"/>
    </row>
    <row r="12" spans="1:41" s="1823" customFormat="1" ht="15.75" customHeight="1">
      <c r="A12" s="1816"/>
      <c r="B12" s="1817"/>
      <c r="C12" s="1816"/>
      <c r="D12" s="1818"/>
      <c r="E12" s="1818"/>
      <c r="F12" s="1818"/>
      <c r="G12" s="1816"/>
      <c r="H12" s="1816"/>
      <c r="I12" s="1816"/>
      <c r="J12" s="1819"/>
      <c r="K12" s="1819"/>
      <c r="L12" s="1820"/>
      <c r="M12" s="1820"/>
      <c r="N12" s="1820"/>
      <c r="O12" s="1893"/>
      <c r="P12" s="1820"/>
      <c r="Q12" s="1834"/>
      <c r="R12" s="1738"/>
      <c r="S12" s="1827"/>
      <c r="T12" s="1828"/>
      <c r="U12" s="1740" t="str">
        <f>IF(A12="","",ROUND((INT(封面!F$9&amp;"/"&amp;封面!H$9&amp;"/"&amp;封面!J$9)-K12)/365,2))</f>
        <v/>
      </c>
      <c r="V12" s="1734" t="str">
        <f t="shared" si="0"/>
        <v/>
      </c>
      <c r="W12" s="1733">
        <f t="shared" si="1"/>
        <v>0</v>
      </c>
      <c r="X12" s="1736"/>
      <c r="Y12" s="1735"/>
      <c r="Z12" s="1716">
        <f>ROUND(Y12/(1+基准日费率!$C$3)*基准日费率!$C$3,0)</f>
        <v>0</v>
      </c>
      <c r="AA12" s="1716">
        <f t="shared" si="2"/>
        <v>0</v>
      </c>
      <c r="AB12" s="1820"/>
      <c r="AC12" s="1820"/>
      <c r="AD12" s="1820"/>
      <c r="AE12" s="1820">
        <f t="shared" si="3"/>
        <v>0</v>
      </c>
      <c r="AF12" s="1820">
        <f t="shared" si="3"/>
        <v>0</v>
      </c>
      <c r="AG12" s="1820"/>
      <c r="AH12" s="1820">
        <f t="shared" si="4"/>
        <v>0</v>
      </c>
      <c r="AI12" s="1821">
        <f t="shared" si="5"/>
        <v>0</v>
      </c>
      <c r="AJ12" s="1820" t="str">
        <f t="shared" si="6"/>
        <v/>
      </c>
      <c r="AK12" s="1822" t="str">
        <f t="shared" si="7"/>
        <v/>
      </c>
      <c r="AL12" s="1822" t="str">
        <f t="shared" si="8"/>
        <v/>
      </c>
      <c r="AM12" s="1820"/>
      <c r="AO12" s="1824"/>
    </row>
    <row r="13" spans="1:41" s="1823" customFormat="1" ht="15.75" customHeight="1">
      <c r="A13" s="1816"/>
      <c r="B13" s="1817"/>
      <c r="C13" s="1816"/>
      <c r="D13" s="1818"/>
      <c r="E13" s="1818"/>
      <c r="F13" s="1818"/>
      <c r="G13" s="1816"/>
      <c r="H13" s="1816"/>
      <c r="I13" s="1816"/>
      <c r="J13" s="1819"/>
      <c r="K13" s="1819"/>
      <c r="L13" s="1820"/>
      <c r="M13" s="1820"/>
      <c r="N13" s="1820"/>
      <c r="O13" s="1893"/>
      <c r="P13" s="1820"/>
      <c r="Q13" s="1834"/>
      <c r="R13" s="1738"/>
      <c r="S13" s="1827"/>
      <c r="T13" s="1828"/>
      <c r="U13" s="1740" t="str">
        <f>IF(A13="","",ROUND((INT(封面!F$9&amp;"/"&amp;封面!H$9&amp;"/"&amp;封面!J$9)-K13)/365,2))</f>
        <v/>
      </c>
      <c r="V13" s="1734" t="str">
        <f t="shared" si="0"/>
        <v/>
      </c>
      <c r="W13" s="1733">
        <f t="shared" si="1"/>
        <v>0</v>
      </c>
      <c r="X13" s="1736"/>
      <c r="Y13" s="1735"/>
      <c r="Z13" s="1716">
        <f>ROUND(Y13/(1+基准日费率!$C$3)*基准日费率!$C$3,0)</f>
        <v>0</v>
      </c>
      <c r="AA13" s="1716">
        <f t="shared" si="2"/>
        <v>0</v>
      </c>
      <c r="AB13" s="1820"/>
      <c r="AC13" s="1820"/>
      <c r="AD13" s="1820"/>
      <c r="AE13" s="1820">
        <f t="shared" si="3"/>
        <v>0</v>
      </c>
      <c r="AF13" s="1820">
        <f t="shared" si="3"/>
        <v>0</v>
      </c>
      <c r="AG13" s="1820"/>
      <c r="AH13" s="1820">
        <f t="shared" si="4"/>
        <v>0</v>
      </c>
      <c r="AI13" s="1821">
        <f t="shared" si="5"/>
        <v>0</v>
      </c>
      <c r="AJ13" s="1820" t="str">
        <f t="shared" si="6"/>
        <v/>
      </c>
      <c r="AK13" s="1822" t="str">
        <f t="shared" si="7"/>
        <v/>
      </c>
      <c r="AL13" s="1822" t="str">
        <f t="shared" si="8"/>
        <v/>
      </c>
      <c r="AM13" s="1820"/>
      <c r="AO13" s="1824"/>
    </row>
    <row r="14" spans="1:41" s="1823" customFormat="1" ht="15.75" customHeight="1">
      <c r="A14" s="1816"/>
      <c r="B14" s="1817"/>
      <c r="C14" s="1816"/>
      <c r="D14" s="1818"/>
      <c r="E14" s="1818"/>
      <c r="F14" s="1825"/>
      <c r="G14" s="1816"/>
      <c r="H14" s="1826"/>
      <c r="I14" s="1816"/>
      <c r="J14" s="1819"/>
      <c r="K14" s="1819"/>
      <c r="L14" s="1820"/>
      <c r="M14" s="1820"/>
      <c r="N14" s="1820"/>
      <c r="O14" s="1893"/>
      <c r="P14" s="1820"/>
      <c r="Q14" s="1834"/>
      <c r="R14" s="1738"/>
      <c r="S14" s="1827"/>
      <c r="T14" s="1828"/>
      <c r="U14" s="1740" t="str">
        <f>IF(A14="","",ROUND((INT(封面!F$9&amp;"/"&amp;封面!H$9&amp;"/"&amp;封面!J$9)-K14)/365,2))</f>
        <v/>
      </c>
      <c r="V14" s="1734" t="str">
        <f t="shared" si="0"/>
        <v/>
      </c>
      <c r="W14" s="1733">
        <f t="shared" si="1"/>
        <v>0</v>
      </c>
      <c r="X14" s="1736"/>
      <c r="Y14" s="1735"/>
      <c r="Z14" s="1716">
        <f>ROUND(Y14/(1+基准日费率!$C$3)*基准日费率!$C$3,0)</f>
        <v>0</v>
      </c>
      <c r="AA14" s="1716">
        <f t="shared" si="2"/>
        <v>0</v>
      </c>
      <c r="AB14" s="1820"/>
      <c r="AC14" s="1820"/>
      <c r="AD14" s="1820"/>
      <c r="AE14" s="1820">
        <f t="shared" si="3"/>
        <v>0</v>
      </c>
      <c r="AF14" s="1820">
        <f t="shared" si="3"/>
        <v>0</v>
      </c>
      <c r="AG14" s="1820"/>
      <c r="AH14" s="1820">
        <f t="shared" si="4"/>
        <v>0</v>
      </c>
      <c r="AI14" s="1821">
        <f t="shared" si="5"/>
        <v>0</v>
      </c>
      <c r="AJ14" s="1820" t="str">
        <f t="shared" si="6"/>
        <v/>
      </c>
      <c r="AK14" s="1822" t="str">
        <f t="shared" si="7"/>
        <v/>
      </c>
      <c r="AL14" s="1822" t="str">
        <f t="shared" si="8"/>
        <v/>
      </c>
      <c r="AM14" s="1820"/>
      <c r="AO14" s="1824"/>
    </row>
    <row r="15" spans="1:41" s="1823" customFormat="1" ht="15.75" customHeight="1">
      <c r="A15" s="1816"/>
      <c r="B15" s="1817"/>
      <c r="C15" s="1816"/>
      <c r="D15" s="1818"/>
      <c r="E15" s="1818"/>
      <c r="F15" s="1825"/>
      <c r="G15" s="1816"/>
      <c r="H15" s="1816"/>
      <c r="I15" s="1816"/>
      <c r="J15" s="1819"/>
      <c r="K15" s="1819"/>
      <c r="L15" s="1820"/>
      <c r="M15" s="1820"/>
      <c r="N15" s="1820"/>
      <c r="O15" s="1893"/>
      <c r="P15" s="1820"/>
      <c r="Q15" s="1834"/>
      <c r="R15" s="1738"/>
      <c r="S15" s="1827"/>
      <c r="T15" s="1828"/>
      <c r="U15" s="1740" t="str">
        <f>IF(A15="","",ROUND((INT(封面!F$9&amp;"/"&amp;封面!H$9&amp;"/"&amp;封面!J$9)-K15)/365,2))</f>
        <v/>
      </c>
      <c r="V15" s="1734" t="str">
        <f t="shared" si="0"/>
        <v/>
      </c>
      <c r="W15" s="1733">
        <f t="shared" si="1"/>
        <v>0</v>
      </c>
      <c r="X15" s="1736"/>
      <c r="Y15" s="1735"/>
      <c r="Z15" s="1716">
        <f>ROUND(Y15/(1+基准日费率!$C$3)*基准日费率!$C$3,0)</f>
        <v>0</v>
      </c>
      <c r="AA15" s="1716">
        <f t="shared" si="2"/>
        <v>0</v>
      </c>
      <c r="AB15" s="1820"/>
      <c r="AC15" s="1820"/>
      <c r="AD15" s="1820"/>
      <c r="AE15" s="1820">
        <f t="shared" si="3"/>
        <v>0</v>
      </c>
      <c r="AF15" s="1820">
        <f t="shared" si="3"/>
        <v>0</v>
      </c>
      <c r="AG15" s="1820"/>
      <c r="AH15" s="1820">
        <f t="shared" si="4"/>
        <v>0</v>
      </c>
      <c r="AI15" s="1821">
        <f t="shared" si="5"/>
        <v>0</v>
      </c>
      <c r="AJ15" s="1820" t="str">
        <f t="shared" si="6"/>
        <v/>
      </c>
      <c r="AK15" s="1822" t="str">
        <f t="shared" si="7"/>
        <v/>
      </c>
      <c r="AL15" s="1822" t="str">
        <f t="shared" si="8"/>
        <v/>
      </c>
      <c r="AM15" s="1820"/>
      <c r="AO15" s="1824"/>
    </row>
    <row r="16" spans="1:41" s="1823" customFormat="1" ht="15.75" customHeight="1">
      <c r="A16" s="1816"/>
      <c r="B16" s="1817"/>
      <c r="C16" s="1816"/>
      <c r="D16" s="1818"/>
      <c r="E16" s="1818"/>
      <c r="F16" s="1825"/>
      <c r="G16" s="1816"/>
      <c r="H16" s="1816"/>
      <c r="I16" s="1816"/>
      <c r="J16" s="1819"/>
      <c r="K16" s="1819"/>
      <c r="L16" s="1820"/>
      <c r="M16" s="1820"/>
      <c r="N16" s="1820"/>
      <c r="O16" s="1893"/>
      <c r="P16" s="1820"/>
      <c r="Q16" s="1834"/>
      <c r="R16" s="1738"/>
      <c r="S16" s="1827"/>
      <c r="T16" s="1828"/>
      <c r="U16" s="1740" t="str">
        <f>IF(A16="","",ROUND((INT(封面!F$9&amp;"/"&amp;封面!H$9&amp;"/"&amp;封面!J$9)-K16)/365,2))</f>
        <v/>
      </c>
      <c r="V16" s="1734" t="str">
        <f t="shared" si="0"/>
        <v/>
      </c>
      <c r="W16" s="1733">
        <f t="shared" si="1"/>
        <v>0</v>
      </c>
      <c r="X16" s="1736"/>
      <c r="Y16" s="1735"/>
      <c r="Z16" s="1716">
        <f>ROUND(Y16/(1+基准日费率!$C$3)*基准日费率!$C$3,0)</f>
        <v>0</v>
      </c>
      <c r="AA16" s="1716">
        <f t="shared" si="2"/>
        <v>0</v>
      </c>
      <c r="AB16" s="1820"/>
      <c r="AC16" s="1820"/>
      <c r="AD16" s="1820"/>
      <c r="AE16" s="1820">
        <f t="shared" si="3"/>
        <v>0</v>
      </c>
      <c r="AF16" s="1820">
        <f t="shared" si="3"/>
        <v>0</v>
      </c>
      <c r="AG16" s="1820"/>
      <c r="AH16" s="1820">
        <f t="shared" si="4"/>
        <v>0</v>
      </c>
      <c r="AI16" s="1821">
        <f t="shared" si="5"/>
        <v>0</v>
      </c>
      <c r="AJ16" s="1820" t="str">
        <f t="shared" si="6"/>
        <v/>
      </c>
      <c r="AK16" s="1822" t="str">
        <f t="shared" si="7"/>
        <v/>
      </c>
      <c r="AL16" s="1822" t="str">
        <f t="shared" si="8"/>
        <v/>
      </c>
      <c r="AM16" s="1820"/>
      <c r="AO16" s="1824"/>
    </row>
    <row r="17" spans="1:41" s="1823" customFormat="1" ht="15.75" customHeight="1">
      <c r="A17" s="1816"/>
      <c r="B17" s="1817"/>
      <c r="C17" s="1816"/>
      <c r="D17" s="1818"/>
      <c r="E17" s="1818"/>
      <c r="F17" s="1825"/>
      <c r="G17" s="1816"/>
      <c r="H17" s="1816"/>
      <c r="I17" s="1816"/>
      <c r="J17" s="1819"/>
      <c r="K17" s="1819"/>
      <c r="L17" s="1820"/>
      <c r="M17" s="1820"/>
      <c r="N17" s="1820"/>
      <c r="O17" s="1893"/>
      <c r="P17" s="1820"/>
      <c r="Q17" s="1834"/>
      <c r="R17" s="1738"/>
      <c r="S17" s="1827"/>
      <c r="T17" s="1828"/>
      <c r="U17" s="1740" t="str">
        <f>IF(A17="","",ROUND((INT(封面!F$9&amp;"/"&amp;封面!H$9&amp;"/"&amp;封面!J$9)-K17)/365,2))</f>
        <v/>
      </c>
      <c r="V17" s="1734" t="str">
        <f t="shared" si="0"/>
        <v/>
      </c>
      <c r="W17" s="1733">
        <f t="shared" si="1"/>
        <v>0</v>
      </c>
      <c r="X17" s="1736"/>
      <c r="Y17" s="1735"/>
      <c r="Z17" s="1716">
        <f>ROUND(Y17/(1+基准日费率!$C$3)*基准日费率!$C$3,0)</f>
        <v>0</v>
      </c>
      <c r="AA17" s="1716">
        <f t="shared" si="2"/>
        <v>0</v>
      </c>
      <c r="AB17" s="1820"/>
      <c r="AC17" s="1820"/>
      <c r="AD17" s="1820"/>
      <c r="AE17" s="1820">
        <f t="shared" si="3"/>
        <v>0</v>
      </c>
      <c r="AF17" s="1820">
        <f t="shared" si="3"/>
        <v>0</v>
      </c>
      <c r="AG17" s="1820"/>
      <c r="AH17" s="1820">
        <f t="shared" si="4"/>
        <v>0</v>
      </c>
      <c r="AI17" s="1821">
        <f t="shared" si="5"/>
        <v>0</v>
      </c>
      <c r="AJ17" s="1820" t="str">
        <f t="shared" si="6"/>
        <v/>
      </c>
      <c r="AK17" s="1822" t="str">
        <f t="shared" si="7"/>
        <v/>
      </c>
      <c r="AL17" s="1822" t="str">
        <f t="shared" si="8"/>
        <v/>
      </c>
      <c r="AM17" s="1820"/>
      <c r="AO17" s="1824"/>
    </row>
    <row r="18" spans="1:41" s="1823" customFormat="1" ht="15.75" customHeight="1">
      <c r="A18" s="1816"/>
      <c r="B18" s="1817"/>
      <c r="C18" s="1816"/>
      <c r="D18" s="1818"/>
      <c r="E18" s="1818"/>
      <c r="F18" s="1825"/>
      <c r="G18" s="1816"/>
      <c r="H18" s="1816"/>
      <c r="I18" s="1816"/>
      <c r="J18" s="1819"/>
      <c r="K18" s="1819"/>
      <c r="L18" s="1820"/>
      <c r="M18" s="1820"/>
      <c r="N18" s="1820"/>
      <c r="O18" s="1893"/>
      <c r="P18" s="1820"/>
      <c r="Q18" s="1834"/>
      <c r="R18" s="1738"/>
      <c r="S18" s="1827"/>
      <c r="T18" s="1828"/>
      <c r="U18" s="1740" t="str">
        <f>IF(A18="","",ROUND((INT(封面!F$9&amp;"/"&amp;封面!H$9&amp;"/"&amp;封面!J$9)-K18)/365,2))</f>
        <v/>
      </c>
      <c r="V18" s="1734" t="str">
        <f t="shared" si="0"/>
        <v/>
      </c>
      <c r="W18" s="1733">
        <f t="shared" si="1"/>
        <v>0</v>
      </c>
      <c r="X18" s="1736"/>
      <c r="Y18" s="1735"/>
      <c r="Z18" s="1716">
        <f>ROUND(Y18/(1+基准日费率!$C$3)*基准日费率!$C$3,0)</f>
        <v>0</v>
      </c>
      <c r="AA18" s="1716">
        <f t="shared" si="2"/>
        <v>0</v>
      </c>
      <c r="AB18" s="1820"/>
      <c r="AC18" s="1820"/>
      <c r="AD18" s="1820"/>
      <c r="AE18" s="1820">
        <f t="shared" si="3"/>
        <v>0</v>
      </c>
      <c r="AF18" s="1820">
        <f t="shared" si="3"/>
        <v>0</v>
      </c>
      <c r="AG18" s="1820"/>
      <c r="AH18" s="1820">
        <f t="shared" si="4"/>
        <v>0</v>
      </c>
      <c r="AI18" s="1821">
        <f t="shared" si="5"/>
        <v>0</v>
      </c>
      <c r="AJ18" s="1820" t="str">
        <f t="shared" si="6"/>
        <v/>
      </c>
      <c r="AK18" s="1822" t="str">
        <f t="shared" si="7"/>
        <v/>
      </c>
      <c r="AL18" s="1822" t="str">
        <f t="shared" si="8"/>
        <v/>
      </c>
      <c r="AM18" s="1820"/>
      <c r="AO18" s="1824"/>
    </row>
    <row r="19" spans="1:41" s="1823" customFormat="1" ht="15.75" customHeight="1">
      <c r="A19" s="1816"/>
      <c r="B19" s="1817"/>
      <c r="C19" s="1816"/>
      <c r="D19" s="1818"/>
      <c r="E19" s="1818"/>
      <c r="F19" s="1825"/>
      <c r="G19" s="1816"/>
      <c r="H19" s="1816"/>
      <c r="I19" s="1816"/>
      <c r="J19" s="1819"/>
      <c r="K19" s="1819"/>
      <c r="L19" s="1820"/>
      <c r="M19" s="1820"/>
      <c r="N19" s="1820"/>
      <c r="O19" s="1893"/>
      <c r="P19" s="1820"/>
      <c r="Q19" s="1834"/>
      <c r="R19" s="1738"/>
      <c r="S19" s="1827"/>
      <c r="T19" s="1828"/>
      <c r="U19" s="1740" t="str">
        <f>IF(A19="","",ROUND((INT(封面!F$9&amp;"/"&amp;封面!H$9&amp;"/"&amp;封面!J$9)-K19)/365,2))</f>
        <v/>
      </c>
      <c r="V19" s="1734" t="str">
        <f t="shared" si="0"/>
        <v/>
      </c>
      <c r="W19" s="1733">
        <f t="shared" si="1"/>
        <v>0</v>
      </c>
      <c r="X19" s="1736"/>
      <c r="Y19" s="1735"/>
      <c r="Z19" s="1716">
        <f>ROUND(Y19/(1+基准日费率!$C$3)*基准日费率!$C$3,0)</f>
        <v>0</v>
      </c>
      <c r="AA19" s="1716">
        <f t="shared" si="2"/>
        <v>0</v>
      </c>
      <c r="AB19" s="1820"/>
      <c r="AC19" s="1820"/>
      <c r="AD19" s="1820"/>
      <c r="AE19" s="1820">
        <f t="shared" si="3"/>
        <v>0</v>
      </c>
      <c r="AF19" s="1820">
        <f t="shared" si="3"/>
        <v>0</v>
      </c>
      <c r="AG19" s="1820"/>
      <c r="AH19" s="1820">
        <f t="shared" si="4"/>
        <v>0</v>
      </c>
      <c r="AI19" s="1821">
        <f t="shared" si="5"/>
        <v>0</v>
      </c>
      <c r="AJ19" s="1820" t="str">
        <f t="shared" si="6"/>
        <v/>
      </c>
      <c r="AK19" s="1822" t="str">
        <f t="shared" si="7"/>
        <v/>
      </c>
      <c r="AL19" s="1822" t="str">
        <f t="shared" si="8"/>
        <v/>
      </c>
      <c r="AM19" s="1820"/>
      <c r="AO19" s="1824"/>
    </row>
    <row r="20" spans="1:41" s="1823" customFormat="1" ht="15.75" customHeight="1">
      <c r="A20" s="1816"/>
      <c r="B20" s="1817"/>
      <c r="C20" s="1816"/>
      <c r="D20" s="1818"/>
      <c r="E20" s="1818"/>
      <c r="F20" s="1825"/>
      <c r="G20" s="1816"/>
      <c r="H20" s="1816"/>
      <c r="I20" s="1816"/>
      <c r="J20" s="1819"/>
      <c r="K20" s="1819"/>
      <c r="L20" s="1820"/>
      <c r="M20" s="1820"/>
      <c r="N20" s="1820"/>
      <c r="O20" s="1893"/>
      <c r="P20" s="1820"/>
      <c r="Q20" s="1834"/>
      <c r="R20" s="1738"/>
      <c r="S20" s="1827"/>
      <c r="T20" s="1828"/>
      <c r="U20" s="1740" t="str">
        <f>IF(A20="","",ROUND((INT(封面!F$9&amp;"/"&amp;封面!H$9&amp;"/"&amp;封面!J$9)-K20)/365,2))</f>
        <v/>
      </c>
      <c r="V20" s="1734" t="str">
        <f t="shared" si="0"/>
        <v/>
      </c>
      <c r="W20" s="1733">
        <f t="shared" si="1"/>
        <v>0</v>
      </c>
      <c r="X20" s="1736"/>
      <c r="Y20" s="1735"/>
      <c r="Z20" s="1716">
        <f>ROUND(Y20/(1+基准日费率!$C$3)*基准日费率!$C$3,0)</f>
        <v>0</v>
      </c>
      <c r="AA20" s="1716">
        <f t="shared" si="2"/>
        <v>0</v>
      </c>
      <c r="AB20" s="1820"/>
      <c r="AC20" s="1820"/>
      <c r="AD20" s="1820"/>
      <c r="AE20" s="1820">
        <f t="shared" si="3"/>
        <v>0</v>
      </c>
      <c r="AF20" s="1820">
        <f t="shared" si="3"/>
        <v>0</v>
      </c>
      <c r="AG20" s="1820"/>
      <c r="AH20" s="1820">
        <f t="shared" si="4"/>
        <v>0</v>
      </c>
      <c r="AI20" s="1821">
        <f t="shared" si="5"/>
        <v>0</v>
      </c>
      <c r="AJ20" s="1820" t="str">
        <f t="shared" si="6"/>
        <v/>
      </c>
      <c r="AK20" s="1822" t="str">
        <f t="shared" si="7"/>
        <v/>
      </c>
      <c r="AL20" s="1822" t="str">
        <f t="shared" si="8"/>
        <v/>
      </c>
      <c r="AM20" s="1820"/>
      <c r="AO20" s="1824"/>
    </row>
    <row r="21" spans="1:41" s="1823" customFormat="1" ht="15.75" customHeight="1">
      <c r="A21" s="1816"/>
      <c r="B21" s="1817"/>
      <c r="C21" s="1816"/>
      <c r="D21" s="1818"/>
      <c r="E21" s="1818"/>
      <c r="F21" s="1825"/>
      <c r="G21" s="1816"/>
      <c r="H21" s="1816"/>
      <c r="I21" s="1816"/>
      <c r="J21" s="1819"/>
      <c r="K21" s="1819"/>
      <c r="L21" s="1820"/>
      <c r="M21" s="1820"/>
      <c r="N21" s="1820"/>
      <c r="O21" s="1893"/>
      <c r="P21" s="1820"/>
      <c r="Q21" s="1834"/>
      <c r="R21" s="1738"/>
      <c r="S21" s="1827"/>
      <c r="T21" s="1828"/>
      <c r="U21" s="1740" t="str">
        <f>IF(A21="","",ROUND((INT(封面!F$9&amp;"/"&amp;封面!H$9&amp;"/"&amp;封面!J$9)-K21)/365,2))</f>
        <v/>
      </c>
      <c r="V21" s="1734" t="str">
        <f t="shared" si="0"/>
        <v/>
      </c>
      <c r="W21" s="1733">
        <f t="shared" si="1"/>
        <v>0</v>
      </c>
      <c r="X21" s="1736"/>
      <c r="Y21" s="1735"/>
      <c r="Z21" s="1716">
        <f>ROUND(Y21/(1+基准日费率!$C$3)*基准日费率!$C$3,0)</f>
        <v>0</v>
      </c>
      <c r="AA21" s="1716">
        <f t="shared" si="2"/>
        <v>0</v>
      </c>
      <c r="AB21" s="1820"/>
      <c r="AC21" s="1820"/>
      <c r="AD21" s="1820"/>
      <c r="AE21" s="1820">
        <f t="shared" si="3"/>
        <v>0</v>
      </c>
      <c r="AF21" s="1820">
        <f t="shared" si="3"/>
        <v>0</v>
      </c>
      <c r="AG21" s="1820"/>
      <c r="AH21" s="1820">
        <f t="shared" si="4"/>
        <v>0</v>
      </c>
      <c r="AI21" s="1821">
        <f t="shared" si="5"/>
        <v>0</v>
      </c>
      <c r="AJ21" s="1820" t="str">
        <f t="shared" si="6"/>
        <v/>
      </c>
      <c r="AK21" s="1822" t="str">
        <f t="shared" si="7"/>
        <v/>
      </c>
      <c r="AL21" s="1822" t="str">
        <f t="shared" si="8"/>
        <v/>
      </c>
      <c r="AM21" s="1820"/>
      <c r="AO21" s="1824"/>
    </row>
    <row r="22" spans="1:41" s="1823" customFormat="1" ht="15.75" customHeight="1">
      <c r="A22" s="1816"/>
      <c r="B22" s="1817"/>
      <c r="C22" s="1816"/>
      <c r="D22" s="1818"/>
      <c r="E22" s="1818"/>
      <c r="F22" s="1825"/>
      <c r="G22" s="1816"/>
      <c r="H22" s="1816"/>
      <c r="I22" s="1816"/>
      <c r="J22" s="1819"/>
      <c r="K22" s="1819"/>
      <c r="L22" s="1820"/>
      <c r="M22" s="1820"/>
      <c r="N22" s="1820"/>
      <c r="O22" s="1893"/>
      <c r="P22" s="1820"/>
      <c r="Q22" s="1834"/>
      <c r="R22" s="1738"/>
      <c r="S22" s="1827"/>
      <c r="T22" s="1828"/>
      <c r="U22" s="1740" t="str">
        <f>IF(A22="","",ROUND((INT(封面!F$9&amp;"/"&amp;封面!H$9&amp;"/"&amp;封面!J$9)-K22)/365,2))</f>
        <v/>
      </c>
      <c r="V22" s="1734" t="str">
        <f t="shared" si="0"/>
        <v/>
      </c>
      <c r="W22" s="1733">
        <f t="shared" si="1"/>
        <v>0</v>
      </c>
      <c r="X22" s="1736"/>
      <c r="Y22" s="1735"/>
      <c r="Z22" s="1716">
        <f>ROUND(Y22/(1+基准日费率!$C$3)*基准日费率!$C$3,0)</f>
        <v>0</v>
      </c>
      <c r="AA22" s="1716">
        <f t="shared" si="2"/>
        <v>0</v>
      </c>
      <c r="AB22" s="1820"/>
      <c r="AC22" s="1820"/>
      <c r="AD22" s="1820"/>
      <c r="AE22" s="1820">
        <f t="shared" si="3"/>
        <v>0</v>
      </c>
      <c r="AF22" s="1820">
        <f t="shared" si="3"/>
        <v>0</v>
      </c>
      <c r="AG22" s="1820"/>
      <c r="AH22" s="1820">
        <f t="shared" si="4"/>
        <v>0</v>
      </c>
      <c r="AI22" s="1821">
        <f t="shared" si="5"/>
        <v>0</v>
      </c>
      <c r="AJ22" s="1820" t="str">
        <f t="shared" si="6"/>
        <v/>
      </c>
      <c r="AK22" s="1822" t="str">
        <f t="shared" si="7"/>
        <v/>
      </c>
      <c r="AL22" s="1822" t="str">
        <f t="shared" si="8"/>
        <v/>
      </c>
      <c r="AM22" s="1820"/>
      <c r="AO22" s="1824"/>
    </row>
    <row r="23" spans="1:41" s="1823" customFormat="1" ht="15.75" customHeight="1">
      <c r="A23" s="1816"/>
      <c r="B23" s="1817"/>
      <c r="C23" s="1816"/>
      <c r="D23" s="1818"/>
      <c r="E23" s="1818"/>
      <c r="F23" s="1825"/>
      <c r="G23" s="1816"/>
      <c r="H23" s="1816"/>
      <c r="I23" s="1816"/>
      <c r="J23" s="1819"/>
      <c r="K23" s="1819"/>
      <c r="L23" s="1820"/>
      <c r="M23" s="1820"/>
      <c r="N23" s="1820"/>
      <c r="O23" s="1893"/>
      <c r="P23" s="1820"/>
      <c r="Q23" s="1834"/>
      <c r="R23" s="1738"/>
      <c r="S23" s="1827"/>
      <c r="T23" s="1828"/>
      <c r="U23" s="1740" t="str">
        <f>IF(A23="","",ROUND((INT(封面!F$9&amp;"/"&amp;封面!H$9&amp;"/"&amp;封面!J$9)-K23)/365,2))</f>
        <v/>
      </c>
      <c r="V23" s="1734" t="str">
        <f t="shared" si="0"/>
        <v/>
      </c>
      <c r="W23" s="1733">
        <f t="shared" si="1"/>
        <v>0</v>
      </c>
      <c r="X23" s="1736"/>
      <c r="Y23" s="1735"/>
      <c r="Z23" s="1716">
        <f>ROUND(Y23/(1+基准日费率!$C$3)*基准日费率!$C$3,0)</f>
        <v>0</v>
      </c>
      <c r="AA23" s="1716">
        <f t="shared" si="2"/>
        <v>0</v>
      </c>
      <c r="AB23" s="1820"/>
      <c r="AC23" s="1820"/>
      <c r="AD23" s="1820"/>
      <c r="AE23" s="1820">
        <f t="shared" ref="AE23:AF26" si="9">AB23+L23</f>
        <v>0</v>
      </c>
      <c r="AF23" s="1820">
        <f t="shared" si="9"/>
        <v>0</v>
      </c>
      <c r="AG23" s="1820"/>
      <c r="AH23" s="1820">
        <f t="shared" si="4"/>
        <v>0</v>
      </c>
      <c r="AI23" s="1821">
        <f t="shared" si="5"/>
        <v>0</v>
      </c>
      <c r="AJ23" s="1820" t="str">
        <f t="shared" si="6"/>
        <v/>
      </c>
      <c r="AK23" s="1822" t="str">
        <f t="shared" si="7"/>
        <v/>
      </c>
      <c r="AL23" s="1822" t="str">
        <f t="shared" si="8"/>
        <v/>
      </c>
      <c r="AM23" s="1820"/>
      <c r="AO23" s="1824"/>
    </row>
    <row r="24" spans="1:41" s="1823" customFormat="1" ht="15.75" customHeight="1">
      <c r="A24" s="1816"/>
      <c r="B24" s="1817"/>
      <c r="C24" s="1816"/>
      <c r="D24" s="1818"/>
      <c r="E24" s="1818"/>
      <c r="F24" s="1825"/>
      <c r="G24" s="1816"/>
      <c r="H24" s="1816"/>
      <c r="I24" s="1816"/>
      <c r="J24" s="1819"/>
      <c r="K24" s="1819"/>
      <c r="L24" s="1820"/>
      <c r="M24" s="1820"/>
      <c r="N24" s="1820"/>
      <c r="O24" s="1893"/>
      <c r="P24" s="1820"/>
      <c r="Q24" s="1834"/>
      <c r="R24" s="1738"/>
      <c r="S24" s="1827"/>
      <c r="T24" s="1828"/>
      <c r="U24" s="1740" t="str">
        <f>IF(A24="","",ROUND((INT(封面!F$9&amp;"/"&amp;封面!H$9&amp;"/"&amp;封面!J$9)-K24)/365,2))</f>
        <v/>
      </c>
      <c r="V24" s="1734" t="str">
        <f t="shared" si="0"/>
        <v/>
      </c>
      <c r="W24" s="1733">
        <f t="shared" si="1"/>
        <v>0</v>
      </c>
      <c r="X24" s="1736"/>
      <c r="Y24" s="1735"/>
      <c r="Z24" s="1716">
        <f>ROUND(Y24/(1+基准日费率!$C$3)*基准日费率!$C$3,0)</f>
        <v>0</v>
      </c>
      <c r="AA24" s="1716">
        <f t="shared" si="2"/>
        <v>0</v>
      </c>
      <c r="AB24" s="1820"/>
      <c r="AC24" s="1820"/>
      <c r="AD24" s="1820"/>
      <c r="AE24" s="1820">
        <f t="shared" si="9"/>
        <v>0</v>
      </c>
      <c r="AF24" s="1820">
        <f t="shared" si="9"/>
        <v>0</v>
      </c>
      <c r="AG24" s="1820"/>
      <c r="AH24" s="1820">
        <f t="shared" si="4"/>
        <v>0</v>
      </c>
      <c r="AI24" s="1821">
        <f t="shared" si="5"/>
        <v>0</v>
      </c>
      <c r="AJ24" s="1820" t="str">
        <f t="shared" si="6"/>
        <v/>
      </c>
      <c r="AK24" s="1822" t="str">
        <f t="shared" si="7"/>
        <v/>
      </c>
      <c r="AL24" s="1822" t="str">
        <f t="shared" si="8"/>
        <v/>
      </c>
      <c r="AM24" s="1820"/>
      <c r="AO24" s="1824"/>
    </row>
    <row r="25" spans="1:41" s="1823" customFormat="1" ht="15.75" customHeight="1">
      <c r="A25" s="1816"/>
      <c r="B25" s="1817"/>
      <c r="C25" s="1816"/>
      <c r="D25" s="1818"/>
      <c r="E25" s="1818"/>
      <c r="F25" s="1825"/>
      <c r="G25" s="1816"/>
      <c r="H25" s="1816"/>
      <c r="I25" s="1816"/>
      <c r="J25" s="1819"/>
      <c r="K25" s="1819"/>
      <c r="L25" s="1820"/>
      <c r="M25" s="1820"/>
      <c r="N25" s="1820"/>
      <c r="O25" s="1893"/>
      <c r="P25" s="1820"/>
      <c r="Q25" s="1834"/>
      <c r="R25" s="1738"/>
      <c r="S25" s="1827"/>
      <c r="T25" s="1828"/>
      <c r="U25" s="1740" t="str">
        <f>IF(A25="","",ROUND((INT(封面!F$9&amp;"/"&amp;封面!H$9&amp;"/"&amp;封面!J$9)-K25)/365,2))</f>
        <v/>
      </c>
      <c r="V25" s="1734" t="str">
        <f t="shared" si="0"/>
        <v/>
      </c>
      <c r="W25" s="1733">
        <f t="shared" si="1"/>
        <v>0</v>
      </c>
      <c r="X25" s="1736"/>
      <c r="Y25" s="1735"/>
      <c r="Z25" s="1716">
        <f>ROUND(Y25/(1+基准日费率!$C$3)*基准日费率!$C$3,0)</f>
        <v>0</v>
      </c>
      <c r="AA25" s="1716">
        <f t="shared" si="2"/>
        <v>0</v>
      </c>
      <c r="AB25" s="1820"/>
      <c r="AC25" s="1820"/>
      <c r="AD25" s="1820"/>
      <c r="AE25" s="1820">
        <f t="shared" si="9"/>
        <v>0</v>
      </c>
      <c r="AF25" s="1820">
        <f t="shared" si="9"/>
        <v>0</v>
      </c>
      <c r="AG25" s="1820"/>
      <c r="AH25" s="1820">
        <f t="shared" si="4"/>
        <v>0</v>
      </c>
      <c r="AI25" s="1821">
        <f t="shared" si="5"/>
        <v>0</v>
      </c>
      <c r="AJ25" s="1820" t="str">
        <f t="shared" si="6"/>
        <v/>
      </c>
      <c r="AK25" s="1822" t="str">
        <f t="shared" si="7"/>
        <v/>
      </c>
      <c r="AL25" s="1822" t="str">
        <f t="shared" si="8"/>
        <v/>
      </c>
      <c r="AM25" s="1820"/>
      <c r="AO25" s="1824"/>
    </row>
    <row r="26" spans="1:41" s="1823" customFormat="1" ht="15.75" customHeight="1">
      <c r="A26" s="1816"/>
      <c r="B26" s="1817"/>
      <c r="C26" s="1816"/>
      <c r="D26" s="1818"/>
      <c r="E26" s="1818"/>
      <c r="F26" s="1825"/>
      <c r="G26" s="1816"/>
      <c r="H26" s="1816"/>
      <c r="I26" s="1816"/>
      <c r="J26" s="1819"/>
      <c r="K26" s="1819"/>
      <c r="L26" s="1820"/>
      <c r="M26" s="1820"/>
      <c r="N26" s="1820"/>
      <c r="O26" s="1893"/>
      <c r="P26" s="1820"/>
      <c r="Q26" s="1834"/>
      <c r="R26" s="1738"/>
      <c r="S26" s="1827"/>
      <c r="T26" s="1828"/>
      <c r="U26" s="1740" t="str">
        <f>IF(A26="","",ROUND((INT(封面!F$9&amp;"/"&amp;封面!H$9&amp;"/"&amp;封面!J$9)-K26)/365,2))</f>
        <v/>
      </c>
      <c r="V26" s="1734" t="str">
        <f>IF(X26="",IF(T26="","",ROUND(T26-U26,0)),"")</f>
        <v/>
      </c>
      <c r="W26" s="1733">
        <f>IF(X26="",IF(T26="",0,ROUND(V26/(U26+V26)*100,0)),"")</f>
        <v>0</v>
      </c>
      <c r="X26" s="1736"/>
      <c r="Y26" s="1735"/>
      <c r="Z26" s="1716">
        <f>ROUND(Y26/(1+基准日费率!$C$3)*基准日费率!$C$3,0)</f>
        <v>0</v>
      </c>
      <c r="AA26" s="1716">
        <f>ROUND(Y26-Z26,0)</f>
        <v>0</v>
      </c>
      <c r="AB26" s="1820"/>
      <c r="AC26" s="1820"/>
      <c r="AD26" s="1820"/>
      <c r="AE26" s="1820">
        <f t="shared" si="9"/>
        <v>0</v>
      </c>
      <c r="AF26" s="1820">
        <f t="shared" si="9"/>
        <v>0</v>
      </c>
      <c r="AG26" s="1820"/>
      <c r="AH26" s="1820">
        <f t="shared" si="4"/>
        <v>0</v>
      </c>
      <c r="AI26" s="1821">
        <f t="shared" si="5"/>
        <v>0</v>
      </c>
      <c r="AJ26" s="1820" t="str">
        <f t="shared" si="6"/>
        <v/>
      </c>
      <c r="AK26" s="1822" t="str">
        <f t="shared" si="7"/>
        <v/>
      </c>
      <c r="AL26" s="1822" t="str">
        <f t="shared" si="8"/>
        <v/>
      </c>
      <c r="AM26" s="1820"/>
      <c r="AO26" s="1824"/>
    </row>
    <row r="27" spans="1:41" ht="15.75" customHeight="1">
      <c r="A27" s="2650" t="s">
        <v>147</v>
      </c>
      <c r="B27" s="2651"/>
      <c r="C27" s="2651"/>
      <c r="D27" s="2652"/>
      <c r="E27" s="1709"/>
      <c r="F27" s="1737"/>
      <c r="G27" s="1608"/>
      <c r="H27" s="1602"/>
      <c r="I27" s="1602"/>
      <c r="J27" s="1609"/>
      <c r="K27" s="1609"/>
      <c r="L27" s="1610">
        <f>SUM(L7:L26)</f>
        <v>0</v>
      </c>
      <c r="M27" s="1610">
        <f>SUM(M7:M26)</f>
        <v>0</v>
      </c>
      <c r="N27" s="1610"/>
      <c r="O27" s="1831"/>
      <c r="P27" s="1610"/>
      <c r="Q27" s="1611"/>
      <c r="R27" s="1738"/>
      <c r="S27" s="1739"/>
      <c r="T27" s="1732"/>
      <c r="U27" s="1740"/>
      <c r="V27" s="1734"/>
      <c r="W27" s="1733"/>
      <c r="X27" s="1736"/>
      <c r="Y27" s="1735"/>
      <c r="Z27" s="1716"/>
      <c r="AA27" s="1716"/>
      <c r="AB27" s="1610"/>
      <c r="AC27" s="1610"/>
      <c r="AD27" s="1610"/>
      <c r="AE27" s="1610">
        <f>SUM(AE7:AE26)</f>
        <v>0</v>
      </c>
      <c r="AF27" s="1610">
        <f>SUM(AF7:AF26)</f>
        <v>0</v>
      </c>
      <c r="AG27" s="1610"/>
      <c r="AH27" s="1610">
        <f>SUM(AH7:AH26)</f>
        <v>0</v>
      </c>
      <c r="AI27" s="1608"/>
      <c r="AJ27" s="1610">
        <f>SUM(AJ7:AJ26)</f>
        <v>0</v>
      </c>
      <c r="AK27" s="1610"/>
      <c r="AL27" s="1638" t="str">
        <f>IF(AF27=0,"",(AJ27-AF27)/AF27*100)</f>
        <v/>
      </c>
      <c r="AM27" s="1610"/>
    </row>
    <row r="28" spans="1:41" ht="15.75" customHeight="1">
      <c r="A28" s="1557" t="str">
        <f>封面!D11&amp;封面!G11</f>
        <v>被评估企业填表人：</v>
      </c>
      <c r="C28" s="1377"/>
      <c r="D28" s="1576"/>
      <c r="E28" s="1576"/>
      <c r="F28" s="1377"/>
      <c r="G28" s="1377"/>
      <c r="L28" s="1377"/>
      <c r="M28" s="1377"/>
      <c r="N28" s="1377"/>
      <c r="O28" s="1377"/>
      <c r="P28" s="1377"/>
      <c r="Q28" s="1377"/>
      <c r="X28" s="1047"/>
      <c r="AB28" s="1377"/>
      <c r="AC28" s="1377"/>
      <c r="AD28" s="1377"/>
      <c r="AE28" s="1377" t="str">
        <f>"评估人员："&amp;封面!G26</f>
        <v>评估人员：</v>
      </c>
      <c r="AF28" s="1377"/>
      <c r="AG28" s="1377"/>
      <c r="AH28" s="1377"/>
      <c r="AI28" s="1377"/>
      <c r="AJ28" s="1377"/>
      <c r="AK28" s="1377"/>
      <c r="AM28" s="1377"/>
    </row>
    <row r="29" spans="1:41" ht="15.75" customHeight="1">
      <c r="A29" s="1557" t="str">
        <f>CONCATENATE(封面!D13,封面!F13,封面!G13,封面!H13,封面!I13,封面!J13,封面!K13)</f>
        <v>填表日期：年月日</v>
      </c>
      <c r="C29" s="1377"/>
      <c r="D29" s="1576"/>
      <c r="E29" s="1576"/>
      <c r="F29" s="1377"/>
      <c r="G29" s="1377"/>
      <c r="L29" s="1377"/>
      <c r="M29" s="1377"/>
      <c r="N29" s="1377"/>
      <c r="O29" s="1377"/>
      <c r="P29" s="1377"/>
      <c r="Q29" s="1377"/>
      <c r="X29" s="1047"/>
      <c r="AB29" s="1377"/>
      <c r="AC29" s="1377"/>
      <c r="AD29" s="1377"/>
      <c r="AE29" s="1377"/>
      <c r="AF29" s="1377"/>
      <c r="AG29" s="1377"/>
      <c r="AH29" s="1377"/>
      <c r="AI29" s="1377"/>
      <c r="AJ29" s="1377"/>
      <c r="AK29" s="1377"/>
      <c r="AM29" s="1377"/>
    </row>
    <row r="30" spans="1:41" ht="15.75" customHeight="1">
      <c r="C30" s="1377"/>
      <c r="D30" s="1576"/>
      <c r="E30" s="1576"/>
      <c r="F30" s="1377"/>
      <c r="G30" s="1377"/>
      <c r="L30" s="1377"/>
      <c r="M30" s="1377"/>
      <c r="N30" s="1377"/>
      <c r="O30" s="1377"/>
      <c r="P30" s="1377"/>
      <c r="Q30" s="1377"/>
      <c r="X30" s="1047"/>
      <c r="AB30" s="1377"/>
      <c r="AC30" s="1377"/>
      <c r="AD30" s="1377"/>
      <c r="AE30" s="1377"/>
      <c r="AF30" s="1377"/>
      <c r="AG30" s="1377"/>
      <c r="AH30" s="1377"/>
      <c r="AI30" s="1377"/>
      <c r="AJ30" s="1377"/>
      <c r="AK30" s="1377"/>
      <c r="AM30" s="1377"/>
    </row>
    <row r="31" spans="1:41" ht="15.75" customHeight="1">
      <c r="C31" s="1377"/>
      <c r="D31" s="1576"/>
      <c r="E31" s="1576"/>
      <c r="F31" s="1377"/>
      <c r="G31" s="1377"/>
      <c r="L31" s="1377"/>
      <c r="M31" s="1377"/>
      <c r="N31" s="1377"/>
      <c r="O31" s="1377"/>
      <c r="P31" s="1377"/>
      <c r="Q31" s="1377"/>
      <c r="X31" s="1047"/>
      <c r="AB31" s="1377"/>
      <c r="AC31" s="1377"/>
      <c r="AD31" s="1377"/>
      <c r="AE31" s="1377"/>
      <c r="AF31" s="1377"/>
      <c r="AG31" s="1377"/>
      <c r="AH31" s="1377"/>
      <c r="AI31" s="1377"/>
      <c r="AJ31" s="1377"/>
      <c r="AK31" s="1377"/>
      <c r="AM31" s="1377"/>
    </row>
    <row r="32" spans="1:41" ht="15.75" customHeight="1">
      <c r="C32" s="1377"/>
      <c r="D32" s="1576"/>
      <c r="E32" s="1576"/>
      <c r="F32" s="1377"/>
      <c r="G32" s="1377"/>
      <c r="L32" s="1377"/>
      <c r="M32" s="1377"/>
      <c r="N32" s="1377"/>
      <c r="O32" s="1377"/>
      <c r="P32" s="1377"/>
      <c r="Q32" s="1377"/>
      <c r="X32" s="1047"/>
      <c r="Y32" s="1721"/>
      <c r="AA32" s="1377"/>
      <c r="AB32" s="1377"/>
      <c r="AC32" s="1377"/>
      <c r="AD32" s="1377"/>
      <c r="AE32" s="1377"/>
      <c r="AF32" s="1377"/>
      <c r="AG32" s="1377"/>
      <c r="AH32" s="1377"/>
      <c r="AI32" s="1377"/>
      <c r="AJ32" s="1377"/>
      <c r="AK32" s="1575"/>
      <c r="AL32" s="1377"/>
      <c r="AM32" s="1377"/>
    </row>
    <row r="33" spans="3:39" ht="15.75" customHeight="1">
      <c r="C33" s="1377"/>
      <c r="D33" s="1576"/>
      <c r="E33" s="1576"/>
      <c r="F33" s="1377"/>
      <c r="G33" s="1377"/>
      <c r="L33" s="1377"/>
      <c r="M33" s="1377"/>
      <c r="N33" s="1377"/>
      <c r="O33" s="1377"/>
      <c r="P33" s="1377"/>
      <c r="Q33" s="1377"/>
      <c r="X33" s="1047"/>
      <c r="Y33" s="1682"/>
      <c r="AA33" s="1377"/>
      <c r="AB33" s="1377"/>
      <c r="AC33" s="1377"/>
      <c r="AD33" s="1377"/>
      <c r="AE33" s="1377"/>
      <c r="AF33" s="1377"/>
      <c r="AG33" s="1377"/>
      <c r="AH33" s="1377"/>
      <c r="AI33" s="1377"/>
      <c r="AJ33" s="1377"/>
      <c r="AK33" s="1575"/>
      <c r="AL33" s="1377"/>
      <c r="AM33" s="1377"/>
    </row>
    <row r="34" spans="3:39" ht="15.75" customHeight="1">
      <c r="C34" s="1377"/>
      <c r="D34" s="1576"/>
      <c r="E34" s="1576"/>
      <c r="F34" s="1377"/>
      <c r="G34" s="1377"/>
      <c r="L34" s="1377"/>
      <c r="M34" s="1377"/>
      <c r="N34" s="1377"/>
      <c r="O34" s="1377"/>
      <c r="P34" s="1377"/>
      <c r="Q34" s="1377"/>
      <c r="X34" s="1047"/>
      <c r="AA34" s="1377"/>
      <c r="AB34" s="1377"/>
      <c r="AC34" s="1377"/>
      <c r="AD34" s="1377"/>
      <c r="AE34" s="1377"/>
      <c r="AF34" s="1377"/>
      <c r="AG34" s="1377"/>
      <c r="AH34" s="1377"/>
      <c r="AI34" s="1377"/>
      <c r="AJ34" s="1377"/>
      <c r="AK34" s="1575"/>
      <c r="AL34" s="1377"/>
      <c r="AM34" s="1377"/>
    </row>
  </sheetData>
  <mergeCells count="27">
    <mergeCell ref="F5:F6"/>
    <mergeCell ref="A5:A6"/>
    <mergeCell ref="B5:B6"/>
    <mergeCell ref="C5:C6"/>
    <mergeCell ref="D5:D6"/>
    <mergeCell ref="E5:E6"/>
    <mergeCell ref="H5:H6"/>
    <mergeCell ref="I5:I6"/>
    <mergeCell ref="J5:J6"/>
    <mergeCell ref="K5:K6"/>
    <mergeCell ref="L5:N5"/>
    <mergeCell ref="AO5:AO6"/>
    <mergeCell ref="AM5:AM6"/>
    <mergeCell ref="A27:D27"/>
    <mergeCell ref="Y5:AA5"/>
    <mergeCell ref="AB5:AD5"/>
    <mergeCell ref="AE5:AG5"/>
    <mergeCell ref="AH5:AJ5"/>
    <mergeCell ref="AK5:AK6"/>
    <mergeCell ref="AL5:AL6"/>
    <mergeCell ref="O5:O6"/>
    <mergeCell ref="P5:P6"/>
    <mergeCell ref="R5:R6"/>
    <mergeCell ref="S5:S6"/>
    <mergeCell ref="T5:W5"/>
    <mergeCell ref="X5:X6"/>
    <mergeCell ref="G5:G6"/>
  </mergeCells>
  <phoneticPr fontId="28" type="noConversion"/>
  <dataValidations count="7">
    <dataValidation errorStyle="warning" allowBlank="1" showInputMessage="1" showErrorMessage="1" prompt="其他科目如预付账款等科目账面价值进行关联_x000d__x000a_具体对应序号由其他科目&quot;特殊处理原因&quot; 处提取关联_x000d__x000a_描述为：评估值包含**科目序号**" sqref="AM5" xr:uid="{BBF853C1-DFFF-428D-94EA-6C08327581C3}"/>
    <dataValidation errorStyle="warning" allowBlank="1" showInputMessage="1" showErrorMessage="1" prompt="★关联工作底稿_x000d__x000a_ ① 询价记录；_x000d__x000a_网上询价截图、厂家询价盖章扫描版" sqref="Y6" xr:uid="{F3AED5B2-4CDC-4478-A707-891EEF5C6807}"/>
    <dataValidation errorStyle="warning" allowBlank="1" showInputMessage="1" showErrorMessage="1" prompt="★是否是融资租赁设备；_x000d__x000a_★是否查封；_x000d__x000a_★是否抵押或担保；" sqref="O5" xr:uid="{4F19C33B-8AFB-4B39-98AE-96813C936D55}"/>
    <dataValidation errorStyle="warning" allowBlank="1" showInputMessage="1" showErrorMessage="1" prompt="★关联工作底稿_x000d__x000a_①企业设备管理情况_x000d__x000a_②企业会计折旧年限及残值表_x000d__x000a_③特殊事项说明：因折旧提超等原因造成负数余额的项目，应简述原因。" sqref="P5" xr:uid="{E9760136-B088-44B9-BA58-3899779B7B38}"/>
    <dataValidation errorStyle="warning" allowBlank="1" showInputMessage="1" showErrorMessage="1" prompt="★关联工作底稿_x000d__x000a_①购置发票；_x000d__x000a_②电子设备调查表；_x000d__x000a_③电子设备盘点表；_x000d__x000a_④电子设备照片；" sqref="Q6" xr:uid="{573830A5-BAA0-484E-A3CB-F8B2469AD9DA}"/>
    <dataValidation allowBlank="1" showInputMessage="1" showErrorMessage="1" prompt="双击【原值】,同型同号同值自动归类" sqref="L6" xr:uid="{854AA434-CEAE-405F-8C97-62DAE3A204BB}"/>
    <dataValidation type="list" allowBlank="1" showInputMessage="1" showErrorMessage="1" sqref="Q7:Q26" xr:uid="{DB45EDBF-18B4-4AEC-A541-8E6ED462B8AD}">
      <formula1>"案例,重点勘查项"</formula1>
    </dataValidation>
  </dataValidations>
  <hyperlinks>
    <hyperlink ref="A1" location="索引目录!E40" display="返回索引页" xr:uid="{09E08A89-231E-48B5-B416-F2A1EA9449E3}"/>
    <hyperlink ref="B1" location="固定资产汇总!B14" display="返回" xr:uid="{3BEA3A40-B41F-4EF3-91CE-E3B9589BC8FF}"/>
  </hyperlinks>
  <printOptions horizontalCentered="1"/>
  <pageMargins left="0.35433070866141736" right="0.35433070866141736" top="0.98425196850393704" bottom="0.78740157480314965" header="0.39370078740157477" footer="0.51181102362204722"/>
  <pageSetup paperSize="9" scale="34" fitToHeight="0" orientation="landscape" cellComments="asDisplayed" r:id="rId1"/>
  <headerFooter alignWithMargins="0">
    <oddHeader>&amp;R&amp;"宋体,常规"&amp;10共&amp;"Times New Roman,常规"&amp;N&amp;"宋体,常规"页第&amp;"Times New Roman,常规"&amp;P&amp;"宋体,常规"页</oddHeader>
  </headerFooter>
  <colBreaks count="1" manualBreakCount="1">
    <brk id="27" min="1" max="28" man="1"/>
  </colBreaks>
</worksheet>
</file>

<file path=xl/worksheets/sheet8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58">
    <pageSetUpPr fitToPage="1"/>
  </sheetPr>
  <dimension ref="A1:V30"/>
  <sheetViews>
    <sheetView zoomScale="80" zoomScaleNormal="80" workbookViewId="0">
      <selection activeCell="F30" sqref="F30"/>
    </sheetView>
  </sheetViews>
  <sheetFormatPr defaultColWidth="9" defaultRowHeight="15.75" customHeight="1" outlineLevelCol="1"/>
  <cols>
    <col min="1" max="1" width="6.25" style="12" customWidth="1"/>
    <col min="2" max="2" width="6.75" style="349" customWidth="1"/>
    <col min="3" max="3" width="9.625" style="349" customWidth="1"/>
    <col min="4" max="4" width="10.5" style="349" customWidth="1"/>
    <col min="5" max="5" width="5.25" style="561" customWidth="1"/>
    <col min="6" max="6" width="5.25" style="349" customWidth="1"/>
    <col min="7" max="8" width="5.125" style="349" customWidth="1"/>
    <col min="9" max="9" width="8" style="349" customWidth="1"/>
    <col min="10" max="13" width="13" style="705" customWidth="1" outlineLevel="1"/>
    <col min="14" max="17" width="13" style="705" customWidth="1"/>
    <col min="18" max="18" width="8.125" style="705" customWidth="1"/>
    <col min="19" max="19" width="9" style="349"/>
    <col min="20" max="20" width="13.125" style="349" customWidth="1" outlineLevel="1"/>
    <col min="21" max="16384" width="9" style="349"/>
  </cols>
  <sheetData>
    <row r="1" spans="1:22" ht="15.75" customHeight="1">
      <c r="A1" s="564" t="s">
        <v>108</v>
      </c>
      <c r="B1" s="357" t="s">
        <v>333</v>
      </c>
      <c r="C1" s="348"/>
      <c r="D1" s="348"/>
      <c r="E1" s="560"/>
      <c r="F1" s="348"/>
      <c r="G1" s="348"/>
      <c r="H1" s="348"/>
      <c r="I1" s="348"/>
      <c r="J1" s="941"/>
      <c r="K1" s="941"/>
      <c r="L1" s="941"/>
      <c r="M1" s="941"/>
      <c r="N1" s="941"/>
      <c r="O1" s="941"/>
      <c r="P1" s="941"/>
      <c r="Q1" s="941"/>
      <c r="R1" s="941"/>
      <c r="S1" s="348"/>
    </row>
    <row r="2" spans="1:22" s="369" customFormat="1" ht="30" customHeight="1">
      <c r="A2" s="2061" t="s">
        <v>629</v>
      </c>
      <c r="B2" s="2062"/>
      <c r="C2" s="2062"/>
      <c r="D2" s="2062"/>
      <c r="E2" s="2062"/>
      <c r="F2" s="2062"/>
      <c r="G2" s="2062"/>
      <c r="H2" s="2062"/>
      <c r="I2" s="2062"/>
      <c r="J2" s="2062"/>
      <c r="K2" s="2062"/>
      <c r="L2" s="2062"/>
      <c r="M2" s="2062"/>
      <c r="N2" s="2062"/>
      <c r="O2" s="2062"/>
      <c r="P2" s="2062"/>
      <c r="Q2" s="2062"/>
      <c r="R2" s="2062"/>
      <c r="S2" s="2062"/>
    </row>
    <row r="3" spans="1:22" ht="14.25" customHeight="1">
      <c r="A3" s="705" t="str">
        <f>CONCATENATE(封面!D9,封面!F9,封面!G9,封面!H9,封面!I9,封面!J9,封面!K9)</f>
        <v>评估基准日：年月日</v>
      </c>
      <c r="B3" s="705"/>
      <c r="C3" s="705"/>
      <c r="D3" s="705"/>
      <c r="E3" s="705"/>
      <c r="F3" s="705"/>
      <c r="G3" s="705"/>
      <c r="H3" s="705"/>
      <c r="I3" s="705"/>
      <c r="S3" s="705"/>
    </row>
    <row r="4" spans="1:22" ht="15.75" customHeight="1">
      <c r="A4" s="12" t="str">
        <f>封面!D7&amp;封面!F7</f>
        <v>被评估企业：</v>
      </c>
      <c r="J4" s="943"/>
      <c r="K4" s="943"/>
      <c r="L4" s="943"/>
      <c r="M4" s="943"/>
      <c r="N4" s="943"/>
      <c r="O4" s="943"/>
      <c r="P4" s="943"/>
      <c r="Q4" s="943"/>
      <c r="R4" s="943"/>
      <c r="S4" s="355" t="s">
        <v>110</v>
      </c>
    </row>
    <row r="5" spans="1:22" s="348" customFormat="1" ht="15.75" customHeight="1">
      <c r="A5" s="2781" t="s">
        <v>172</v>
      </c>
      <c r="B5" s="2256" t="s">
        <v>580</v>
      </c>
      <c r="C5" s="2314" t="s">
        <v>581</v>
      </c>
      <c r="D5" s="2256" t="s">
        <v>582</v>
      </c>
      <c r="E5" s="2776" t="s">
        <v>583</v>
      </c>
      <c r="F5" s="2256" t="s">
        <v>584</v>
      </c>
      <c r="G5" s="2256" t="s">
        <v>586</v>
      </c>
      <c r="H5" s="2256" t="s">
        <v>587</v>
      </c>
      <c r="I5" s="2256" t="s">
        <v>588</v>
      </c>
      <c r="J5" s="2572" t="s">
        <v>317</v>
      </c>
      <c r="K5" s="2573"/>
      <c r="L5" s="2574" t="s">
        <v>394</v>
      </c>
      <c r="M5" s="2575"/>
      <c r="N5" s="2259" t="s">
        <v>318</v>
      </c>
      <c r="O5" s="2263"/>
      <c r="P5" s="2774" t="s">
        <v>319</v>
      </c>
      <c r="Q5" s="2775"/>
      <c r="R5" s="2779" t="s">
        <v>336</v>
      </c>
      <c r="S5" s="2256" t="s">
        <v>175</v>
      </c>
      <c r="T5" s="2264" t="s">
        <v>556</v>
      </c>
      <c r="V5" s="2746" t="s">
        <v>2129</v>
      </c>
    </row>
    <row r="6" spans="1:22" s="348" customFormat="1" ht="12.75">
      <c r="A6" s="2782"/>
      <c r="B6" s="2778"/>
      <c r="C6" s="2315"/>
      <c r="D6" s="2778"/>
      <c r="E6" s="2777"/>
      <c r="F6" s="2778"/>
      <c r="G6" s="2778"/>
      <c r="H6" s="2778"/>
      <c r="I6" s="2778"/>
      <c r="J6" s="947" t="s">
        <v>569</v>
      </c>
      <c r="K6" s="947" t="s">
        <v>570</v>
      </c>
      <c r="L6" s="947" t="s">
        <v>569</v>
      </c>
      <c r="M6" s="947" t="s">
        <v>570</v>
      </c>
      <c r="N6" s="947" t="s">
        <v>569</v>
      </c>
      <c r="O6" s="947" t="s">
        <v>570</v>
      </c>
      <c r="P6" s="947" t="s">
        <v>569</v>
      </c>
      <c r="Q6" s="947" t="s">
        <v>570</v>
      </c>
      <c r="R6" s="2780"/>
      <c r="S6" s="2778"/>
      <c r="T6" s="2265"/>
      <c r="V6" s="2746"/>
    </row>
    <row r="7" spans="1:22" ht="15.75" customHeight="1">
      <c r="A7" s="23"/>
      <c r="B7" s="353"/>
      <c r="C7" s="407"/>
      <c r="D7" s="358"/>
      <c r="E7" s="555"/>
      <c r="F7" s="353"/>
      <c r="G7" s="353"/>
      <c r="H7" s="353"/>
      <c r="I7" s="327"/>
      <c r="J7" s="956"/>
      <c r="K7" s="956"/>
      <c r="L7" s="956"/>
      <c r="M7" s="956"/>
      <c r="N7" s="956"/>
      <c r="O7" s="956"/>
      <c r="P7" s="956"/>
      <c r="Q7" s="956"/>
      <c r="R7" s="956" t="str">
        <f>IF(O7=0,"",(Q7-O7)/O7*100)</f>
        <v/>
      </c>
      <c r="S7" s="370"/>
      <c r="T7" s="370"/>
      <c r="V7" s="1799"/>
    </row>
    <row r="8" spans="1:22" ht="15.75" customHeight="1">
      <c r="A8" s="23"/>
      <c r="B8" s="353"/>
      <c r="C8" s="407"/>
      <c r="D8" s="358"/>
      <c r="E8" s="555"/>
      <c r="F8" s="353"/>
      <c r="G8" s="353"/>
      <c r="H8" s="353"/>
      <c r="I8" s="327"/>
      <c r="J8" s="956"/>
      <c r="K8" s="956"/>
      <c r="L8" s="956"/>
      <c r="M8" s="956"/>
      <c r="N8" s="956"/>
      <c r="O8" s="956"/>
      <c r="P8" s="956"/>
      <c r="Q8" s="956"/>
      <c r="R8" s="956" t="str">
        <f t="shared" ref="R8:R26" si="0">IF(O8=0,"",(Q8-O8)/O8*100)</f>
        <v/>
      </c>
      <c r="S8" s="370"/>
      <c r="T8" s="370"/>
      <c r="V8" s="1799"/>
    </row>
    <row r="9" spans="1:22" ht="15.75" customHeight="1">
      <c r="A9" s="23"/>
      <c r="B9" s="353"/>
      <c r="C9" s="407"/>
      <c r="D9" s="358"/>
      <c r="E9" s="555"/>
      <c r="F9" s="353"/>
      <c r="G9" s="353"/>
      <c r="H9" s="353"/>
      <c r="I9" s="327"/>
      <c r="J9" s="956"/>
      <c r="K9" s="956"/>
      <c r="L9" s="956"/>
      <c r="M9" s="956"/>
      <c r="N9" s="956"/>
      <c r="O9" s="956"/>
      <c r="P9" s="956"/>
      <c r="Q9" s="956"/>
      <c r="R9" s="956" t="str">
        <f t="shared" si="0"/>
        <v/>
      </c>
      <c r="S9" s="370"/>
      <c r="T9" s="370"/>
      <c r="V9" s="1799"/>
    </row>
    <row r="10" spans="1:22" ht="15.75" customHeight="1">
      <c r="A10" s="23"/>
      <c r="B10" s="353"/>
      <c r="C10" s="407"/>
      <c r="D10" s="358"/>
      <c r="E10" s="555"/>
      <c r="F10" s="353"/>
      <c r="G10" s="353"/>
      <c r="H10" s="353"/>
      <c r="I10" s="327"/>
      <c r="J10" s="956"/>
      <c r="K10" s="956"/>
      <c r="L10" s="956"/>
      <c r="M10" s="956"/>
      <c r="N10" s="956"/>
      <c r="O10" s="956"/>
      <c r="P10" s="956"/>
      <c r="Q10" s="956"/>
      <c r="R10" s="956" t="str">
        <f t="shared" si="0"/>
        <v/>
      </c>
      <c r="S10" s="370"/>
      <c r="T10" s="370"/>
      <c r="V10" s="1799"/>
    </row>
    <row r="11" spans="1:22" ht="15.75" customHeight="1">
      <c r="A11" s="23"/>
      <c r="B11" s="353"/>
      <c r="C11" s="407"/>
      <c r="D11" s="358"/>
      <c r="E11" s="555"/>
      <c r="F11" s="353"/>
      <c r="G11" s="353"/>
      <c r="H11" s="353"/>
      <c r="I11" s="327"/>
      <c r="J11" s="956"/>
      <c r="K11" s="956"/>
      <c r="L11" s="956"/>
      <c r="M11" s="956"/>
      <c r="N11" s="956"/>
      <c r="O11" s="956"/>
      <c r="P11" s="956"/>
      <c r="Q11" s="956"/>
      <c r="R11" s="956" t="str">
        <f t="shared" si="0"/>
        <v/>
      </c>
      <c r="S11" s="370"/>
      <c r="T11" s="370"/>
      <c r="V11" s="1799"/>
    </row>
    <row r="12" spans="1:22" ht="15.75" customHeight="1">
      <c r="A12" s="23"/>
      <c r="B12" s="353"/>
      <c r="C12" s="407"/>
      <c r="D12" s="358"/>
      <c r="E12" s="555"/>
      <c r="F12" s="353"/>
      <c r="G12" s="353"/>
      <c r="H12" s="353"/>
      <c r="I12" s="327"/>
      <c r="J12" s="956"/>
      <c r="K12" s="956"/>
      <c r="L12" s="956"/>
      <c r="M12" s="956"/>
      <c r="N12" s="956"/>
      <c r="O12" s="956"/>
      <c r="P12" s="956"/>
      <c r="Q12" s="956"/>
      <c r="R12" s="956" t="str">
        <f t="shared" si="0"/>
        <v/>
      </c>
      <c r="S12" s="370"/>
      <c r="T12" s="370"/>
      <c r="V12" s="1799"/>
    </row>
    <row r="13" spans="1:22" ht="15.75" customHeight="1">
      <c r="A13" s="23"/>
      <c r="B13" s="353"/>
      <c r="C13" s="407"/>
      <c r="D13" s="358"/>
      <c r="E13" s="555"/>
      <c r="F13" s="353"/>
      <c r="G13" s="353"/>
      <c r="H13" s="353"/>
      <c r="I13" s="327"/>
      <c r="J13" s="956"/>
      <c r="K13" s="956"/>
      <c r="L13" s="956"/>
      <c r="M13" s="956"/>
      <c r="N13" s="956"/>
      <c r="O13" s="956"/>
      <c r="P13" s="956"/>
      <c r="Q13" s="956"/>
      <c r="R13" s="956" t="str">
        <f t="shared" si="0"/>
        <v/>
      </c>
      <c r="S13" s="370"/>
      <c r="T13" s="370"/>
      <c r="V13" s="1799"/>
    </row>
    <row r="14" spans="1:22" ht="15.75" customHeight="1">
      <c r="A14" s="23"/>
      <c r="B14" s="353"/>
      <c r="C14" s="407"/>
      <c r="D14" s="358"/>
      <c r="E14" s="555"/>
      <c r="F14" s="353"/>
      <c r="G14" s="353"/>
      <c r="H14" s="353"/>
      <c r="I14" s="327"/>
      <c r="J14" s="956"/>
      <c r="K14" s="956"/>
      <c r="L14" s="956"/>
      <c r="M14" s="956"/>
      <c r="N14" s="956"/>
      <c r="O14" s="956"/>
      <c r="P14" s="956"/>
      <c r="Q14" s="956"/>
      <c r="R14" s="956" t="str">
        <f t="shared" si="0"/>
        <v/>
      </c>
      <c r="S14" s="370"/>
      <c r="T14" s="370"/>
      <c r="V14" s="1799"/>
    </row>
    <row r="15" spans="1:22" ht="15.75" customHeight="1">
      <c r="A15" s="23"/>
      <c r="B15" s="353"/>
      <c r="C15" s="407"/>
      <c r="D15" s="358"/>
      <c r="E15" s="555"/>
      <c r="F15" s="353"/>
      <c r="G15" s="353"/>
      <c r="H15" s="353"/>
      <c r="I15" s="327"/>
      <c r="J15" s="956"/>
      <c r="K15" s="956"/>
      <c r="L15" s="956"/>
      <c r="M15" s="956"/>
      <c r="N15" s="956"/>
      <c r="O15" s="956"/>
      <c r="P15" s="956"/>
      <c r="Q15" s="956"/>
      <c r="R15" s="956" t="str">
        <f t="shared" si="0"/>
        <v/>
      </c>
      <c r="S15" s="370"/>
      <c r="T15" s="370"/>
      <c r="V15" s="1799"/>
    </row>
    <row r="16" spans="1:22" ht="15.75" customHeight="1">
      <c r="A16" s="23"/>
      <c r="B16" s="353"/>
      <c r="C16" s="407"/>
      <c r="D16" s="358"/>
      <c r="E16" s="555"/>
      <c r="F16" s="353"/>
      <c r="G16" s="353"/>
      <c r="H16" s="353"/>
      <c r="I16" s="327"/>
      <c r="J16" s="956"/>
      <c r="K16" s="956"/>
      <c r="L16" s="956"/>
      <c r="M16" s="956"/>
      <c r="N16" s="956"/>
      <c r="O16" s="956"/>
      <c r="P16" s="956"/>
      <c r="Q16" s="956"/>
      <c r="R16" s="956" t="str">
        <f t="shared" si="0"/>
        <v/>
      </c>
      <c r="S16" s="370"/>
      <c r="T16" s="370"/>
      <c r="V16" s="1799"/>
    </row>
    <row r="17" spans="1:22" ht="15.75" customHeight="1">
      <c r="A17" s="23"/>
      <c r="B17" s="353"/>
      <c r="C17" s="407"/>
      <c r="D17" s="358"/>
      <c r="E17" s="555"/>
      <c r="F17" s="353"/>
      <c r="G17" s="353"/>
      <c r="H17" s="353"/>
      <c r="I17" s="327"/>
      <c r="J17" s="956"/>
      <c r="K17" s="956"/>
      <c r="L17" s="956"/>
      <c r="M17" s="956"/>
      <c r="N17" s="956"/>
      <c r="O17" s="956"/>
      <c r="P17" s="956"/>
      <c r="Q17" s="956"/>
      <c r="R17" s="956" t="str">
        <f t="shared" si="0"/>
        <v/>
      </c>
      <c r="S17" s="370"/>
      <c r="T17" s="370"/>
      <c r="V17" s="1799"/>
    </row>
    <row r="18" spans="1:22" ht="15.75" customHeight="1">
      <c r="A18" s="23"/>
      <c r="B18" s="353"/>
      <c r="C18" s="407"/>
      <c r="D18" s="358"/>
      <c r="E18" s="555"/>
      <c r="F18" s="353"/>
      <c r="G18" s="353"/>
      <c r="H18" s="353"/>
      <c r="I18" s="327"/>
      <c r="J18" s="956"/>
      <c r="K18" s="956"/>
      <c r="L18" s="956"/>
      <c r="M18" s="956"/>
      <c r="N18" s="956"/>
      <c r="O18" s="956"/>
      <c r="P18" s="956"/>
      <c r="Q18" s="956"/>
      <c r="R18" s="956" t="str">
        <f t="shared" si="0"/>
        <v/>
      </c>
      <c r="S18" s="370"/>
      <c r="T18" s="370"/>
      <c r="V18" s="1799"/>
    </row>
    <row r="19" spans="1:22" ht="15.75" customHeight="1">
      <c r="A19" s="23"/>
      <c r="B19" s="353"/>
      <c r="C19" s="407"/>
      <c r="D19" s="358"/>
      <c r="E19" s="555"/>
      <c r="F19" s="353"/>
      <c r="G19" s="353"/>
      <c r="H19" s="353"/>
      <c r="I19" s="327"/>
      <c r="J19" s="956"/>
      <c r="K19" s="956"/>
      <c r="L19" s="956"/>
      <c r="M19" s="956"/>
      <c r="N19" s="956"/>
      <c r="O19" s="956"/>
      <c r="P19" s="956"/>
      <c r="Q19" s="956"/>
      <c r="R19" s="956" t="str">
        <f t="shared" si="0"/>
        <v/>
      </c>
      <c r="S19" s="370"/>
      <c r="T19" s="370"/>
      <c r="V19" s="1799"/>
    </row>
    <row r="20" spans="1:22" ht="15.75" customHeight="1">
      <c r="A20" s="23"/>
      <c r="B20" s="353"/>
      <c r="C20" s="407"/>
      <c r="D20" s="358"/>
      <c r="E20" s="555"/>
      <c r="F20" s="353"/>
      <c r="G20" s="353"/>
      <c r="H20" s="353"/>
      <c r="I20" s="327"/>
      <c r="J20" s="956"/>
      <c r="K20" s="956"/>
      <c r="L20" s="956"/>
      <c r="M20" s="956"/>
      <c r="N20" s="956"/>
      <c r="O20" s="956"/>
      <c r="P20" s="956"/>
      <c r="Q20" s="956"/>
      <c r="R20" s="956" t="str">
        <f t="shared" si="0"/>
        <v/>
      </c>
      <c r="S20" s="370"/>
      <c r="T20" s="370"/>
      <c r="V20" s="1799"/>
    </row>
    <row r="21" spans="1:22" ht="15.75" customHeight="1">
      <c r="A21" s="23"/>
      <c r="B21" s="353"/>
      <c r="C21" s="407"/>
      <c r="D21" s="358"/>
      <c r="E21" s="555"/>
      <c r="F21" s="353"/>
      <c r="G21" s="353"/>
      <c r="H21" s="353"/>
      <c r="I21" s="327"/>
      <c r="J21" s="956"/>
      <c r="K21" s="956"/>
      <c r="L21" s="956"/>
      <c r="M21" s="956"/>
      <c r="N21" s="956"/>
      <c r="O21" s="956"/>
      <c r="P21" s="956"/>
      <c r="Q21" s="956"/>
      <c r="R21" s="956" t="str">
        <f t="shared" si="0"/>
        <v/>
      </c>
      <c r="S21" s="370"/>
      <c r="T21" s="370"/>
      <c r="V21" s="1799"/>
    </row>
    <row r="22" spans="1:22" ht="15.75" customHeight="1">
      <c r="A22" s="23"/>
      <c r="B22" s="353"/>
      <c r="C22" s="407"/>
      <c r="D22" s="358"/>
      <c r="E22" s="555"/>
      <c r="F22" s="353"/>
      <c r="G22" s="353"/>
      <c r="H22" s="353"/>
      <c r="I22" s="327"/>
      <c r="J22" s="956"/>
      <c r="K22" s="956"/>
      <c r="L22" s="956"/>
      <c r="M22" s="956"/>
      <c r="N22" s="956"/>
      <c r="O22" s="956"/>
      <c r="P22" s="956"/>
      <c r="Q22" s="956"/>
      <c r="R22" s="956" t="str">
        <f t="shared" si="0"/>
        <v/>
      </c>
      <c r="S22" s="370"/>
      <c r="T22" s="370"/>
      <c r="V22" s="1799"/>
    </row>
    <row r="23" spans="1:22" ht="15.75" customHeight="1">
      <c r="A23" s="23"/>
      <c r="B23" s="353"/>
      <c r="C23" s="407"/>
      <c r="D23" s="358"/>
      <c r="E23" s="555"/>
      <c r="F23" s="353"/>
      <c r="G23" s="353"/>
      <c r="H23" s="353"/>
      <c r="I23" s="327"/>
      <c r="J23" s="956"/>
      <c r="K23" s="956"/>
      <c r="L23" s="956"/>
      <c r="M23" s="956"/>
      <c r="N23" s="956"/>
      <c r="O23" s="956"/>
      <c r="P23" s="956"/>
      <c r="Q23" s="956"/>
      <c r="R23" s="956" t="str">
        <f t="shared" si="0"/>
        <v/>
      </c>
      <c r="S23" s="370"/>
      <c r="T23" s="370"/>
      <c r="V23" s="1799"/>
    </row>
    <row r="24" spans="1:22" ht="15.75" customHeight="1">
      <c r="A24" s="23"/>
      <c r="B24" s="353"/>
      <c r="C24" s="407"/>
      <c r="D24" s="358"/>
      <c r="E24" s="555"/>
      <c r="F24" s="353"/>
      <c r="G24" s="353"/>
      <c r="H24" s="353"/>
      <c r="I24" s="327"/>
      <c r="J24" s="956"/>
      <c r="K24" s="956"/>
      <c r="L24" s="956"/>
      <c r="M24" s="956"/>
      <c r="N24" s="956"/>
      <c r="O24" s="956"/>
      <c r="P24" s="956"/>
      <c r="Q24" s="956"/>
      <c r="R24" s="956" t="str">
        <f t="shared" si="0"/>
        <v/>
      </c>
      <c r="S24" s="370"/>
      <c r="T24" s="370"/>
      <c r="V24" s="1799"/>
    </row>
    <row r="25" spans="1:22" ht="15.75" customHeight="1">
      <c r="A25" s="23"/>
      <c r="B25" s="353"/>
      <c r="C25" s="407"/>
      <c r="D25" s="358"/>
      <c r="E25" s="555"/>
      <c r="F25" s="353"/>
      <c r="G25" s="353"/>
      <c r="H25" s="353"/>
      <c r="I25" s="327"/>
      <c r="J25" s="956"/>
      <c r="K25" s="956"/>
      <c r="L25" s="956"/>
      <c r="M25" s="956"/>
      <c r="N25" s="956"/>
      <c r="O25" s="956"/>
      <c r="P25" s="956"/>
      <c r="Q25" s="956"/>
      <c r="R25" s="956" t="str">
        <f t="shared" si="0"/>
        <v/>
      </c>
      <c r="S25" s="370"/>
      <c r="T25" s="370"/>
      <c r="V25" s="1799"/>
    </row>
    <row r="26" spans="1:22" ht="15.75" customHeight="1">
      <c r="A26" s="23"/>
      <c r="B26" s="353"/>
      <c r="C26" s="407"/>
      <c r="D26" s="358"/>
      <c r="E26" s="555"/>
      <c r="F26" s="353"/>
      <c r="G26" s="353"/>
      <c r="H26" s="353"/>
      <c r="I26" s="327"/>
      <c r="J26" s="956"/>
      <c r="K26" s="956"/>
      <c r="L26" s="956"/>
      <c r="M26" s="956"/>
      <c r="N26" s="956"/>
      <c r="O26" s="956"/>
      <c r="P26" s="956"/>
      <c r="Q26" s="956"/>
      <c r="R26" s="956" t="str">
        <f t="shared" si="0"/>
        <v/>
      </c>
      <c r="S26" s="370"/>
      <c r="T26" s="370"/>
      <c r="V26" s="1799"/>
    </row>
    <row r="27" spans="1:22" ht="15.75" customHeight="1">
      <c r="A27" s="23"/>
      <c r="B27" s="353"/>
      <c r="C27" s="407"/>
      <c r="D27" s="358"/>
      <c r="E27" s="555"/>
      <c r="F27" s="353"/>
      <c r="G27" s="353"/>
      <c r="H27" s="353"/>
      <c r="I27" s="327"/>
      <c r="J27" s="956"/>
      <c r="K27" s="956"/>
      <c r="L27" s="956"/>
      <c r="M27" s="956"/>
      <c r="N27" s="956"/>
      <c r="O27" s="956"/>
      <c r="P27" s="956"/>
      <c r="Q27" s="956"/>
      <c r="R27" s="956"/>
      <c r="S27" s="370"/>
      <c r="T27" s="370"/>
    </row>
    <row r="28" spans="1:22" ht="15.75" customHeight="1">
      <c r="A28" s="2264" t="s">
        <v>395</v>
      </c>
      <c r="B28" s="2264"/>
      <c r="C28" s="2264"/>
      <c r="D28" s="421"/>
      <c r="E28" s="555"/>
      <c r="F28" s="353"/>
      <c r="G28" s="353"/>
      <c r="H28" s="353"/>
      <c r="I28" s="327"/>
      <c r="J28" s="956">
        <f>SUM(J7:J27)</f>
        <v>0</v>
      </c>
      <c r="K28" s="956">
        <f>SUM(K7:K27)</f>
        <v>0</v>
      </c>
      <c r="L28" s="956"/>
      <c r="M28" s="956"/>
      <c r="N28" s="956">
        <f>SUM(N7:N27)</f>
        <v>0</v>
      </c>
      <c r="O28" s="956">
        <f>SUM(O7:O27)</f>
        <v>0</v>
      </c>
      <c r="P28" s="956">
        <f>SUM(P7:P27)</f>
        <v>0</v>
      </c>
      <c r="Q28" s="956">
        <f>SUM(Q7:Q27)</f>
        <v>0</v>
      </c>
      <c r="R28" s="956" t="str">
        <f>IF(O28=0,"",(Q28-O28)/O28*100)</f>
        <v/>
      </c>
      <c r="S28" s="370"/>
    </row>
    <row r="29" spans="1:22" ht="15.75" customHeight="1">
      <c r="A29" s="12" t="str">
        <f>封面!D11&amp;封面!G11</f>
        <v>被评估企业填表人：</v>
      </c>
      <c r="J29" s="943"/>
      <c r="K29" s="943"/>
      <c r="L29" s="943"/>
      <c r="M29" s="943"/>
      <c r="N29" s="943" t="str">
        <f>"评估人员："&amp;封面!G28</f>
        <v>评估人员：</v>
      </c>
      <c r="O29" s="943"/>
      <c r="P29" s="943"/>
      <c r="Q29" s="943"/>
      <c r="R29" s="943"/>
    </row>
    <row r="30" spans="1:22" ht="15.75" customHeight="1">
      <c r="A30" s="12" t="str">
        <f>CONCATENATE(封面!D13,封面!F13,封面!G13,封面!H13,封面!I13,封面!J13,封面!K13)</f>
        <v>填表日期：年月日</v>
      </c>
      <c r="J30" s="943"/>
      <c r="K30" s="943"/>
      <c r="L30" s="943"/>
      <c r="M30" s="943"/>
      <c r="N30" s="943"/>
      <c r="O30" s="943"/>
      <c r="P30" s="943"/>
      <c r="Q30" s="943"/>
      <c r="R30" s="943"/>
    </row>
  </sheetData>
  <mergeCells count="19">
    <mergeCell ref="A28:C28"/>
    <mergeCell ref="A5:A6"/>
    <mergeCell ref="B5:B6"/>
    <mergeCell ref="C5:C6"/>
    <mergeCell ref="D5:D6"/>
    <mergeCell ref="V5:V6"/>
    <mergeCell ref="A2:S2"/>
    <mergeCell ref="J5:K5"/>
    <mergeCell ref="L5:M5"/>
    <mergeCell ref="N5:O5"/>
    <mergeCell ref="P5:Q5"/>
    <mergeCell ref="E5:E6"/>
    <mergeCell ref="F5:F6"/>
    <mergeCell ref="G5:G6"/>
    <mergeCell ref="H5:H6"/>
    <mergeCell ref="I5:I6"/>
    <mergeCell ref="R5:R6"/>
    <mergeCell ref="S5:S6"/>
    <mergeCell ref="T5:T6"/>
  </mergeCells>
  <phoneticPr fontId="28" type="noConversion"/>
  <hyperlinks>
    <hyperlink ref="A1" location="索引目录!E41" display="返回索引页" xr:uid="{00000000-0004-0000-4000-000000000000}"/>
    <hyperlink ref="B1" location="固定资产汇总!B15" display="返回" xr:uid="{00000000-0004-0000-4000-000001000000}"/>
  </hyperlinks>
  <printOptions horizontalCentered="1"/>
  <pageMargins left="0.35433070866141736" right="0.35433070866141736" top="0.98425196850393704" bottom="0.78740157480314965" header="0.39370078740157477" footer="0.51181102362204722"/>
  <pageSetup paperSize="9" scale="67" fitToHeight="0" orientation="landscape" r:id="rId1"/>
  <headerFooter alignWithMargins="0">
    <oddHeader>&amp;R&amp;"宋体,常规"&amp;10共&amp;"Times New Roman,常规"&amp;N&amp;"宋体,常规"页第&amp;"Times New Roman,常规"&amp;P&amp;"宋体,常规"页</oddHeader>
  </headerFooter>
  <legacyDrawing r:id="rId2"/>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59">
    <pageSetUpPr fitToPage="1"/>
  </sheetPr>
  <dimension ref="A1:G29"/>
  <sheetViews>
    <sheetView topLeftCell="A7" zoomScale="85" zoomScaleNormal="85" workbookViewId="0">
      <selection activeCell="F30" sqref="F30"/>
    </sheetView>
  </sheetViews>
  <sheetFormatPr defaultColWidth="9" defaultRowHeight="15.75" customHeight="1" outlineLevelCol="1"/>
  <cols>
    <col min="1" max="1" width="5.75" style="349" customWidth="1"/>
    <col min="2" max="2" width="30.75" style="349" customWidth="1"/>
    <col min="3" max="3" width="19.125" style="705" customWidth="1" outlineLevel="1"/>
    <col min="4" max="5" width="24.75" style="705" customWidth="1"/>
    <col min="6" max="6" width="22.5" style="705" customWidth="1"/>
    <col min="7" max="7" width="12.625" style="705" customWidth="1"/>
    <col min="8" max="16384" width="9" style="4"/>
  </cols>
  <sheetData>
    <row r="1" spans="1:7" ht="13.15" customHeight="1">
      <c r="A1" s="356" t="s">
        <v>108</v>
      </c>
      <c r="B1" s="357" t="s">
        <v>333</v>
      </c>
      <c r="C1" s="941"/>
      <c r="D1" s="941"/>
      <c r="E1" s="941"/>
      <c r="F1" s="941"/>
      <c r="G1" s="941"/>
    </row>
    <row r="2" spans="1:7" s="2" customFormat="1" ht="30" customHeight="1">
      <c r="A2" s="2061" t="s">
        <v>630</v>
      </c>
      <c r="B2" s="2062"/>
      <c r="C2" s="2062"/>
      <c r="D2" s="2062"/>
      <c r="E2" s="2062"/>
      <c r="F2" s="2062"/>
      <c r="G2" s="2062"/>
    </row>
    <row r="3" spans="1:7" ht="14.25" customHeight="1">
      <c r="A3" s="2783" t="str">
        <f>CONCATENATE(封面!D9,封面!F9,封面!G9,封面!H9,封面!I9,封面!J9,封面!K9)</f>
        <v>评估基准日：年月日</v>
      </c>
      <c r="B3" s="2783"/>
      <c r="C3" s="2783"/>
      <c r="D3" s="2783"/>
      <c r="E3" s="2783"/>
      <c r="F3" s="2783"/>
      <c r="G3" s="2783"/>
    </row>
    <row r="4" spans="1:7" ht="15.75" customHeight="1">
      <c r="A4" s="349" t="str">
        <f>封面!D7&amp;封面!F7</f>
        <v>被评估企业：</v>
      </c>
      <c r="C4" s="943"/>
      <c r="D4" s="943"/>
      <c r="E4" s="943"/>
      <c r="F4" s="943"/>
      <c r="G4" s="974" t="s">
        <v>110</v>
      </c>
    </row>
    <row r="5" spans="1:7" s="3" customFormat="1" ht="15.75" customHeight="1">
      <c r="A5" s="353" t="s">
        <v>373</v>
      </c>
      <c r="B5" s="353" t="s">
        <v>306</v>
      </c>
      <c r="C5" s="968" t="s">
        <v>317</v>
      </c>
      <c r="D5" s="968" t="s">
        <v>318</v>
      </c>
      <c r="E5" s="968" t="s">
        <v>319</v>
      </c>
      <c r="F5" s="968" t="s">
        <v>208</v>
      </c>
      <c r="G5" s="968" t="s">
        <v>465</v>
      </c>
    </row>
    <row r="6" spans="1:7" ht="15.75" customHeight="1">
      <c r="A6" s="353" t="s">
        <v>631</v>
      </c>
      <c r="B6" s="358" t="s">
        <v>93</v>
      </c>
      <c r="C6" s="956">
        <f>在建【土建】!I27</f>
        <v>0</v>
      </c>
      <c r="D6" s="956">
        <f>在建【土建】!K27</f>
        <v>0</v>
      </c>
      <c r="E6" s="956">
        <f>在建【土建】!L27</f>
        <v>0</v>
      </c>
      <c r="F6" s="956">
        <f>E6-D6</f>
        <v>0</v>
      </c>
      <c r="G6" s="956" t="str">
        <f>IF(D6=0,"",F6/D6*100)</f>
        <v/>
      </c>
    </row>
    <row r="7" spans="1:7" ht="15.75" customHeight="1">
      <c r="A7" s="353" t="s">
        <v>632</v>
      </c>
      <c r="B7" s="358" t="s">
        <v>94</v>
      </c>
      <c r="C7" s="956">
        <f>在建【设备】!K27</f>
        <v>0</v>
      </c>
      <c r="D7" s="956">
        <f>在建【设备】!P27</f>
        <v>0</v>
      </c>
      <c r="E7" s="956">
        <f>在建【设备】!T27</f>
        <v>0</v>
      </c>
      <c r="F7" s="956">
        <f>E7-D7</f>
        <v>0</v>
      </c>
      <c r="G7" s="956" t="str">
        <f>IF(D7=0,"",F7/D7*100)</f>
        <v/>
      </c>
    </row>
    <row r="8" spans="1:7" ht="15.75" customHeight="1">
      <c r="A8" s="750" t="s">
        <v>1500</v>
      </c>
      <c r="B8" s="358" t="s">
        <v>1501</v>
      </c>
      <c r="C8" s="956">
        <f>工程物资!G27</f>
        <v>0</v>
      </c>
      <c r="D8" s="956">
        <f>工程物资!K27</f>
        <v>0</v>
      </c>
      <c r="E8" s="956">
        <f>工程物资!N27</f>
        <v>0</v>
      </c>
      <c r="F8" s="956">
        <f>E8-D8</f>
        <v>0</v>
      </c>
      <c r="G8" s="956" t="str">
        <f>IF(D8=0,"",F8/D8*100)</f>
        <v/>
      </c>
    </row>
    <row r="9" spans="1:7" ht="15.75" customHeight="1">
      <c r="A9" s="353"/>
      <c r="B9" s="359"/>
      <c r="C9" s="956"/>
      <c r="D9" s="956"/>
      <c r="E9" s="956"/>
      <c r="F9" s="956"/>
      <c r="G9" s="956"/>
    </row>
    <row r="10" spans="1:7" ht="15.75" customHeight="1">
      <c r="A10" s="353"/>
      <c r="B10" s="359"/>
      <c r="C10" s="956"/>
      <c r="D10" s="956"/>
      <c r="E10" s="956"/>
      <c r="F10" s="956"/>
      <c r="G10" s="956"/>
    </row>
    <row r="11" spans="1:7" ht="15.75" customHeight="1">
      <c r="A11" s="353"/>
      <c r="B11" s="359"/>
      <c r="C11" s="956"/>
      <c r="D11" s="956"/>
      <c r="E11" s="956"/>
      <c r="F11" s="956"/>
      <c r="G11" s="956"/>
    </row>
    <row r="12" spans="1:7" ht="15.75" customHeight="1">
      <c r="A12" s="353"/>
      <c r="B12" s="359"/>
      <c r="C12" s="956"/>
      <c r="D12" s="956"/>
      <c r="E12" s="956"/>
      <c r="F12" s="956"/>
      <c r="G12" s="956"/>
    </row>
    <row r="13" spans="1:7" ht="15.75" customHeight="1">
      <c r="A13" s="353"/>
      <c r="B13" s="359"/>
      <c r="C13" s="956"/>
      <c r="D13" s="956"/>
      <c r="E13" s="956"/>
      <c r="F13" s="956"/>
      <c r="G13" s="956"/>
    </row>
    <row r="14" spans="1:7" ht="15.75" customHeight="1">
      <c r="A14" s="353"/>
      <c r="B14" s="359"/>
      <c r="C14" s="956"/>
      <c r="D14" s="956"/>
      <c r="E14" s="956"/>
      <c r="F14" s="956"/>
      <c r="G14" s="956"/>
    </row>
    <row r="15" spans="1:7" ht="15.75" customHeight="1">
      <c r="A15" s="353"/>
      <c r="B15" s="359"/>
      <c r="C15" s="956"/>
      <c r="D15" s="956"/>
      <c r="E15" s="956"/>
      <c r="F15" s="956"/>
      <c r="G15" s="956"/>
    </row>
    <row r="16" spans="1:7" ht="15.75" customHeight="1">
      <c r="A16" s="353"/>
      <c r="B16" s="359"/>
      <c r="C16" s="956"/>
      <c r="D16" s="956"/>
      <c r="E16" s="956"/>
      <c r="F16" s="956"/>
      <c r="G16" s="956"/>
    </row>
    <row r="17" spans="1:7" ht="15.75" customHeight="1">
      <c r="A17" s="353"/>
      <c r="B17" s="359"/>
      <c r="C17" s="956"/>
      <c r="D17" s="956"/>
      <c r="E17" s="956"/>
      <c r="F17" s="956"/>
      <c r="G17" s="956"/>
    </row>
    <row r="18" spans="1:7" ht="15.75" customHeight="1">
      <c r="A18" s="353"/>
      <c r="B18" s="359"/>
      <c r="C18" s="956"/>
      <c r="D18" s="956"/>
      <c r="E18" s="956"/>
      <c r="F18" s="956"/>
      <c r="G18" s="956"/>
    </row>
    <row r="19" spans="1:7" ht="15.75" customHeight="1">
      <c r="A19" s="353"/>
      <c r="B19" s="359"/>
      <c r="C19" s="956"/>
      <c r="D19" s="956"/>
      <c r="E19" s="956"/>
      <c r="F19" s="956"/>
      <c r="G19" s="956"/>
    </row>
    <row r="20" spans="1:7" ht="15.75" customHeight="1">
      <c r="A20" s="353"/>
      <c r="B20" s="360"/>
      <c r="C20" s="956"/>
      <c r="D20" s="956"/>
      <c r="E20" s="956"/>
      <c r="F20" s="956"/>
      <c r="G20" s="956"/>
    </row>
    <row r="21" spans="1:7" ht="15.75" customHeight="1">
      <c r="A21" s="353"/>
      <c r="B21" s="359"/>
      <c r="C21" s="956"/>
      <c r="D21" s="956"/>
      <c r="E21" s="956"/>
      <c r="F21" s="956"/>
      <c r="G21" s="956"/>
    </row>
    <row r="22" spans="1:7" ht="15.75" customHeight="1">
      <c r="A22" s="353"/>
      <c r="B22" s="360"/>
      <c r="C22" s="956"/>
      <c r="D22" s="956"/>
      <c r="E22" s="956"/>
      <c r="F22" s="956"/>
      <c r="G22" s="956"/>
    </row>
    <row r="23" spans="1:7" ht="15.75" customHeight="1">
      <c r="A23" s="353"/>
      <c r="B23" s="359"/>
      <c r="C23" s="956"/>
      <c r="D23" s="956"/>
      <c r="E23" s="956"/>
      <c r="F23" s="956"/>
      <c r="G23" s="956"/>
    </row>
    <row r="24" spans="1:7" ht="15.75" customHeight="1">
      <c r="A24" s="353"/>
      <c r="B24" s="360"/>
      <c r="C24" s="956"/>
      <c r="D24" s="956"/>
      <c r="E24" s="956"/>
      <c r="F24" s="956"/>
      <c r="G24" s="956"/>
    </row>
    <row r="25" spans="1:7" ht="15.75" customHeight="1">
      <c r="A25" s="353" t="s">
        <v>520</v>
      </c>
      <c r="B25" s="353" t="s">
        <v>633</v>
      </c>
      <c r="C25" s="956">
        <f>SUM(C6:C24)</f>
        <v>0</v>
      </c>
      <c r="D25" s="956">
        <f>SUM(D6:D24)</f>
        <v>0</v>
      </c>
      <c r="E25" s="956">
        <f>SUM(E6:E24)</f>
        <v>0</v>
      </c>
      <c r="F25" s="956">
        <f>SUM(F6:F24)</f>
        <v>0</v>
      </c>
      <c r="G25" s="956" t="str">
        <f>IF(D25=0,"",F25/D25*100)</f>
        <v/>
      </c>
    </row>
    <row r="26" spans="1:7" ht="15.75" customHeight="1">
      <c r="A26" s="353" t="s">
        <v>520</v>
      </c>
      <c r="B26" s="353" t="s">
        <v>634</v>
      </c>
      <c r="C26" s="956"/>
      <c r="D26" s="956">
        <f>C26</f>
        <v>0</v>
      </c>
      <c r="E26" s="956">
        <v>0</v>
      </c>
      <c r="F26" s="956">
        <f>E26-D26</f>
        <v>0</v>
      </c>
      <c r="G26" s="956" t="str">
        <f>IF(D26=0,"",F26/D26*100)</f>
        <v/>
      </c>
    </row>
    <row r="27" spans="1:7" ht="15.75" customHeight="1">
      <c r="A27" s="353" t="s">
        <v>520</v>
      </c>
      <c r="B27" s="353" t="s">
        <v>635</v>
      </c>
      <c r="C27" s="956">
        <f>C25-C26</f>
        <v>0</v>
      </c>
      <c r="D27" s="956">
        <f>D25-D26</f>
        <v>0</v>
      </c>
      <c r="E27" s="956">
        <f>E25-E26</f>
        <v>0</v>
      </c>
      <c r="F27" s="956">
        <f>F25-F26</f>
        <v>0</v>
      </c>
      <c r="G27" s="956" t="str">
        <f>IF(D27=0,"",F27/D27*100)</f>
        <v/>
      </c>
    </row>
    <row r="28" spans="1:7" ht="15.75" customHeight="1">
      <c r="A28" s="349" t="str">
        <f>封面!D11&amp;封面!G11</f>
        <v>被评估企业填表人：</v>
      </c>
      <c r="C28" s="943"/>
      <c r="D28" s="943"/>
      <c r="E28" s="943" t="str">
        <f>"评估人员："&amp;封面!G24&amp;"  "&amp;封面!G26</f>
        <v xml:space="preserve">评估人员：  </v>
      </c>
      <c r="F28" s="943"/>
      <c r="G28" s="943"/>
    </row>
    <row r="29" spans="1:7" ht="15.75" customHeight="1">
      <c r="A29" s="349" t="str">
        <f>CONCATENATE(封面!D13,封面!F13,封面!G13,封面!H13,封面!I13,封面!J13,封面!K13)</f>
        <v>填表日期：年月日</v>
      </c>
      <c r="C29" s="943"/>
      <c r="D29" s="943"/>
      <c r="E29" s="943"/>
      <c r="F29" s="943"/>
      <c r="G29" s="943"/>
    </row>
  </sheetData>
  <mergeCells count="2">
    <mergeCell ref="A2:G2"/>
    <mergeCell ref="A3:G3"/>
  </mergeCells>
  <phoneticPr fontId="28" type="noConversion"/>
  <hyperlinks>
    <hyperlink ref="A1" location="索引目录!C25" display="返回索引页" xr:uid="{00000000-0004-0000-4100-000000000000}"/>
    <hyperlink ref="B6" location="'在建（土建）'!B1" display="在建工程-土建工程" xr:uid="{00000000-0004-0000-4100-000001000000}"/>
    <hyperlink ref="B7" location="'在建（设备）'!B1" display="在建工程-设备安装工程" xr:uid="{00000000-0004-0000-4100-000002000000}"/>
    <hyperlink ref="B1" location="固定资产汇总!B20" display="返回" xr:uid="{00000000-0004-0000-4100-000003000000}"/>
  </hyperlinks>
  <printOptions horizontalCentered="1"/>
  <pageMargins left="0.35433070866141736" right="0.35433070866141736" top="0.98425196850393704" bottom="0.78740157480314965" header="0.39370078740157477" footer="0.51181102362204722"/>
  <pageSetup paperSize="9" orientation="landscape" r:id="rId1"/>
  <headerFooter alignWithMargins="0">
    <oddHeader>&amp;R&amp;"宋体,常规"&amp;10共&amp;"Times New Roman,常规"&amp;N&amp;"宋体,常规"页第&amp;"Times New Roman,常规"&amp;P&amp;"宋体,常规"页</oddHeader>
  </headerFooter>
</worksheet>
</file>

<file path=xl/worksheets/sheet8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0">
    <pageSetUpPr fitToPage="1"/>
  </sheetPr>
  <dimension ref="A1:Q29"/>
  <sheetViews>
    <sheetView zoomScale="80" zoomScaleNormal="80" workbookViewId="0">
      <selection activeCell="F30" sqref="F30"/>
    </sheetView>
  </sheetViews>
  <sheetFormatPr defaultColWidth="9" defaultRowHeight="15.75" customHeight="1" outlineLevelCol="1"/>
  <cols>
    <col min="1" max="1" width="5.25" style="12" customWidth="1"/>
    <col min="2" max="2" width="19.125" style="349" customWidth="1"/>
    <col min="3" max="4" width="10.75" style="349" customWidth="1"/>
    <col min="5" max="5" width="7.125" style="561" customWidth="1"/>
    <col min="6" max="6" width="10.75" style="561" customWidth="1"/>
    <col min="7" max="8" width="9" style="349"/>
    <col min="9" max="10" width="13.5" style="705" customWidth="1" outlineLevel="1"/>
    <col min="11" max="13" width="13.5" style="705" customWidth="1"/>
    <col min="14" max="14" width="7.625" style="705" customWidth="1"/>
    <col min="15" max="15" width="11.625" style="349" customWidth="1"/>
    <col min="16" max="16384" width="9" style="349"/>
  </cols>
  <sheetData>
    <row r="1" spans="1:17" ht="15.75" customHeight="1">
      <c r="A1" s="564" t="s">
        <v>108</v>
      </c>
      <c r="B1" s="357" t="s">
        <v>333</v>
      </c>
      <c r="C1" s="357"/>
      <c r="D1" s="357"/>
      <c r="E1" s="560"/>
      <c r="F1" s="560"/>
      <c r="G1" s="348"/>
      <c r="H1" s="348"/>
      <c r="I1" s="941"/>
      <c r="J1" s="941"/>
      <c r="K1" s="941"/>
      <c r="L1" s="941"/>
      <c r="M1" s="941"/>
      <c r="N1" s="941"/>
      <c r="O1" s="348"/>
    </row>
    <row r="2" spans="1:17" s="369" customFormat="1" ht="30" customHeight="1">
      <c r="A2" s="2061" t="s">
        <v>636</v>
      </c>
      <c r="B2" s="2062"/>
      <c r="C2" s="2062"/>
      <c r="D2" s="2062"/>
      <c r="E2" s="2062"/>
      <c r="F2" s="2062"/>
      <c r="G2" s="2062"/>
      <c r="H2" s="2062"/>
      <c r="I2" s="2062"/>
      <c r="J2" s="2062"/>
      <c r="K2" s="2062"/>
      <c r="L2" s="2062"/>
      <c r="M2" s="2062"/>
      <c r="N2" s="2062"/>
      <c r="O2" s="2062"/>
    </row>
    <row r="3" spans="1:17" ht="14.25" customHeight="1">
      <c r="A3" s="705" t="str">
        <f>CONCATENATE(封面!D9,封面!F9,封面!G9,封面!H9,封面!I9,封面!J9,封面!K9)</f>
        <v>评估基准日：年月日</v>
      </c>
      <c r="B3" s="705"/>
      <c r="C3" s="705"/>
      <c r="D3" s="705"/>
      <c r="E3" s="705"/>
      <c r="F3" s="705"/>
      <c r="G3" s="705"/>
      <c r="H3" s="705"/>
      <c r="O3" s="705"/>
    </row>
    <row r="4" spans="1:17" ht="15.75" customHeight="1">
      <c r="A4" s="12" t="str">
        <f>封面!D7&amp;封面!F7</f>
        <v>被评估企业：</v>
      </c>
      <c r="I4" s="943"/>
      <c r="J4" s="943"/>
      <c r="K4" s="943"/>
      <c r="L4" s="943"/>
      <c r="M4" s="943"/>
      <c r="N4" s="943"/>
      <c r="O4" s="355" t="s">
        <v>110</v>
      </c>
    </row>
    <row r="5" spans="1:17" s="365" customFormat="1" ht="15.75" customHeight="1">
      <c r="A5" s="559" t="s">
        <v>172</v>
      </c>
      <c r="B5" s="350" t="s">
        <v>637</v>
      </c>
      <c r="C5" s="350" t="s">
        <v>563</v>
      </c>
      <c r="D5" s="350" t="s">
        <v>638</v>
      </c>
      <c r="E5" s="562" t="s">
        <v>512</v>
      </c>
      <c r="F5" s="562" t="s">
        <v>513</v>
      </c>
      <c r="G5" s="350" t="s">
        <v>639</v>
      </c>
      <c r="H5" s="350" t="s">
        <v>640</v>
      </c>
      <c r="I5" s="1003" t="s">
        <v>317</v>
      </c>
      <c r="J5" s="1003" t="s">
        <v>394</v>
      </c>
      <c r="K5" s="947" t="s">
        <v>318</v>
      </c>
      <c r="L5" s="947" t="s">
        <v>319</v>
      </c>
      <c r="M5" s="947" t="s">
        <v>320</v>
      </c>
      <c r="N5" s="947" t="s">
        <v>336</v>
      </c>
      <c r="O5" s="350" t="s">
        <v>175</v>
      </c>
      <c r="Q5" s="1099" t="s">
        <v>2129</v>
      </c>
    </row>
    <row r="6" spans="1:17" ht="15.75" customHeight="1">
      <c r="A6" s="23"/>
      <c r="B6" s="358"/>
      <c r="C6" s="358"/>
      <c r="D6" s="358"/>
      <c r="E6" s="555"/>
      <c r="F6" s="555"/>
      <c r="G6" s="353"/>
      <c r="H6" s="353"/>
      <c r="I6" s="956"/>
      <c r="J6" s="956"/>
      <c r="K6" s="956"/>
      <c r="L6" s="956"/>
      <c r="M6" s="956" t="str">
        <f>IF(K6=0,"",(L6-K6))</f>
        <v/>
      </c>
      <c r="N6" s="956" t="str">
        <f>IF(K6=0,"",(L6-K6)/K6*100)</f>
        <v/>
      </c>
      <c r="O6" s="370"/>
      <c r="Q6" s="551"/>
    </row>
    <row r="7" spans="1:17" ht="15.75" customHeight="1">
      <c r="A7" s="23"/>
      <c r="B7" s="358"/>
      <c r="C7" s="358"/>
      <c r="D7" s="358"/>
      <c r="E7" s="555"/>
      <c r="F7" s="555"/>
      <c r="G7" s="353"/>
      <c r="H7" s="353"/>
      <c r="I7" s="956"/>
      <c r="J7" s="956"/>
      <c r="K7" s="956"/>
      <c r="L7" s="956"/>
      <c r="M7" s="956" t="str">
        <f t="shared" ref="M7:M27" si="0">IF(K7=0,"",(L7-K7))</f>
        <v/>
      </c>
      <c r="N7" s="956" t="str">
        <f t="shared" ref="N7:N25" si="1">IF(K7=0,"",(L7-K7)/K7*100)</f>
        <v/>
      </c>
      <c r="O7" s="370"/>
      <c r="Q7" s="551"/>
    </row>
    <row r="8" spans="1:17" ht="15.75" customHeight="1">
      <c r="A8" s="23"/>
      <c r="B8" s="358"/>
      <c r="C8" s="358"/>
      <c r="D8" s="358"/>
      <c r="E8" s="555"/>
      <c r="F8" s="555"/>
      <c r="G8" s="353"/>
      <c r="H8" s="353"/>
      <c r="I8" s="956"/>
      <c r="J8" s="956"/>
      <c r="K8" s="956"/>
      <c r="L8" s="956"/>
      <c r="M8" s="956" t="str">
        <f t="shared" si="0"/>
        <v/>
      </c>
      <c r="N8" s="956" t="str">
        <f t="shared" si="1"/>
        <v/>
      </c>
      <c r="O8" s="370"/>
      <c r="Q8" s="551"/>
    </row>
    <row r="9" spans="1:17" ht="15.75" customHeight="1">
      <c r="A9" s="23"/>
      <c r="B9" s="358"/>
      <c r="C9" s="358"/>
      <c r="D9" s="358"/>
      <c r="E9" s="555"/>
      <c r="F9" s="555"/>
      <c r="G9" s="353"/>
      <c r="H9" s="353"/>
      <c r="I9" s="956"/>
      <c r="J9" s="956"/>
      <c r="K9" s="956"/>
      <c r="L9" s="956"/>
      <c r="M9" s="956" t="str">
        <f t="shared" si="0"/>
        <v/>
      </c>
      <c r="N9" s="956" t="str">
        <f t="shared" si="1"/>
        <v/>
      </c>
      <c r="O9" s="370"/>
      <c r="Q9" s="551"/>
    </row>
    <row r="10" spans="1:17" ht="15.75" customHeight="1">
      <c r="A10" s="23"/>
      <c r="B10" s="358"/>
      <c r="C10" s="358"/>
      <c r="D10" s="358"/>
      <c r="E10" s="555"/>
      <c r="F10" s="555"/>
      <c r="G10" s="353"/>
      <c r="H10" s="353"/>
      <c r="I10" s="956"/>
      <c r="J10" s="956"/>
      <c r="K10" s="956"/>
      <c r="L10" s="956"/>
      <c r="M10" s="956" t="str">
        <f t="shared" si="0"/>
        <v/>
      </c>
      <c r="N10" s="956" t="str">
        <f t="shared" si="1"/>
        <v/>
      </c>
      <c r="O10" s="370"/>
      <c r="Q10" s="551"/>
    </row>
    <row r="11" spans="1:17" ht="15.75" customHeight="1">
      <c r="A11" s="23"/>
      <c r="B11" s="358"/>
      <c r="C11" s="358"/>
      <c r="D11" s="358"/>
      <c r="E11" s="555"/>
      <c r="F11" s="555"/>
      <c r="G11" s="353"/>
      <c r="H11" s="353"/>
      <c r="I11" s="956"/>
      <c r="J11" s="956"/>
      <c r="K11" s="956"/>
      <c r="L11" s="956"/>
      <c r="M11" s="956" t="str">
        <f t="shared" si="0"/>
        <v/>
      </c>
      <c r="N11" s="956" t="str">
        <f t="shared" si="1"/>
        <v/>
      </c>
      <c r="O11" s="370"/>
      <c r="Q11" s="551"/>
    </row>
    <row r="12" spans="1:17" ht="15.75" customHeight="1">
      <c r="A12" s="23"/>
      <c r="B12" s="358"/>
      <c r="C12" s="358"/>
      <c r="D12" s="358"/>
      <c r="E12" s="555"/>
      <c r="F12" s="555"/>
      <c r="G12" s="353"/>
      <c r="H12" s="353"/>
      <c r="I12" s="956"/>
      <c r="J12" s="956"/>
      <c r="K12" s="956"/>
      <c r="L12" s="956"/>
      <c r="M12" s="956" t="str">
        <f t="shared" si="0"/>
        <v/>
      </c>
      <c r="N12" s="956" t="str">
        <f t="shared" si="1"/>
        <v/>
      </c>
      <c r="O12" s="370"/>
      <c r="Q12" s="551"/>
    </row>
    <row r="13" spans="1:17" ht="15.75" customHeight="1">
      <c r="A13" s="23"/>
      <c r="B13" s="358"/>
      <c r="C13" s="358"/>
      <c r="D13" s="358"/>
      <c r="E13" s="555"/>
      <c r="F13" s="555"/>
      <c r="G13" s="353"/>
      <c r="H13" s="353"/>
      <c r="I13" s="956"/>
      <c r="J13" s="956"/>
      <c r="K13" s="956"/>
      <c r="L13" s="956"/>
      <c r="M13" s="956" t="str">
        <f t="shared" si="0"/>
        <v/>
      </c>
      <c r="N13" s="956" t="str">
        <f t="shared" si="1"/>
        <v/>
      </c>
      <c r="O13" s="370"/>
      <c r="Q13" s="551"/>
    </row>
    <row r="14" spans="1:17" ht="15.75" customHeight="1">
      <c r="A14" s="23"/>
      <c r="B14" s="358"/>
      <c r="C14" s="358"/>
      <c r="D14" s="358"/>
      <c r="E14" s="555"/>
      <c r="F14" s="555"/>
      <c r="G14" s="353"/>
      <c r="H14" s="353"/>
      <c r="I14" s="956"/>
      <c r="J14" s="956"/>
      <c r="K14" s="956"/>
      <c r="L14" s="956"/>
      <c r="M14" s="956" t="str">
        <f t="shared" si="0"/>
        <v/>
      </c>
      <c r="N14" s="956" t="str">
        <f t="shared" si="1"/>
        <v/>
      </c>
      <c r="O14" s="370"/>
      <c r="Q14" s="551"/>
    </row>
    <row r="15" spans="1:17" ht="15.75" customHeight="1">
      <c r="A15" s="23"/>
      <c r="B15" s="358"/>
      <c r="C15" s="358"/>
      <c r="D15" s="358"/>
      <c r="E15" s="555"/>
      <c r="F15" s="555"/>
      <c r="G15" s="353"/>
      <c r="H15" s="353"/>
      <c r="I15" s="956"/>
      <c r="J15" s="956"/>
      <c r="K15" s="956"/>
      <c r="L15" s="956"/>
      <c r="M15" s="956" t="str">
        <f t="shared" si="0"/>
        <v/>
      </c>
      <c r="N15" s="956" t="str">
        <f t="shared" si="1"/>
        <v/>
      </c>
      <c r="O15" s="370"/>
      <c r="Q15" s="551"/>
    </row>
    <row r="16" spans="1:17" ht="15.75" customHeight="1">
      <c r="A16" s="23"/>
      <c r="B16" s="358"/>
      <c r="C16" s="358"/>
      <c r="D16" s="358"/>
      <c r="E16" s="555"/>
      <c r="F16" s="555"/>
      <c r="G16" s="353"/>
      <c r="H16" s="353"/>
      <c r="I16" s="956"/>
      <c r="J16" s="956"/>
      <c r="K16" s="956"/>
      <c r="L16" s="956"/>
      <c r="M16" s="956" t="str">
        <f t="shared" si="0"/>
        <v/>
      </c>
      <c r="N16" s="956" t="str">
        <f t="shared" si="1"/>
        <v/>
      </c>
      <c r="O16" s="370"/>
      <c r="Q16" s="551"/>
    </row>
    <row r="17" spans="1:17" ht="15.75" customHeight="1">
      <c r="A17" s="23"/>
      <c r="B17" s="358"/>
      <c r="C17" s="358"/>
      <c r="D17" s="358"/>
      <c r="E17" s="555"/>
      <c r="F17" s="555"/>
      <c r="G17" s="353"/>
      <c r="H17" s="353"/>
      <c r="I17" s="956"/>
      <c r="J17" s="956"/>
      <c r="K17" s="956"/>
      <c r="L17" s="956"/>
      <c r="M17" s="956" t="str">
        <f t="shared" si="0"/>
        <v/>
      </c>
      <c r="N17" s="956" t="str">
        <f t="shared" si="1"/>
        <v/>
      </c>
      <c r="O17" s="370"/>
      <c r="Q17" s="551"/>
    </row>
    <row r="18" spans="1:17" ht="15.75" customHeight="1">
      <c r="A18" s="23"/>
      <c r="B18" s="358"/>
      <c r="C18" s="358"/>
      <c r="D18" s="358"/>
      <c r="E18" s="555"/>
      <c r="F18" s="555"/>
      <c r="G18" s="353"/>
      <c r="H18" s="353"/>
      <c r="I18" s="956"/>
      <c r="J18" s="956"/>
      <c r="K18" s="956"/>
      <c r="L18" s="956"/>
      <c r="M18" s="956" t="str">
        <f t="shared" si="0"/>
        <v/>
      </c>
      <c r="N18" s="956" t="str">
        <f t="shared" si="1"/>
        <v/>
      </c>
      <c r="O18" s="370"/>
      <c r="Q18" s="551"/>
    </row>
    <row r="19" spans="1:17" ht="15.75" customHeight="1">
      <c r="A19" s="23"/>
      <c r="B19" s="358"/>
      <c r="C19" s="358"/>
      <c r="D19" s="358"/>
      <c r="E19" s="555"/>
      <c r="F19" s="555"/>
      <c r="G19" s="353"/>
      <c r="H19" s="353"/>
      <c r="I19" s="956"/>
      <c r="J19" s="956"/>
      <c r="K19" s="956"/>
      <c r="L19" s="956"/>
      <c r="M19" s="956" t="str">
        <f t="shared" si="0"/>
        <v/>
      </c>
      <c r="N19" s="956" t="str">
        <f t="shared" si="1"/>
        <v/>
      </c>
      <c r="O19" s="370"/>
      <c r="Q19" s="551"/>
    </row>
    <row r="20" spans="1:17" ht="15.75" customHeight="1">
      <c r="A20" s="23"/>
      <c r="B20" s="358"/>
      <c r="C20" s="358"/>
      <c r="D20" s="358"/>
      <c r="E20" s="555"/>
      <c r="F20" s="555"/>
      <c r="G20" s="353"/>
      <c r="H20" s="353"/>
      <c r="I20" s="956"/>
      <c r="J20" s="956"/>
      <c r="K20" s="956"/>
      <c r="L20" s="956"/>
      <c r="M20" s="956" t="str">
        <f t="shared" si="0"/>
        <v/>
      </c>
      <c r="N20" s="956" t="str">
        <f t="shared" si="1"/>
        <v/>
      </c>
      <c r="O20" s="370"/>
      <c r="Q20" s="551"/>
    </row>
    <row r="21" spans="1:17" ht="15.75" customHeight="1">
      <c r="A21" s="23"/>
      <c r="B21" s="358"/>
      <c r="C21" s="358"/>
      <c r="D21" s="358"/>
      <c r="E21" s="555"/>
      <c r="F21" s="555"/>
      <c r="G21" s="353"/>
      <c r="H21" s="353"/>
      <c r="I21" s="956"/>
      <c r="J21" s="956"/>
      <c r="K21" s="956"/>
      <c r="L21" s="956"/>
      <c r="M21" s="956" t="str">
        <f t="shared" si="0"/>
        <v/>
      </c>
      <c r="N21" s="956" t="str">
        <f t="shared" si="1"/>
        <v/>
      </c>
      <c r="O21" s="370"/>
      <c r="Q21" s="551"/>
    </row>
    <row r="22" spans="1:17" ht="15.75" customHeight="1">
      <c r="A22" s="23"/>
      <c r="B22" s="358"/>
      <c r="C22" s="358"/>
      <c r="D22" s="358"/>
      <c r="E22" s="555"/>
      <c r="F22" s="555"/>
      <c r="G22" s="353"/>
      <c r="H22" s="353"/>
      <c r="I22" s="956"/>
      <c r="J22" s="956"/>
      <c r="K22" s="956"/>
      <c r="L22" s="956"/>
      <c r="M22" s="956" t="str">
        <f t="shared" si="0"/>
        <v/>
      </c>
      <c r="N22" s="956" t="str">
        <f t="shared" si="1"/>
        <v/>
      </c>
      <c r="O22" s="370"/>
      <c r="Q22" s="551"/>
    </row>
    <row r="23" spans="1:17" ht="15.75" customHeight="1">
      <c r="A23" s="23"/>
      <c r="B23" s="358"/>
      <c r="C23" s="358"/>
      <c r="D23" s="358"/>
      <c r="E23" s="555"/>
      <c r="F23" s="555"/>
      <c r="G23" s="353"/>
      <c r="H23" s="353"/>
      <c r="I23" s="956"/>
      <c r="J23" s="956"/>
      <c r="K23" s="956"/>
      <c r="L23" s="956"/>
      <c r="M23" s="956" t="str">
        <f t="shared" si="0"/>
        <v/>
      </c>
      <c r="N23" s="956" t="str">
        <f t="shared" si="1"/>
        <v/>
      </c>
      <c r="O23" s="370"/>
      <c r="Q23" s="551"/>
    </row>
    <row r="24" spans="1:17" ht="15.75" customHeight="1">
      <c r="A24" s="23"/>
      <c r="B24" s="358"/>
      <c r="C24" s="358"/>
      <c r="D24" s="358"/>
      <c r="E24" s="555"/>
      <c r="F24" s="555"/>
      <c r="G24" s="353"/>
      <c r="H24" s="353"/>
      <c r="I24" s="956"/>
      <c r="J24" s="956"/>
      <c r="K24" s="956"/>
      <c r="L24" s="956"/>
      <c r="M24" s="956" t="str">
        <f t="shared" si="0"/>
        <v/>
      </c>
      <c r="N24" s="956" t="str">
        <f t="shared" si="1"/>
        <v/>
      </c>
      <c r="O24" s="370"/>
      <c r="Q24" s="551"/>
    </row>
    <row r="25" spans="1:17" ht="15.75" customHeight="1">
      <c r="A25" s="23"/>
      <c r="B25" s="358"/>
      <c r="C25" s="358"/>
      <c r="D25" s="358"/>
      <c r="E25" s="555"/>
      <c r="F25" s="555"/>
      <c r="G25" s="353"/>
      <c r="H25" s="353"/>
      <c r="I25" s="956"/>
      <c r="J25" s="956"/>
      <c r="K25" s="956"/>
      <c r="L25" s="956"/>
      <c r="M25" s="956" t="str">
        <f t="shared" si="0"/>
        <v/>
      </c>
      <c r="N25" s="956" t="str">
        <f t="shared" si="1"/>
        <v/>
      </c>
      <c r="O25" s="370"/>
      <c r="Q25" s="551"/>
    </row>
    <row r="26" spans="1:17" ht="15.75" customHeight="1">
      <c r="A26" s="23"/>
      <c r="B26" s="358"/>
      <c r="C26" s="358"/>
      <c r="D26" s="358"/>
      <c r="E26" s="555"/>
      <c r="F26" s="555"/>
      <c r="G26" s="353"/>
      <c r="H26" s="353"/>
      <c r="I26" s="956"/>
      <c r="J26" s="956"/>
      <c r="K26" s="956"/>
      <c r="L26" s="956"/>
      <c r="M26" s="956" t="str">
        <f t="shared" si="0"/>
        <v/>
      </c>
      <c r="N26" s="956"/>
      <c r="O26" s="370"/>
      <c r="Q26" s="551"/>
    </row>
    <row r="27" spans="1:17" ht="15.75" customHeight="1">
      <c r="A27" s="2115" t="s">
        <v>395</v>
      </c>
      <c r="B27" s="2116"/>
      <c r="C27" s="392"/>
      <c r="D27" s="392"/>
      <c r="E27" s="555"/>
      <c r="F27" s="555"/>
      <c r="G27" s="353"/>
      <c r="H27" s="353"/>
      <c r="I27" s="956">
        <f>SUM(I6:I26)</f>
        <v>0</v>
      </c>
      <c r="J27" s="956"/>
      <c r="K27" s="956">
        <f>SUM(K6:K26)</f>
        <v>0</v>
      </c>
      <c r="L27" s="956">
        <f>SUM(L6:L26)</f>
        <v>0</v>
      </c>
      <c r="M27" s="956" t="str">
        <f t="shared" si="0"/>
        <v/>
      </c>
      <c r="N27" s="956" t="str">
        <f>IF(K27=0,"",(L27-K27)/K27*100)</f>
        <v/>
      </c>
      <c r="O27" s="370"/>
    </row>
    <row r="28" spans="1:17" ht="15.75" customHeight="1">
      <c r="A28" s="12" t="str">
        <f>封面!D11&amp;封面!G11</f>
        <v>被评估企业填表人：</v>
      </c>
      <c r="I28" s="943"/>
      <c r="J28" s="943"/>
      <c r="K28" s="943" t="str">
        <f>"评估人员："&amp;封面!G24</f>
        <v>评估人员：</v>
      </c>
      <c r="L28" s="943"/>
      <c r="M28" s="943"/>
      <c r="N28" s="943"/>
    </row>
    <row r="29" spans="1:17" ht="15.75" customHeight="1">
      <c r="A29" s="12" t="str">
        <f>CONCATENATE(封面!D13,封面!F13,封面!G13,封面!H13,封面!I13,封面!J13,封面!K13)</f>
        <v>填表日期：年月日</v>
      </c>
      <c r="I29" s="943"/>
      <c r="J29" s="943"/>
      <c r="K29" s="943"/>
      <c r="L29" s="943"/>
      <c r="M29" s="943"/>
      <c r="N29" s="943"/>
    </row>
  </sheetData>
  <mergeCells count="2">
    <mergeCell ref="A2:O2"/>
    <mergeCell ref="A27:B27"/>
  </mergeCells>
  <phoneticPr fontId="28" type="noConversion"/>
  <hyperlinks>
    <hyperlink ref="A1" location="索引目录!E48" display="返回索引页" xr:uid="{00000000-0004-0000-4200-000000000000}"/>
    <hyperlink ref="B1" location="在建工程汇总!B6" display="返回" xr:uid="{00000000-0004-0000-4200-000001000000}"/>
  </hyperlinks>
  <printOptions horizontalCentered="1"/>
  <pageMargins left="0.35433070866141736" right="0.35433070866141736" top="0.98425196850393704" bottom="0.78740157480314965" header="0.39370078740157477" footer="0.51181102362204722"/>
  <pageSetup paperSize="9" scale="78" fitToHeight="0" orientation="landscape" r:id="rId1"/>
  <headerFooter alignWithMargins="0">
    <oddHeader>&amp;R&amp;"宋体,常规"&amp;10共&amp;"Times New Roman,常规"&amp;N&amp;"宋体,常规"页第&amp;"Times New Roman,常规"&amp;P&amp;"宋体,常规"页</oddHeader>
  </headerFooter>
  <legacyDrawing r:id="rId2"/>
</worksheet>
</file>

<file path=xl/worksheets/sheet8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1">
    <pageSetUpPr fitToPage="1"/>
  </sheetPr>
  <dimension ref="A1:AB29"/>
  <sheetViews>
    <sheetView zoomScale="80" zoomScaleNormal="80" workbookViewId="0">
      <selection activeCell="F30" sqref="F30"/>
    </sheetView>
  </sheetViews>
  <sheetFormatPr defaultColWidth="9" defaultRowHeight="15.75" customHeight="1" outlineLevelCol="1"/>
  <cols>
    <col min="1" max="1" width="4.75" style="12" customWidth="1"/>
    <col min="2" max="3" width="11.125" style="349" customWidth="1"/>
    <col min="4" max="4" width="10.625" style="349" customWidth="1"/>
    <col min="5" max="5" width="11.125" style="349" customWidth="1"/>
    <col min="6" max="6" width="5.125" style="561" customWidth="1"/>
    <col min="7" max="7" width="6.125" style="561" customWidth="1"/>
    <col min="8" max="9" width="9" style="705" customWidth="1" outlineLevel="1"/>
    <col min="10" max="10" width="11.25" style="705" customWidth="1" outlineLevel="1"/>
    <col min="11" max="12" width="11.75" style="705" customWidth="1" outlineLevel="1"/>
    <col min="13" max="15" width="11.75" style="705" customWidth="1"/>
    <col min="16" max="16" width="10.5" style="705" customWidth="1"/>
    <col min="17" max="17" width="9" style="705"/>
    <col min="18" max="18" width="8.5" style="705" customWidth="1"/>
    <col min="19" max="19" width="10.625" style="705" customWidth="1"/>
    <col min="20" max="20" width="9.875" style="705" bestFit="1" customWidth="1"/>
    <col min="21" max="21" width="10.5" style="705" bestFit="1" customWidth="1"/>
    <col min="22" max="22" width="6.25" style="705" customWidth="1"/>
    <col min="23" max="26" width="7.75" style="349" customWidth="1"/>
    <col min="27" max="16384" width="9" style="349"/>
  </cols>
  <sheetData>
    <row r="1" spans="1:28" ht="15.75" customHeight="1">
      <c r="A1" s="564" t="s">
        <v>108</v>
      </c>
      <c r="B1" s="357" t="s">
        <v>333</v>
      </c>
      <c r="C1" s="357"/>
      <c r="D1" s="357"/>
      <c r="E1" s="357"/>
      <c r="F1" s="560"/>
      <c r="G1" s="560"/>
      <c r="H1" s="941"/>
      <c r="I1" s="941"/>
      <c r="J1" s="941"/>
      <c r="K1" s="941"/>
      <c r="L1" s="941"/>
      <c r="M1" s="941"/>
      <c r="N1" s="941"/>
      <c r="O1" s="941"/>
      <c r="P1" s="941"/>
      <c r="Q1" s="941"/>
      <c r="R1" s="941"/>
      <c r="S1" s="941"/>
      <c r="T1" s="941"/>
      <c r="U1" s="941"/>
      <c r="V1" s="941"/>
      <c r="W1" s="348"/>
      <c r="X1" s="348"/>
      <c r="Y1" s="348"/>
      <c r="Z1" s="348"/>
    </row>
    <row r="2" spans="1:28" s="369" customFormat="1" ht="30" customHeight="1">
      <c r="A2" s="2061" t="s">
        <v>641</v>
      </c>
      <c r="B2" s="2062"/>
      <c r="C2" s="2062"/>
      <c r="D2" s="2062"/>
      <c r="E2" s="2062"/>
      <c r="F2" s="2062"/>
      <c r="G2" s="2062"/>
      <c r="H2" s="2062"/>
      <c r="I2" s="2062"/>
      <c r="J2" s="2062"/>
      <c r="K2" s="2062"/>
      <c r="L2" s="2062"/>
      <c r="M2" s="2062"/>
      <c r="N2" s="2062"/>
      <c r="O2" s="2062"/>
      <c r="P2" s="2062"/>
      <c r="Q2" s="2062"/>
      <c r="R2" s="2062"/>
      <c r="S2" s="2062"/>
      <c r="T2" s="2062"/>
      <c r="U2" s="2062"/>
      <c r="V2" s="2062"/>
      <c r="W2" s="2062"/>
      <c r="X2" s="364"/>
      <c r="Y2" s="364"/>
      <c r="Z2" s="364"/>
    </row>
    <row r="3" spans="1:28" ht="14.25" customHeight="1">
      <c r="A3" s="705" t="str">
        <f>CONCATENATE(封面!D9,封面!F9,封面!G9,封面!H9,封面!I9,封面!J9,封面!K9)</f>
        <v>评估基准日：年月日</v>
      </c>
      <c r="B3" s="705"/>
      <c r="C3" s="705"/>
      <c r="D3" s="705"/>
      <c r="E3" s="705"/>
      <c r="F3" s="705"/>
      <c r="G3" s="705"/>
      <c r="W3" s="705"/>
      <c r="X3" s="365"/>
    </row>
    <row r="4" spans="1:28" ht="15.75" customHeight="1">
      <c r="A4" s="12" t="str">
        <f>封面!D7&amp;封面!F7</f>
        <v>被评估企业：</v>
      </c>
      <c r="H4" s="943"/>
      <c r="I4" s="943"/>
      <c r="J4" s="943"/>
      <c r="K4" s="943"/>
      <c r="L4" s="943"/>
      <c r="M4" s="943"/>
      <c r="N4" s="943"/>
      <c r="O4" s="943"/>
      <c r="P4" s="943"/>
      <c r="Q4" s="943"/>
      <c r="R4" s="943"/>
      <c r="S4" s="943"/>
      <c r="T4" s="943"/>
      <c r="U4" s="943"/>
      <c r="V4" s="943"/>
      <c r="W4" s="355" t="s">
        <v>110</v>
      </c>
      <c r="X4" s="355"/>
      <c r="Y4" s="355"/>
      <c r="Z4" s="355"/>
    </row>
    <row r="5" spans="1:28" s="365" customFormat="1" ht="15.75" customHeight="1">
      <c r="A5" s="2252" t="s">
        <v>172</v>
      </c>
      <c r="B5" s="2264" t="s">
        <v>637</v>
      </c>
      <c r="C5" s="2113" t="s">
        <v>623</v>
      </c>
      <c r="D5" s="2113" t="s">
        <v>483</v>
      </c>
      <c r="E5" s="2113" t="s">
        <v>482</v>
      </c>
      <c r="F5" s="2566" t="s">
        <v>642</v>
      </c>
      <c r="G5" s="2566" t="s">
        <v>643</v>
      </c>
      <c r="H5" s="2571" t="s">
        <v>317</v>
      </c>
      <c r="I5" s="2571"/>
      <c r="J5" s="2571"/>
      <c r="K5" s="2571"/>
      <c r="L5" s="2779" t="s">
        <v>394</v>
      </c>
      <c r="M5" s="2784" t="s">
        <v>318</v>
      </c>
      <c r="N5" s="2785"/>
      <c r="O5" s="2785"/>
      <c r="P5" s="2786"/>
      <c r="Q5" s="2259" t="s">
        <v>319</v>
      </c>
      <c r="R5" s="2263"/>
      <c r="S5" s="2263"/>
      <c r="T5" s="2263"/>
      <c r="U5" s="2571" t="s">
        <v>320</v>
      </c>
      <c r="V5" s="2571" t="s">
        <v>336</v>
      </c>
      <c r="W5" s="2568" t="s">
        <v>175</v>
      </c>
      <c r="X5" s="2256" t="s">
        <v>1090</v>
      </c>
      <c r="Y5" s="2256" t="s">
        <v>1091</v>
      </c>
      <c r="Z5" s="2256" t="s">
        <v>1092</v>
      </c>
      <c r="AB5" s="2189" t="s">
        <v>2129</v>
      </c>
    </row>
    <row r="6" spans="1:28" s="365" customFormat="1" ht="15.75" customHeight="1">
      <c r="A6" s="2253"/>
      <c r="B6" s="2265"/>
      <c r="C6" s="2114"/>
      <c r="D6" s="2114"/>
      <c r="E6" s="2114"/>
      <c r="F6" s="2567"/>
      <c r="G6" s="2567"/>
      <c r="H6" s="947" t="s">
        <v>644</v>
      </c>
      <c r="I6" s="947" t="s">
        <v>568</v>
      </c>
      <c r="J6" s="947" t="s">
        <v>645</v>
      </c>
      <c r="K6" s="947" t="s">
        <v>147</v>
      </c>
      <c r="L6" s="2780"/>
      <c r="M6" s="947" t="s">
        <v>644</v>
      </c>
      <c r="N6" s="947" t="s">
        <v>568</v>
      </c>
      <c r="O6" s="947" t="s">
        <v>645</v>
      </c>
      <c r="P6" s="947" t="s">
        <v>147</v>
      </c>
      <c r="Q6" s="947" t="s">
        <v>644</v>
      </c>
      <c r="R6" s="947" t="s">
        <v>568</v>
      </c>
      <c r="S6" s="947" t="s">
        <v>645</v>
      </c>
      <c r="T6" s="947" t="s">
        <v>147</v>
      </c>
      <c r="U6" s="2263"/>
      <c r="V6" s="2263"/>
      <c r="W6" s="2265"/>
      <c r="X6" s="2778"/>
      <c r="Y6" s="2778"/>
      <c r="Z6" s="2778"/>
      <c r="AB6" s="2190"/>
    </row>
    <row r="7" spans="1:28" ht="15.75" customHeight="1">
      <c r="A7" s="23"/>
      <c r="B7" s="358"/>
      <c r="C7" s="358"/>
      <c r="D7" s="358"/>
      <c r="E7" s="358"/>
      <c r="F7" s="555"/>
      <c r="G7" s="555"/>
      <c r="H7" s="956"/>
      <c r="I7" s="956"/>
      <c r="J7" s="956"/>
      <c r="K7" s="956"/>
      <c r="L7" s="956"/>
      <c r="M7" s="956"/>
      <c r="N7" s="956"/>
      <c r="O7" s="956"/>
      <c r="P7" s="956"/>
      <c r="Q7" s="956"/>
      <c r="R7" s="956"/>
      <c r="S7" s="956"/>
      <c r="T7" s="956"/>
      <c r="U7" s="956" t="str">
        <f>IF(P7=0,"",(T7-P7))</f>
        <v/>
      </c>
      <c r="V7" s="956" t="str">
        <f>IF(P7=0,"",(T7-P7)/P7*100)</f>
        <v/>
      </c>
      <c r="W7" s="370"/>
      <c r="X7" s="390"/>
      <c r="Y7" s="390"/>
      <c r="Z7" s="390"/>
      <c r="AB7" s="551"/>
    </row>
    <row r="8" spans="1:28" ht="15.75" customHeight="1">
      <c r="A8" s="23"/>
      <c r="B8" s="358"/>
      <c r="C8" s="358"/>
      <c r="D8" s="358"/>
      <c r="E8" s="358"/>
      <c r="F8" s="555"/>
      <c r="G8" s="555"/>
      <c r="H8" s="956"/>
      <c r="I8" s="956"/>
      <c r="J8" s="956"/>
      <c r="K8" s="956"/>
      <c r="L8" s="956"/>
      <c r="M8" s="956"/>
      <c r="N8" s="956"/>
      <c r="O8" s="956"/>
      <c r="P8" s="956"/>
      <c r="Q8" s="956"/>
      <c r="R8" s="956"/>
      <c r="S8" s="956"/>
      <c r="T8" s="956"/>
      <c r="U8" s="956" t="str">
        <f t="shared" ref="U8:U27" si="0">IF(P8=0,"",(T8-P8))</f>
        <v/>
      </c>
      <c r="V8" s="956" t="str">
        <f t="shared" ref="V8:V25" si="1">IF(P8=0,"",(T8-P8)/P8*100)</f>
        <v/>
      </c>
      <c r="W8" s="370"/>
      <c r="X8" s="390"/>
      <c r="Y8" s="390"/>
      <c r="Z8" s="390"/>
      <c r="AB8" s="551"/>
    </row>
    <row r="9" spans="1:28" ht="15.75" customHeight="1">
      <c r="A9" s="23"/>
      <c r="B9" s="358"/>
      <c r="C9" s="358"/>
      <c r="D9" s="358"/>
      <c r="E9" s="358"/>
      <c r="F9" s="555"/>
      <c r="G9" s="555"/>
      <c r="H9" s="956"/>
      <c r="I9" s="956"/>
      <c r="J9" s="956"/>
      <c r="K9" s="956"/>
      <c r="L9" s="956"/>
      <c r="M9" s="956"/>
      <c r="N9" s="956"/>
      <c r="O9" s="956"/>
      <c r="P9" s="956"/>
      <c r="Q9" s="956"/>
      <c r="R9" s="956"/>
      <c r="S9" s="956"/>
      <c r="T9" s="956"/>
      <c r="U9" s="956" t="str">
        <f t="shared" si="0"/>
        <v/>
      </c>
      <c r="V9" s="956" t="str">
        <f t="shared" si="1"/>
        <v/>
      </c>
      <c r="W9" s="370"/>
      <c r="X9" s="390"/>
      <c r="Y9" s="390"/>
      <c r="Z9" s="390"/>
      <c r="AB9" s="551"/>
    </row>
    <row r="10" spans="1:28" ht="15.75" customHeight="1">
      <c r="A10" s="23"/>
      <c r="B10" s="358"/>
      <c r="C10" s="358"/>
      <c r="D10" s="358"/>
      <c r="E10" s="358"/>
      <c r="F10" s="555"/>
      <c r="G10" s="555"/>
      <c r="H10" s="956"/>
      <c r="I10" s="956"/>
      <c r="J10" s="956"/>
      <c r="K10" s="956"/>
      <c r="L10" s="956"/>
      <c r="M10" s="956"/>
      <c r="N10" s="956"/>
      <c r="O10" s="956"/>
      <c r="P10" s="956"/>
      <c r="Q10" s="956"/>
      <c r="R10" s="956"/>
      <c r="S10" s="956"/>
      <c r="T10" s="956"/>
      <c r="U10" s="956" t="str">
        <f t="shared" si="0"/>
        <v/>
      </c>
      <c r="V10" s="956" t="str">
        <f t="shared" si="1"/>
        <v/>
      </c>
      <c r="W10" s="370"/>
      <c r="X10" s="390"/>
      <c r="Y10" s="390"/>
      <c r="Z10" s="390"/>
      <c r="AB10" s="551"/>
    </row>
    <row r="11" spans="1:28" ht="15.75" customHeight="1">
      <c r="A11" s="23"/>
      <c r="B11" s="358"/>
      <c r="C11" s="358"/>
      <c r="D11" s="358"/>
      <c r="E11" s="358"/>
      <c r="F11" s="555"/>
      <c r="G11" s="555"/>
      <c r="H11" s="956"/>
      <c r="I11" s="956"/>
      <c r="J11" s="956"/>
      <c r="K11" s="956"/>
      <c r="L11" s="956"/>
      <c r="M11" s="956"/>
      <c r="N11" s="956"/>
      <c r="O11" s="956"/>
      <c r="P11" s="956"/>
      <c r="Q11" s="956"/>
      <c r="R11" s="956"/>
      <c r="S11" s="956"/>
      <c r="T11" s="956"/>
      <c r="U11" s="956" t="str">
        <f t="shared" si="0"/>
        <v/>
      </c>
      <c r="V11" s="956" t="str">
        <f t="shared" si="1"/>
        <v/>
      </c>
      <c r="W11" s="370"/>
      <c r="X11" s="390"/>
      <c r="Y11" s="390"/>
      <c r="Z11" s="390"/>
      <c r="AB11" s="551"/>
    </row>
    <row r="12" spans="1:28" ht="15.75" customHeight="1">
      <c r="A12" s="23"/>
      <c r="B12" s="358"/>
      <c r="C12" s="358"/>
      <c r="D12" s="358"/>
      <c r="E12" s="358"/>
      <c r="F12" s="555"/>
      <c r="G12" s="555"/>
      <c r="H12" s="956"/>
      <c r="I12" s="956"/>
      <c r="J12" s="956"/>
      <c r="K12" s="956"/>
      <c r="L12" s="956"/>
      <c r="M12" s="956"/>
      <c r="N12" s="956"/>
      <c r="O12" s="956"/>
      <c r="P12" s="956"/>
      <c r="Q12" s="956"/>
      <c r="R12" s="956"/>
      <c r="S12" s="956"/>
      <c r="T12" s="956"/>
      <c r="U12" s="956" t="str">
        <f t="shared" si="0"/>
        <v/>
      </c>
      <c r="V12" s="956" t="str">
        <f t="shared" si="1"/>
        <v/>
      </c>
      <c r="W12" s="370"/>
      <c r="X12" s="390"/>
      <c r="Y12" s="390"/>
      <c r="Z12" s="390"/>
      <c r="AB12" s="551"/>
    </row>
    <row r="13" spans="1:28" ht="15.75" customHeight="1">
      <c r="A13" s="23"/>
      <c r="B13" s="358"/>
      <c r="C13" s="358"/>
      <c r="D13" s="358"/>
      <c r="E13" s="358"/>
      <c r="F13" s="555"/>
      <c r="G13" s="555"/>
      <c r="H13" s="956"/>
      <c r="I13" s="956"/>
      <c r="J13" s="956"/>
      <c r="K13" s="956"/>
      <c r="L13" s="956"/>
      <c r="M13" s="956"/>
      <c r="N13" s="956"/>
      <c r="O13" s="956"/>
      <c r="P13" s="956"/>
      <c r="Q13" s="956"/>
      <c r="R13" s="956"/>
      <c r="S13" s="956"/>
      <c r="T13" s="956"/>
      <c r="U13" s="956" t="str">
        <f t="shared" si="0"/>
        <v/>
      </c>
      <c r="V13" s="956" t="str">
        <f t="shared" si="1"/>
        <v/>
      </c>
      <c r="W13" s="370"/>
      <c r="X13" s="390"/>
      <c r="Y13" s="390"/>
      <c r="Z13" s="390"/>
      <c r="AB13" s="551"/>
    </row>
    <row r="14" spans="1:28" ht="15.75" customHeight="1">
      <c r="A14" s="23"/>
      <c r="B14" s="358"/>
      <c r="C14" s="358"/>
      <c r="D14" s="358"/>
      <c r="E14" s="358"/>
      <c r="F14" s="555"/>
      <c r="G14" s="555"/>
      <c r="H14" s="956"/>
      <c r="I14" s="956"/>
      <c r="J14" s="956"/>
      <c r="K14" s="956"/>
      <c r="L14" s="956"/>
      <c r="M14" s="956"/>
      <c r="N14" s="956"/>
      <c r="O14" s="956"/>
      <c r="P14" s="956"/>
      <c r="Q14" s="956"/>
      <c r="R14" s="956"/>
      <c r="S14" s="956"/>
      <c r="T14" s="956"/>
      <c r="U14" s="956" t="str">
        <f t="shared" si="0"/>
        <v/>
      </c>
      <c r="V14" s="956" t="str">
        <f t="shared" si="1"/>
        <v/>
      </c>
      <c r="W14" s="370"/>
      <c r="X14" s="390"/>
      <c r="Y14" s="390"/>
      <c r="Z14" s="390"/>
      <c r="AB14" s="551"/>
    </row>
    <row r="15" spans="1:28" ht="15.75" customHeight="1">
      <c r="A15" s="23"/>
      <c r="B15" s="358"/>
      <c r="C15" s="358"/>
      <c r="D15" s="358"/>
      <c r="E15" s="358"/>
      <c r="F15" s="555"/>
      <c r="G15" s="555"/>
      <c r="H15" s="956"/>
      <c r="I15" s="956"/>
      <c r="J15" s="956"/>
      <c r="K15" s="956"/>
      <c r="L15" s="956"/>
      <c r="M15" s="956"/>
      <c r="N15" s="956"/>
      <c r="O15" s="956"/>
      <c r="P15" s="956"/>
      <c r="Q15" s="956"/>
      <c r="R15" s="956"/>
      <c r="S15" s="956"/>
      <c r="T15" s="956"/>
      <c r="U15" s="956" t="str">
        <f t="shared" si="0"/>
        <v/>
      </c>
      <c r="V15" s="956" t="str">
        <f t="shared" si="1"/>
        <v/>
      </c>
      <c r="W15" s="370"/>
      <c r="X15" s="390"/>
      <c r="Y15" s="390"/>
      <c r="Z15" s="390"/>
      <c r="AB15" s="551"/>
    </row>
    <row r="16" spans="1:28" ht="15.75" customHeight="1">
      <c r="A16" s="23"/>
      <c r="B16" s="358"/>
      <c r="C16" s="358"/>
      <c r="D16" s="358"/>
      <c r="E16" s="358"/>
      <c r="F16" s="555"/>
      <c r="G16" s="555"/>
      <c r="H16" s="956"/>
      <c r="I16" s="956"/>
      <c r="J16" s="956"/>
      <c r="K16" s="956"/>
      <c r="L16" s="956"/>
      <c r="M16" s="956"/>
      <c r="N16" s="956"/>
      <c r="O16" s="956"/>
      <c r="P16" s="956"/>
      <c r="Q16" s="956"/>
      <c r="R16" s="956"/>
      <c r="S16" s="956"/>
      <c r="T16" s="956"/>
      <c r="U16" s="956" t="str">
        <f t="shared" si="0"/>
        <v/>
      </c>
      <c r="V16" s="956" t="str">
        <f t="shared" si="1"/>
        <v/>
      </c>
      <c r="W16" s="370"/>
      <c r="X16" s="390"/>
      <c r="Y16" s="390"/>
      <c r="Z16" s="390"/>
      <c r="AB16" s="551"/>
    </row>
    <row r="17" spans="1:28" ht="15.75" customHeight="1">
      <c r="A17" s="23"/>
      <c r="B17" s="358"/>
      <c r="C17" s="358"/>
      <c r="D17" s="358"/>
      <c r="E17" s="358"/>
      <c r="F17" s="555"/>
      <c r="G17" s="555"/>
      <c r="H17" s="956"/>
      <c r="I17" s="956"/>
      <c r="J17" s="956"/>
      <c r="K17" s="956"/>
      <c r="L17" s="956"/>
      <c r="M17" s="956"/>
      <c r="N17" s="956"/>
      <c r="O17" s="956"/>
      <c r="P17" s="956"/>
      <c r="Q17" s="956"/>
      <c r="R17" s="956"/>
      <c r="S17" s="956"/>
      <c r="T17" s="956"/>
      <c r="U17" s="956" t="str">
        <f t="shared" si="0"/>
        <v/>
      </c>
      <c r="V17" s="956" t="str">
        <f t="shared" si="1"/>
        <v/>
      </c>
      <c r="W17" s="370"/>
      <c r="X17" s="390"/>
      <c r="Y17" s="390"/>
      <c r="Z17" s="390"/>
      <c r="AB17" s="551"/>
    </row>
    <row r="18" spans="1:28" ht="15.75" customHeight="1">
      <c r="A18" s="23"/>
      <c r="B18" s="358"/>
      <c r="C18" s="358"/>
      <c r="D18" s="358"/>
      <c r="E18" s="358"/>
      <c r="F18" s="555"/>
      <c r="G18" s="555"/>
      <c r="H18" s="956"/>
      <c r="I18" s="956"/>
      <c r="J18" s="956"/>
      <c r="K18" s="956"/>
      <c r="L18" s="956"/>
      <c r="M18" s="956"/>
      <c r="N18" s="956"/>
      <c r="O18" s="956"/>
      <c r="P18" s="956"/>
      <c r="Q18" s="956"/>
      <c r="R18" s="956"/>
      <c r="S18" s="956"/>
      <c r="T18" s="956"/>
      <c r="U18" s="956" t="str">
        <f t="shared" si="0"/>
        <v/>
      </c>
      <c r="V18" s="956" t="str">
        <f t="shared" si="1"/>
        <v/>
      </c>
      <c r="W18" s="370"/>
      <c r="X18" s="390"/>
      <c r="Y18" s="390"/>
      <c r="Z18" s="390"/>
      <c r="AB18" s="551"/>
    </row>
    <row r="19" spans="1:28" ht="15.75" customHeight="1">
      <c r="A19" s="23"/>
      <c r="B19" s="358"/>
      <c r="C19" s="358"/>
      <c r="D19" s="358"/>
      <c r="E19" s="358"/>
      <c r="F19" s="555"/>
      <c r="G19" s="555"/>
      <c r="H19" s="956"/>
      <c r="I19" s="956"/>
      <c r="J19" s="956"/>
      <c r="K19" s="956"/>
      <c r="L19" s="956"/>
      <c r="M19" s="956"/>
      <c r="N19" s="956"/>
      <c r="O19" s="956"/>
      <c r="P19" s="956"/>
      <c r="Q19" s="956"/>
      <c r="R19" s="956"/>
      <c r="S19" s="956"/>
      <c r="T19" s="956"/>
      <c r="U19" s="956" t="str">
        <f t="shared" si="0"/>
        <v/>
      </c>
      <c r="V19" s="956" t="str">
        <f t="shared" si="1"/>
        <v/>
      </c>
      <c r="W19" s="370"/>
      <c r="X19" s="390"/>
      <c r="Y19" s="390"/>
      <c r="Z19" s="390"/>
      <c r="AB19" s="551"/>
    </row>
    <row r="20" spans="1:28" ht="15.75" customHeight="1">
      <c r="A20" s="23"/>
      <c r="B20" s="358"/>
      <c r="C20" s="358"/>
      <c r="D20" s="358"/>
      <c r="E20" s="358"/>
      <c r="F20" s="555"/>
      <c r="G20" s="555"/>
      <c r="H20" s="956"/>
      <c r="I20" s="956"/>
      <c r="J20" s="956"/>
      <c r="K20" s="956"/>
      <c r="L20" s="956"/>
      <c r="M20" s="956"/>
      <c r="N20" s="956"/>
      <c r="O20" s="956"/>
      <c r="P20" s="956"/>
      <c r="Q20" s="956"/>
      <c r="R20" s="956"/>
      <c r="S20" s="956"/>
      <c r="T20" s="956"/>
      <c r="U20" s="956" t="str">
        <f t="shared" si="0"/>
        <v/>
      </c>
      <c r="V20" s="956" t="str">
        <f t="shared" si="1"/>
        <v/>
      </c>
      <c r="W20" s="370"/>
      <c r="X20" s="390"/>
      <c r="Y20" s="390"/>
      <c r="Z20" s="390"/>
      <c r="AB20" s="551"/>
    </row>
    <row r="21" spans="1:28" ht="15.75" customHeight="1">
      <c r="A21" s="23"/>
      <c r="B21" s="358"/>
      <c r="C21" s="358"/>
      <c r="D21" s="358"/>
      <c r="E21" s="358"/>
      <c r="F21" s="555"/>
      <c r="G21" s="555"/>
      <c r="H21" s="956"/>
      <c r="I21" s="956"/>
      <c r="J21" s="956"/>
      <c r="K21" s="956"/>
      <c r="L21" s="956"/>
      <c r="M21" s="956"/>
      <c r="N21" s="956"/>
      <c r="O21" s="956"/>
      <c r="P21" s="956"/>
      <c r="Q21" s="956"/>
      <c r="R21" s="956"/>
      <c r="S21" s="956"/>
      <c r="T21" s="956"/>
      <c r="U21" s="956" t="str">
        <f t="shared" si="0"/>
        <v/>
      </c>
      <c r="V21" s="956" t="str">
        <f t="shared" si="1"/>
        <v/>
      </c>
      <c r="W21" s="370"/>
      <c r="X21" s="390"/>
      <c r="Y21" s="390"/>
      <c r="Z21" s="390"/>
      <c r="AB21" s="551"/>
    </row>
    <row r="22" spans="1:28" ht="15.75" customHeight="1">
      <c r="A22" s="23"/>
      <c r="B22" s="358"/>
      <c r="C22" s="358"/>
      <c r="D22" s="358"/>
      <c r="E22" s="358"/>
      <c r="F22" s="555"/>
      <c r="G22" s="555"/>
      <c r="H22" s="956"/>
      <c r="I22" s="956"/>
      <c r="J22" s="956"/>
      <c r="K22" s="956"/>
      <c r="L22" s="956"/>
      <c r="M22" s="956"/>
      <c r="N22" s="956"/>
      <c r="O22" s="956"/>
      <c r="P22" s="956"/>
      <c r="Q22" s="956"/>
      <c r="R22" s="956"/>
      <c r="S22" s="956"/>
      <c r="T22" s="956"/>
      <c r="U22" s="956" t="str">
        <f t="shared" si="0"/>
        <v/>
      </c>
      <c r="V22" s="956" t="str">
        <f t="shared" si="1"/>
        <v/>
      </c>
      <c r="W22" s="370"/>
      <c r="X22" s="390"/>
      <c r="Y22" s="390"/>
      <c r="Z22" s="390"/>
      <c r="AB22" s="551"/>
    </row>
    <row r="23" spans="1:28" ht="15.75" customHeight="1">
      <c r="A23" s="23"/>
      <c r="B23" s="358"/>
      <c r="C23" s="358"/>
      <c r="D23" s="358"/>
      <c r="E23" s="358"/>
      <c r="F23" s="555"/>
      <c r="G23" s="555"/>
      <c r="H23" s="956"/>
      <c r="I23" s="956"/>
      <c r="J23" s="956"/>
      <c r="K23" s="956"/>
      <c r="L23" s="956"/>
      <c r="M23" s="956"/>
      <c r="N23" s="956"/>
      <c r="O23" s="956"/>
      <c r="P23" s="956"/>
      <c r="Q23" s="956"/>
      <c r="R23" s="956"/>
      <c r="S23" s="956"/>
      <c r="T23" s="956"/>
      <c r="U23" s="956" t="str">
        <f t="shared" si="0"/>
        <v/>
      </c>
      <c r="V23" s="956" t="str">
        <f t="shared" si="1"/>
        <v/>
      </c>
      <c r="W23" s="370"/>
      <c r="X23" s="390"/>
      <c r="Y23" s="390"/>
      <c r="Z23" s="390"/>
      <c r="AB23" s="551"/>
    </row>
    <row r="24" spans="1:28" ht="15.75" customHeight="1">
      <c r="A24" s="23"/>
      <c r="B24" s="358"/>
      <c r="C24" s="358"/>
      <c r="D24" s="358"/>
      <c r="E24" s="358"/>
      <c r="F24" s="555"/>
      <c r="G24" s="555"/>
      <c r="H24" s="956"/>
      <c r="I24" s="956"/>
      <c r="J24" s="956"/>
      <c r="K24" s="956"/>
      <c r="L24" s="956"/>
      <c r="M24" s="956"/>
      <c r="N24" s="956"/>
      <c r="O24" s="956"/>
      <c r="P24" s="956"/>
      <c r="Q24" s="956"/>
      <c r="R24" s="956"/>
      <c r="S24" s="956"/>
      <c r="T24" s="956"/>
      <c r="U24" s="956" t="str">
        <f t="shared" si="0"/>
        <v/>
      </c>
      <c r="V24" s="956" t="str">
        <f t="shared" si="1"/>
        <v/>
      </c>
      <c r="W24" s="370"/>
      <c r="X24" s="390"/>
      <c r="Y24" s="390"/>
      <c r="Z24" s="390"/>
      <c r="AB24" s="551"/>
    </row>
    <row r="25" spans="1:28" ht="15.75" customHeight="1">
      <c r="A25" s="23"/>
      <c r="B25" s="358"/>
      <c r="C25" s="358"/>
      <c r="D25" s="358"/>
      <c r="E25" s="358"/>
      <c r="F25" s="555"/>
      <c r="G25" s="555"/>
      <c r="H25" s="956"/>
      <c r="I25" s="956"/>
      <c r="J25" s="956"/>
      <c r="K25" s="956"/>
      <c r="L25" s="956"/>
      <c r="M25" s="956"/>
      <c r="N25" s="956"/>
      <c r="O25" s="956"/>
      <c r="P25" s="956"/>
      <c r="Q25" s="956"/>
      <c r="R25" s="956"/>
      <c r="S25" s="956"/>
      <c r="T25" s="956"/>
      <c r="U25" s="956" t="str">
        <f t="shared" si="0"/>
        <v/>
      </c>
      <c r="V25" s="956" t="str">
        <f t="shared" si="1"/>
        <v/>
      </c>
      <c r="W25" s="370"/>
      <c r="X25" s="390"/>
      <c r="Y25" s="390"/>
      <c r="Z25" s="390"/>
      <c r="AB25" s="551"/>
    </row>
    <row r="26" spans="1:28" ht="15.75" customHeight="1">
      <c r="A26" s="23"/>
      <c r="B26" s="358"/>
      <c r="C26" s="358"/>
      <c r="D26" s="358"/>
      <c r="E26" s="358"/>
      <c r="F26" s="555"/>
      <c r="G26" s="555"/>
      <c r="H26" s="956"/>
      <c r="I26" s="956"/>
      <c r="J26" s="956"/>
      <c r="K26" s="956"/>
      <c r="L26" s="956"/>
      <c r="M26" s="956"/>
      <c r="N26" s="956"/>
      <c r="O26" s="956"/>
      <c r="P26" s="956"/>
      <c r="Q26" s="956"/>
      <c r="R26" s="956"/>
      <c r="S26" s="956"/>
      <c r="T26" s="956"/>
      <c r="U26" s="956" t="str">
        <f t="shared" si="0"/>
        <v/>
      </c>
      <c r="V26" s="956"/>
      <c r="W26" s="370"/>
      <c r="X26" s="390"/>
      <c r="Y26" s="390"/>
      <c r="Z26" s="390"/>
      <c r="AB26" s="551"/>
    </row>
    <row r="27" spans="1:28" ht="15.75" customHeight="1">
      <c r="A27" s="2115" t="s">
        <v>395</v>
      </c>
      <c r="B27" s="2116"/>
      <c r="C27" s="392"/>
      <c r="D27" s="392"/>
      <c r="E27" s="392"/>
      <c r="F27" s="555"/>
      <c r="G27" s="555"/>
      <c r="H27" s="956"/>
      <c r="I27" s="956"/>
      <c r="J27" s="956"/>
      <c r="K27" s="956">
        <f>SUM(K7:K26)</f>
        <v>0</v>
      </c>
      <c r="L27" s="956"/>
      <c r="M27" s="956"/>
      <c r="N27" s="956"/>
      <c r="O27" s="956"/>
      <c r="P27" s="956">
        <f>SUM(P7:P26)</f>
        <v>0</v>
      </c>
      <c r="Q27" s="956"/>
      <c r="R27" s="956"/>
      <c r="S27" s="956"/>
      <c r="T27" s="956">
        <f>SUM(T7:T26)</f>
        <v>0</v>
      </c>
      <c r="U27" s="956" t="str">
        <f t="shared" si="0"/>
        <v/>
      </c>
      <c r="V27" s="956" t="str">
        <f>IF(P27=0,"",(T27-P27)/P27*100)</f>
        <v/>
      </c>
      <c r="W27" s="370"/>
      <c r="X27" s="390"/>
      <c r="Y27" s="390"/>
      <c r="Z27" s="390"/>
    </row>
    <row r="28" spans="1:28" ht="15.75" customHeight="1">
      <c r="A28" s="12" t="str">
        <f>封面!D11&amp;封面!G11</f>
        <v>被评估企业填表人：</v>
      </c>
      <c r="H28" s="943"/>
      <c r="I28" s="943"/>
      <c r="J28" s="943"/>
      <c r="K28" s="943"/>
      <c r="L28" s="943"/>
      <c r="M28" s="943"/>
      <c r="N28" s="943"/>
      <c r="O28" s="943"/>
      <c r="P28" s="943" t="str">
        <f>"评估人员："&amp;封面!G26</f>
        <v>评估人员：</v>
      </c>
      <c r="Q28" s="943"/>
      <c r="R28" s="943"/>
      <c r="S28" s="943"/>
      <c r="T28" s="943"/>
      <c r="U28" s="943"/>
      <c r="V28" s="943"/>
    </row>
    <row r="29" spans="1:28" ht="15.75" customHeight="1">
      <c r="A29" s="12" t="str">
        <f>CONCATENATE(封面!D13,封面!F13,封面!G13,封面!H13,封面!I13,封面!J13,封面!K13)</f>
        <v>填表日期：年月日</v>
      </c>
      <c r="H29" s="943"/>
      <c r="I29" s="943"/>
      <c r="J29" s="943"/>
      <c r="K29" s="943"/>
      <c r="L29" s="943"/>
      <c r="M29" s="943"/>
      <c r="N29" s="943"/>
      <c r="O29" s="943"/>
      <c r="P29" s="943"/>
      <c r="Q29" s="943"/>
      <c r="R29" s="943"/>
      <c r="S29" s="943"/>
      <c r="T29" s="943"/>
      <c r="U29" s="943"/>
      <c r="V29" s="943"/>
    </row>
  </sheetData>
  <mergeCells count="20">
    <mergeCell ref="A27:B27"/>
    <mergeCell ref="A5:A6"/>
    <mergeCell ref="B5:B6"/>
    <mergeCell ref="C5:C6"/>
    <mergeCell ref="D5:D6"/>
    <mergeCell ref="AB5:AB6"/>
    <mergeCell ref="A2:W2"/>
    <mergeCell ref="H5:K5"/>
    <mergeCell ref="M5:P5"/>
    <mergeCell ref="Q5:T5"/>
    <mergeCell ref="E5:E6"/>
    <mergeCell ref="F5:F6"/>
    <mergeCell ref="G5:G6"/>
    <mergeCell ref="L5:L6"/>
    <mergeCell ref="U5:U6"/>
    <mergeCell ref="V5:V6"/>
    <mergeCell ref="W5:W6"/>
    <mergeCell ref="X5:X6"/>
    <mergeCell ref="Y5:Y6"/>
    <mergeCell ref="Z5:Z6"/>
  </mergeCells>
  <phoneticPr fontId="28" type="noConversion"/>
  <hyperlinks>
    <hyperlink ref="A1" location="索引目录!E49" display="返回索引页" xr:uid="{00000000-0004-0000-4300-000000000000}"/>
    <hyperlink ref="B1" location="在建工程汇总!B7" display="返回" xr:uid="{00000000-0004-0000-4300-000001000000}"/>
  </hyperlinks>
  <printOptions horizontalCentered="1"/>
  <pageMargins left="0.35433070866141736" right="0.35433070866141736" top="0.98425196850393704" bottom="0.78740157480314965" header="0.39370078740157477" footer="0.51181102362204722"/>
  <pageSetup paperSize="9" scale="59" fitToHeight="0" orientation="landscape" r:id="rId1"/>
  <headerFooter alignWithMargins="0">
    <oddHeader>&amp;R&amp;"宋体,常规"&amp;10共&amp;"Times New Roman,常规"&amp;N&amp;"宋体,常规"页第&amp;"Times New Roman,常规"&amp;P&amp;"宋体,常规"页</oddHeader>
  </headerFooter>
  <legacyDrawing r:id="rId2"/>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2">
    <pageSetUpPr fitToPage="1"/>
  </sheetPr>
  <dimension ref="A1:S29"/>
  <sheetViews>
    <sheetView zoomScale="80" zoomScaleNormal="80" workbookViewId="0">
      <selection activeCell="F30" sqref="F30"/>
    </sheetView>
  </sheetViews>
  <sheetFormatPr defaultColWidth="9" defaultRowHeight="15.75" customHeight="1" outlineLevelCol="1"/>
  <cols>
    <col min="1" max="1" width="4" style="12" customWidth="1"/>
    <col min="2" max="2" width="14.625" style="349" customWidth="1"/>
    <col min="3" max="3" width="9" style="349"/>
    <col min="4" max="4" width="4.5" style="349" customWidth="1"/>
    <col min="5" max="5" width="10.5" style="705" customWidth="1" outlineLevel="1"/>
    <col min="6" max="6" width="8.25" style="705" customWidth="1" outlineLevel="1"/>
    <col min="7" max="8" width="13.125" style="705" customWidth="1" outlineLevel="1"/>
    <col min="9" max="9" width="11.75" style="705" customWidth="1"/>
    <col min="10" max="11" width="12.5" style="705" customWidth="1"/>
    <col min="12" max="12" width="11.75" style="705" customWidth="1"/>
    <col min="13" max="15" width="12.5" style="705" customWidth="1"/>
    <col min="16" max="16" width="7.875" style="705" customWidth="1"/>
    <col min="17" max="16384" width="9" style="349"/>
  </cols>
  <sheetData>
    <row r="1" spans="1:19" ht="15.75" customHeight="1">
      <c r="A1" s="564" t="s">
        <v>108</v>
      </c>
      <c r="B1" s="357" t="s">
        <v>333</v>
      </c>
      <c r="C1" s="348"/>
      <c r="D1" s="348"/>
      <c r="E1" s="941"/>
      <c r="F1" s="941"/>
      <c r="G1" s="941"/>
      <c r="H1" s="941"/>
      <c r="I1" s="941"/>
      <c r="J1" s="941"/>
      <c r="K1" s="941"/>
      <c r="L1" s="941"/>
      <c r="M1" s="941"/>
      <c r="N1" s="941"/>
      <c r="O1" s="941"/>
      <c r="P1" s="941"/>
      <c r="Q1" s="348"/>
    </row>
    <row r="2" spans="1:19" s="369" customFormat="1" ht="30" customHeight="1">
      <c r="A2" s="2061" t="s">
        <v>1517</v>
      </c>
      <c r="B2" s="2062"/>
      <c r="C2" s="2062"/>
      <c r="D2" s="2062"/>
      <c r="E2" s="2062"/>
      <c r="F2" s="2062"/>
      <c r="G2" s="2062"/>
      <c r="H2" s="2062"/>
      <c r="I2" s="2062"/>
      <c r="J2" s="2062"/>
      <c r="K2" s="2062"/>
      <c r="L2" s="2062"/>
      <c r="M2" s="2062"/>
      <c r="N2" s="2062"/>
      <c r="O2" s="2062"/>
      <c r="P2" s="2062"/>
      <c r="Q2" s="2062"/>
    </row>
    <row r="3" spans="1:19" ht="14.25" customHeight="1">
      <c r="A3" s="705" t="str">
        <f>CONCATENATE(封面!D9,封面!F9,封面!G9,封面!H9,封面!I9,封面!J9,封面!K9)</f>
        <v>评估基准日：年月日</v>
      </c>
      <c r="B3" s="705"/>
      <c r="C3" s="705"/>
      <c r="D3" s="705"/>
      <c r="Q3" s="705"/>
    </row>
    <row r="4" spans="1:19" ht="15.75" customHeight="1">
      <c r="A4" s="12" t="str">
        <f>封面!D7&amp;封面!F7</f>
        <v>被评估企业：</v>
      </c>
      <c r="E4" s="943"/>
      <c r="F4" s="943"/>
      <c r="G4" s="943"/>
      <c r="H4" s="943"/>
      <c r="I4" s="943"/>
      <c r="J4" s="943"/>
      <c r="K4" s="943"/>
      <c r="L4" s="943"/>
      <c r="M4" s="943"/>
      <c r="N4" s="943"/>
      <c r="O4" s="943"/>
      <c r="P4" s="943"/>
      <c r="Q4" s="355" t="s">
        <v>110</v>
      </c>
    </row>
    <row r="5" spans="1:19" s="365" customFormat="1" ht="15.75" customHeight="1">
      <c r="A5" s="2252" t="s">
        <v>172</v>
      </c>
      <c r="B5" s="2264" t="s">
        <v>646</v>
      </c>
      <c r="C5" s="2264" t="s">
        <v>647</v>
      </c>
      <c r="D5" s="2568" t="s">
        <v>648</v>
      </c>
      <c r="E5" s="2571" t="s">
        <v>317</v>
      </c>
      <c r="F5" s="2571"/>
      <c r="G5" s="2571"/>
      <c r="H5" s="2779" t="s">
        <v>394</v>
      </c>
      <c r="I5" s="2784" t="s">
        <v>318</v>
      </c>
      <c r="J5" s="2785"/>
      <c r="K5" s="2786"/>
      <c r="L5" s="2571" t="s">
        <v>485</v>
      </c>
      <c r="M5" s="2259" t="s">
        <v>319</v>
      </c>
      <c r="N5" s="2263"/>
      <c r="O5" s="2571" t="s">
        <v>320</v>
      </c>
      <c r="P5" s="2571" t="s">
        <v>649</v>
      </c>
      <c r="Q5" s="2568" t="s">
        <v>175</v>
      </c>
      <c r="R5" s="395"/>
      <c r="S5" s="2189" t="s">
        <v>2129</v>
      </c>
    </row>
    <row r="6" spans="1:19" s="365" customFormat="1" ht="15.75" customHeight="1">
      <c r="A6" s="2253"/>
      <c r="B6" s="2265"/>
      <c r="C6" s="2265"/>
      <c r="D6" s="2265"/>
      <c r="E6" s="947" t="s">
        <v>483</v>
      </c>
      <c r="F6" s="947" t="s">
        <v>484</v>
      </c>
      <c r="G6" s="947" t="s">
        <v>145</v>
      </c>
      <c r="H6" s="2780"/>
      <c r="I6" s="947" t="s">
        <v>483</v>
      </c>
      <c r="J6" s="947" t="s">
        <v>484</v>
      </c>
      <c r="K6" s="947" t="s">
        <v>145</v>
      </c>
      <c r="L6" s="2263"/>
      <c r="M6" s="947" t="s">
        <v>484</v>
      </c>
      <c r="N6" s="947" t="s">
        <v>145</v>
      </c>
      <c r="O6" s="2263"/>
      <c r="P6" s="2263"/>
      <c r="Q6" s="2265"/>
      <c r="S6" s="2190"/>
    </row>
    <row r="7" spans="1:19" ht="15.75" customHeight="1">
      <c r="A7" s="23"/>
      <c r="B7" s="358"/>
      <c r="C7" s="358"/>
      <c r="D7" s="353"/>
      <c r="E7" s="956"/>
      <c r="F7" s="956"/>
      <c r="G7" s="956"/>
      <c r="H7" s="956"/>
      <c r="I7" s="956"/>
      <c r="J7" s="956"/>
      <c r="K7" s="956"/>
      <c r="L7" s="956"/>
      <c r="M7" s="956"/>
      <c r="N7" s="956"/>
      <c r="O7" s="956" t="str">
        <f>IF(K7=0,"",(N7-K7))</f>
        <v/>
      </c>
      <c r="P7" s="956" t="str">
        <f>IF(K7=0,"",(N7-K7)/K7*100)</f>
        <v/>
      </c>
      <c r="Q7" s="370"/>
      <c r="S7" s="551"/>
    </row>
    <row r="8" spans="1:19" ht="15.75" customHeight="1">
      <c r="A8" s="23"/>
      <c r="B8" s="358"/>
      <c r="C8" s="358"/>
      <c r="D8" s="353"/>
      <c r="E8" s="956"/>
      <c r="F8" s="956"/>
      <c r="G8" s="956"/>
      <c r="H8" s="956"/>
      <c r="I8" s="956"/>
      <c r="J8" s="956"/>
      <c r="K8" s="956"/>
      <c r="L8" s="956"/>
      <c r="M8" s="956"/>
      <c r="N8" s="956"/>
      <c r="O8" s="956" t="str">
        <f t="shared" ref="O8:O27" si="0">IF(K8=0,"",(N8-K8))</f>
        <v/>
      </c>
      <c r="P8" s="956" t="str">
        <f t="shared" ref="P8:P27" si="1">IF(K8=0,"",(N8-K8)/K8*100)</f>
        <v/>
      </c>
      <c r="Q8" s="370"/>
      <c r="S8" s="551"/>
    </row>
    <row r="9" spans="1:19" ht="15.75" customHeight="1">
      <c r="A9" s="23"/>
      <c r="B9" s="358"/>
      <c r="C9" s="358"/>
      <c r="D9" s="353"/>
      <c r="E9" s="956"/>
      <c r="F9" s="956"/>
      <c r="G9" s="956"/>
      <c r="H9" s="956"/>
      <c r="I9" s="956"/>
      <c r="J9" s="956"/>
      <c r="K9" s="956"/>
      <c r="L9" s="956"/>
      <c r="M9" s="956"/>
      <c r="N9" s="956"/>
      <c r="O9" s="956" t="str">
        <f t="shared" si="0"/>
        <v/>
      </c>
      <c r="P9" s="956" t="str">
        <f t="shared" si="1"/>
        <v/>
      </c>
      <c r="Q9" s="370"/>
      <c r="S9" s="551"/>
    </row>
    <row r="10" spans="1:19" ht="15.75" customHeight="1">
      <c r="A10" s="23"/>
      <c r="B10" s="358"/>
      <c r="C10" s="358"/>
      <c r="D10" s="353"/>
      <c r="E10" s="956"/>
      <c r="F10" s="956"/>
      <c r="G10" s="956"/>
      <c r="H10" s="956"/>
      <c r="I10" s="956"/>
      <c r="J10" s="956"/>
      <c r="K10" s="956"/>
      <c r="L10" s="956"/>
      <c r="M10" s="956"/>
      <c r="N10" s="956"/>
      <c r="O10" s="956" t="str">
        <f t="shared" si="0"/>
        <v/>
      </c>
      <c r="P10" s="956" t="str">
        <f t="shared" si="1"/>
        <v/>
      </c>
      <c r="Q10" s="370"/>
      <c r="S10" s="551"/>
    </row>
    <row r="11" spans="1:19" ht="15.75" customHeight="1">
      <c r="A11" s="23"/>
      <c r="B11" s="358"/>
      <c r="C11" s="358"/>
      <c r="D11" s="353"/>
      <c r="E11" s="956"/>
      <c r="F11" s="956"/>
      <c r="G11" s="956"/>
      <c r="H11" s="956"/>
      <c r="I11" s="956"/>
      <c r="J11" s="956"/>
      <c r="K11" s="956"/>
      <c r="L11" s="956"/>
      <c r="M11" s="956"/>
      <c r="N11" s="956"/>
      <c r="O11" s="956" t="str">
        <f t="shared" si="0"/>
        <v/>
      </c>
      <c r="P11" s="956" t="str">
        <f t="shared" si="1"/>
        <v/>
      </c>
      <c r="Q11" s="370"/>
      <c r="S11" s="551"/>
    </row>
    <row r="12" spans="1:19" ht="15.75" customHeight="1">
      <c r="A12" s="23"/>
      <c r="B12" s="358"/>
      <c r="C12" s="358"/>
      <c r="D12" s="353"/>
      <c r="E12" s="956"/>
      <c r="F12" s="956"/>
      <c r="G12" s="956"/>
      <c r="H12" s="956"/>
      <c r="I12" s="956"/>
      <c r="J12" s="956"/>
      <c r="K12" s="956"/>
      <c r="L12" s="956"/>
      <c r="M12" s="956"/>
      <c r="N12" s="956"/>
      <c r="O12" s="956" t="str">
        <f t="shared" si="0"/>
        <v/>
      </c>
      <c r="P12" s="956" t="str">
        <f t="shared" si="1"/>
        <v/>
      </c>
      <c r="Q12" s="370"/>
      <c r="S12" s="551"/>
    </row>
    <row r="13" spans="1:19" ht="15.75" customHeight="1">
      <c r="A13" s="23"/>
      <c r="B13" s="358"/>
      <c r="C13" s="358"/>
      <c r="D13" s="353"/>
      <c r="E13" s="956"/>
      <c r="F13" s="956"/>
      <c r="G13" s="956"/>
      <c r="H13" s="956"/>
      <c r="I13" s="956"/>
      <c r="J13" s="956"/>
      <c r="K13" s="956"/>
      <c r="L13" s="956"/>
      <c r="M13" s="956"/>
      <c r="N13" s="956"/>
      <c r="O13" s="956" t="str">
        <f t="shared" si="0"/>
        <v/>
      </c>
      <c r="P13" s="956" t="str">
        <f t="shared" si="1"/>
        <v/>
      </c>
      <c r="Q13" s="370"/>
      <c r="S13" s="551"/>
    </row>
    <row r="14" spans="1:19" ht="15.75" customHeight="1">
      <c r="A14" s="23"/>
      <c r="B14" s="358"/>
      <c r="C14" s="358"/>
      <c r="D14" s="353"/>
      <c r="E14" s="956"/>
      <c r="F14" s="956"/>
      <c r="G14" s="956"/>
      <c r="H14" s="956"/>
      <c r="I14" s="956"/>
      <c r="J14" s="956"/>
      <c r="K14" s="956"/>
      <c r="L14" s="956"/>
      <c r="M14" s="956"/>
      <c r="N14" s="956"/>
      <c r="O14" s="956" t="str">
        <f t="shared" si="0"/>
        <v/>
      </c>
      <c r="P14" s="956" t="str">
        <f t="shared" si="1"/>
        <v/>
      </c>
      <c r="Q14" s="370"/>
      <c r="S14" s="551"/>
    </row>
    <row r="15" spans="1:19" ht="15.75" customHeight="1">
      <c r="A15" s="23"/>
      <c r="B15" s="358"/>
      <c r="C15" s="358"/>
      <c r="D15" s="353"/>
      <c r="E15" s="956"/>
      <c r="F15" s="956"/>
      <c r="G15" s="956"/>
      <c r="H15" s="956"/>
      <c r="I15" s="956"/>
      <c r="J15" s="956"/>
      <c r="K15" s="956"/>
      <c r="L15" s="956"/>
      <c r="M15" s="956"/>
      <c r="N15" s="956"/>
      <c r="O15" s="956" t="str">
        <f t="shared" si="0"/>
        <v/>
      </c>
      <c r="P15" s="956" t="str">
        <f t="shared" si="1"/>
        <v/>
      </c>
      <c r="Q15" s="370"/>
      <c r="S15" s="551"/>
    </row>
    <row r="16" spans="1:19" ht="15.75" customHeight="1">
      <c r="A16" s="23"/>
      <c r="B16" s="358"/>
      <c r="C16" s="358"/>
      <c r="D16" s="353"/>
      <c r="E16" s="956"/>
      <c r="F16" s="956"/>
      <c r="G16" s="956"/>
      <c r="H16" s="956"/>
      <c r="I16" s="956"/>
      <c r="J16" s="956"/>
      <c r="K16" s="956"/>
      <c r="L16" s="956"/>
      <c r="M16" s="956"/>
      <c r="N16" s="956"/>
      <c r="O16" s="956" t="str">
        <f t="shared" si="0"/>
        <v/>
      </c>
      <c r="P16" s="956" t="str">
        <f t="shared" si="1"/>
        <v/>
      </c>
      <c r="Q16" s="370"/>
      <c r="S16" s="551"/>
    </row>
    <row r="17" spans="1:19" ht="15.75" customHeight="1">
      <c r="A17" s="23"/>
      <c r="B17" s="358"/>
      <c r="C17" s="358"/>
      <c r="D17" s="353"/>
      <c r="E17" s="956"/>
      <c r="F17" s="956"/>
      <c r="G17" s="956"/>
      <c r="H17" s="956"/>
      <c r="I17" s="956"/>
      <c r="J17" s="956"/>
      <c r="K17" s="956"/>
      <c r="L17" s="956"/>
      <c r="M17" s="956"/>
      <c r="N17" s="956"/>
      <c r="O17" s="956" t="str">
        <f t="shared" si="0"/>
        <v/>
      </c>
      <c r="P17" s="956" t="str">
        <f t="shared" si="1"/>
        <v/>
      </c>
      <c r="Q17" s="370"/>
      <c r="S17" s="551"/>
    </row>
    <row r="18" spans="1:19" ht="15.75" customHeight="1">
      <c r="A18" s="23"/>
      <c r="B18" s="358"/>
      <c r="C18" s="358"/>
      <c r="D18" s="353"/>
      <c r="E18" s="956"/>
      <c r="F18" s="956"/>
      <c r="G18" s="956"/>
      <c r="H18" s="956"/>
      <c r="I18" s="956"/>
      <c r="J18" s="956"/>
      <c r="K18" s="956"/>
      <c r="L18" s="956"/>
      <c r="M18" s="956"/>
      <c r="N18" s="956"/>
      <c r="O18" s="956" t="str">
        <f t="shared" si="0"/>
        <v/>
      </c>
      <c r="P18" s="956" t="str">
        <f t="shared" si="1"/>
        <v/>
      </c>
      <c r="Q18" s="370"/>
      <c r="S18" s="551"/>
    </row>
    <row r="19" spans="1:19" ht="15.75" customHeight="1">
      <c r="A19" s="23"/>
      <c r="B19" s="358"/>
      <c r="C19" s="358"/>
      <c r="D19" s="353"/>
      <c r="E19" s="956"/>
      <c r="F19" s="956"/>
      <c r="G19" s="956"/>
      <c r="H19" s="956"/>
      <c r="I19" s="956"/>
      <c r="J19" s="956"/>
      <c r="K19" s="956"/>
      <c r="L19" s="956"/>
      <c r="M19" s="956"/>
      <c r="N19" s="956"/>
      <c r="O19" s="956" t="str">
        <f t="shared" si="0"/>
        <v/>
      </c>
      <c r="P19" s="956" t="str">
        <f t="shared" si="1"/>
        <v/>
      </c>
      <c r="Q19" s="370"/>
      <c r="S19" s="551"/>
    </row>
    <row r="20" spans="1:19" ht="15.75" customHeight="1">
      <c r="A20" s="23"/>
      <c r="B20" s="358"/>
      <c r="C20" s="358"/>
      <c r="D20" s="353"/>
      <c r="E20" s="956"/>
      <c r="F20" s="956"/>
      <c r="G20" s="956"/>
      <c r="H20" s="956"/>
      <c r="I20" s="956"/>
      <c r="J20" s="956"/>
      <c r="K20" s="956"/>
      <c r="L20" s="956"/>
      <c r="M20" s="956"/>
      <c r="N20" s="956"/>
      <c r="O20" s="956" t="str">
        <f t="shared" si="0"/>
        <v/>
      </c>
      <c r="P20" s="956" t="str">
        <f t="shared" si="1"/>
        <v/>
      </c>
      <c r="Q20" s="370"/>
      <c r="S20" s="551"/>
    </row>
    <row r="21" spans="1:19" ht="15.75" customHeight="1">
      <c r="A21" s="23"/>
      <c r="B21" s="358"/>
      <c r="C21" s="358"/>
      <c r="D21" s="353"/>
      <c r="E21" s="956"/>
      <c r="F21" s="956"/>
      <c r="G21" s="956"/>
      <c r="H21" s="956"/>
      <c r="I21" s="956"/>
      <c r="J21" s="956"/>
      <c r="K21" s="956"/>
      <c r="L21" s="956"/>
      <c r="M21" s="956"/>
      <c r="N21" s="956"/>
      <c r="O21" s="956" t="str">
        <f t="shared" si="0"/>
        <v/>
      </c>
      <c r="P21" s="956" t="str">
        <f t="shared" si="1"/>
        <v/>
      </c>
      <c r="Q21" s="370"/>
      <c r="S21" s="551"/>
    </row>
    <row r="22" spans="1:19" ht="15.75" customHeight="1">
      <c r="A22" s="23"/>
      <c r="B22" s="358"/>
      <c r="C22" s="358"/>
      <c r="D22" s="353"/>
      <c r="E22" s="956"/>
      <c r="F22" s="956"/>
      <c r="G22" s="956"/>
      <c r="H22" s="956"/>
      <c r="I22" s="956"/>
      <c r="J22" s="956"/>
      <c r="K22" s="956"/>
      <c r="L22" s="956"/>
      <c r="M22" s="956"/>
      <c r="N22" s="956"/>
      <c r="O22" s="956" t="str">
        <f t="shared" si="0"/>
        <v/>
      </c>
      <c r="P22" s="956" t="str">
        <f t="shared" si="1"/>
        <v/>
      </c>
      <c r="Q22" s="370"/>
      <c r="S22" s="551"/>
    </row>
    <row r="23" spans="1:19" ht="15.75" customHeight="1">
      <c r="A23" s="23"/>
      <c r="B23" s="358"/>
      <c r="C23" s="358"/>
      <c r="D23" s="353"/>
      <c r="E23" s="956"/>
      <c r="F23" s="956"/>
      <c r="G23" s="956"/>
      <c r="H23" s="956"/>
      <c r="I23" s="956"/>
      <c r="J23" s="956"/>
      <c r="K23" s="956"/>
      <c r="L23" s="956"/>
      <c r="M23" s="956"/>
      <c r="N23" s="956"/>
      <c r="O23" s="956" t="str">
        <f t="shared" si="0"/>
        <v/>
      </c>
      <c r="P23" s="956" t="str">
        <f t="shared" si="1"/>
        <v/>
      </c>
      <c r="Q23" s="370"/>
      <c r="S23" s="551"/>
    </row>
    <row r="24" spans="1:19" ht="15.75" customHeight="1">
      <c r="A24" s="23"/>
      <c r="B24" s="358"/>
      <c r="C24" s="358"/>
      <c r="D24" s="353"/>
      <c r="E24" s="956"/>
      <c r="F24" s="956"/>
      <c r="G24" s="956"/>
      <c r="H24" s="956"/>
      <c r="I24" s="956"/>
      <c r="J24" s="956"/>
      <c r="K24" s="956"/>
      <c r="L24" s="956"/>
      <c r="M24" s="956"/>
      <c r="N24" s="956"/>
      <c r="O24" s="956" t="str">
        <f t="shared" si="0"/>
        <v/>
      </c>
      <c r="P24" s="956" t="str">
        <f t="shared" si="1"/>
        <v/>
      </c>
      <c r="Q24" s="370"/>
      <c r="S24" s="551"/>
    </row>
    <row r="25" spans="1:19" ht="15.75" customHeight="1">
      <c r="A25" s="2115" t="s">
        <v>433</v>
      </c>
      <c r="B25" s="2116"/>
      <c r="C25" s="358"/>
      <c r="D25" s="353"/>
      <c r="E25" s="956"/>
      <c r="F25" s="956"/>
      <c r="G25" s="956">
        <f>SUM(G7:G24)</f>
        <v>0</v>
      </c>
      <c r="H25" s="956"/>
      <c r="I25" s="956"/>
      <c r="J25" s="956"/>
      <c r="K25" s="956">
        <f>SUM(K7:K24)</f>
        <v>0</v>
      </c>
      <c r="L25" s="956"/>
      <c r="M25" s="956"/>
      <c r="N25" s="956">
        <f>SUM(N7:N24)</f>
        <v>0</v>
      </c>
      <c r="O25" s="956" t="str">
        <f t="shared" si="0"/>
        <v/>
      </c>
      <c r="P25" s="956" t="str">
        <f t="shared" si="1"/>
        <v/>
      </c>
      <c r="Q25" s="370"/>
      <c r="S25" s="551"/>
    </row>
    <row r="26" spans="1:19" ht="15.75" customHeight="1">
      <c r="A26" s="2115" t="s">
        <v>650</v>
      </c>
      <c r="B26" s="2347"/>
      <c r="C26" s="358"/>
      <c r="D26" s="353"/>
      <c r="E26" s="956"/>
      <c r="F26" s="956"/>
      <c r="G26" s="956"/>
      <c r="H26" s="956"/>
      <c r="I26" s="956"/>
      <c r="J26" s="956"/>
      <c r="K26" s="956">
        <f>G26</f>
        <v>0</v>
      </c>
      <c r="L26" s="956"/>
      <c r="M26" s="956"/>
      <c r="N26" s="956">
        <v>0</v>
      </c>
      <c r="O26" s="956" t="str">
        <f t="shared" si="0"/>
        <v/>
      </c>
      <c r="P26" s="956" t="str">
        <f t="shared" si="1"/>
        <v/>
      </c>
      <c r="Q26" s="370"/>
      <c r="S26" s="551"/>
    </row>
    <row r="27" spans="1:19" ht="15.75" customHeight="1">
      <c r="A27" s="2115" t="s">
        <v>449</v>
      </c>
      <c r="B27" s="2116"/>
      <c r="C27" s="363"/>
      <c r="D27" s="370"/>
      <c r="E27" s="956"/>
      <c r="F27" s="956"/>
      <c r="G27" s="956">
        <f>G25-G26</f>
        <v>0</v>
      </c>
      <c r="H27" s="956"/>
      <c r="I27" s="956"/>
      <c r="J27" s="956"/>
      <c r="K27" s="956">
        <f>K25-K26</f>
        <v>0</v>
      </c>
      <c r="L27" s="956"/>
      <c r="M27" s="956"/>
      <c r="N27" s="956">
        <f>N25-N26</f>
        <v>0</v>
      </c>
      <c r="O27" s="956" t="str">
        <f t="shared" si="0"/>
        <v/>
      </c>
      <c r="P27" s="956" t="str">
        <f t="shared" si="1"/>
        <v/>
      </c>
      <c r="Q27" s="370"/>
    </row>
    <row r="28" spans="1:19" ht="15.75" customHeight="1">
      <c r="A28" s="12" t="str">
        <f>封面!D11&amp;封面!G11</f>
        <v>被评估企业填表人：</v>
      </c>
      <c r="E28" s="943"/>
      <c r="F28" s="943"/>
      <c r="G28" s="943"/>
      <c r="H28" s="943"/>
      <c r="I28" s="943"/>
      <c r="J28" s="943"/>
      <c r="K28" s="943"/>
      <c r="L28" s="943" t="str">
        <f>"评估人员："&amp;封面!G20</f>
        <v>评估人员：</v>
      </c>
      <c r="M28" s="943"/>
      <c r="N28" s="943"/>
      <c r="O28" s="943"/>
      <c r="P28" s="943"/>
    </row>
    <row r="29" spans="1:19" ht="15.75" customHeight="1">
      <c r="A29" s="12" t="str">
        <f>CONCATENATE(封面!D13,封面!F13,封面!G13,封面!H13,封面!I13,封面!J13,封面!K13)</f>
        <v>填表日期：年月日</v>
      </c>
      <c r="E29" s="943"/>
      <c r="F29" s="943"/>
      <c r="G29" s="943"/>
      <c r="H29" s="943"/>
      <c r="I29" s="943"/>
      <c r="J29" s="943"/>
      <c r="K29" s="943"/>
      <c r="L29" s="943"/>
      <c r="M29" s="943"/>
      <c r="N29" s="943"/>
      <c r="O29" s="943"/>
      <c r="P29" s="943"/>
    </row>
  </sheetData>
  <mergeCells count="17">
    <mergeCell ref="A25:B25"/>
    <mergeCell ref="A26:B26"/>
    <mergeCell ref="A27:B27"/>
    <mergeCell ref="A5:A6"/>
    <mergeCell ref="B5:B6"/>
    <mergeCell ref="S5:S6"/>
    <mergeCell ref="A2:Q2"/>
    <mergeCell ref="E5:G5"/>
    <mergeCell ref="I5:K5"/>
    <mergeCell ref="M5:N5"/>
    <mergeCell ref="C5:C6"/>
    <mergeCell ref="D5:D6"/>
    <mergeCell ref="H5:H6"/>
    <mergeCell ref="L5:L6"/>
    <mergeCell ref="O5:O6"/>
    <mergeCell ref="P5:P6"/>
    <mergeCell ref="Q5:Q6"/>
  </mergeCells>
  <phoneticPr fontId="28" type="noConversion"/>
  <hyperlinks>
    <hyperlink ref="A1" location="索引目录!D44" display="返回索引页" xr:uid="{00000000-0004-0000-4400-000000000000}"/>
    <hyperlink ref="B1" location="固定资产汇总!B22" display="返回" xr:uid="{00000000-0004-0000-4400-000001000000}"/>
  </hyperlinks>
  <printOptions horizontalCentered="1"/>
  <pageMargins left="0.35433070866141736" right="0.35433070866141736" top="0.98425196850393704" bottom="0.78740157480314965" header="0.39370078740157477" footer="0.51181102362204722"/>
  <pageSetup paperSize="9" scale="73" fitToHeight="0" orientation="landscape" r:id="rId1"/>
  <headerFooter alignWithMargins="0">
    <oddHeader>&amp;R&amp;"宋体,常规"&amp;10共&amp;"Times New Roman,常规"&amp;N&amp;"宋体,常规"页第&amp;"Times New Roman,常规"&amp;P&amp;"宋体,常规"页</oddHeader>
  </headerFooter>
</worksheet>
</file>

<file path=xl/worksheets/sheet8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4">
    <pageSetUpPr fitToPage="1"/>
  </sheetPr>
  <dimension ref="A1:T29"/>
  <sheetViews>
    <sheetView topLeftCell="A19" zoomScale="80" zoomScaleNormal="80" workbookViewId="0">
      <selection activeCell="F30" sqref="F30"/>
    </sheetView>
  </sheetViews>
  <sheetFormatPr defaultColWidth="9" defaultRowHeight="15.75" customHeight="1" outlineLevelCol="1"/>
  <cols>
    <col min="1" max="1" width="4.25" style="12" customWidth="1"/>
    <col min="2" max="2" width="9.75" style="349" customWidth="1"/>
    <col min="3" max="3" width="11.25" style="349" customWidth="1"/>
    <col min="4" max="4" width="8" style="349" customWidth="1" outlineLevel="1"/>
    <col min="5" max="5" width="7.75" style="349" customWidth="1"/>
    <col min="6" max="6" width="5.25" style="349" customWidth="1"/>
    <col min="7" max="7" width="7.5" style="349" customWidth="1"/>
    <col min="8" max="11" width="11" style="705" customWidth="1" outlineLevel="1"/>
    <col min="12" max="14" width="13.75" style="705" customWidth="1"/>
    <col min="15" max="15" width="7" style="705" customWidth="1"/>
    <col min="16" max="16" width="13.75" style="705" customWidth="1"/>
    <col min="17" max="17" width="5.75" style="705" customWidth="1"/>
    <col min="18" max="18" width="7.125" style="349" customWidth="1"/>
    <col min="19" max="16384" width="9" style="349"/>
  </cols>
  <sheetData>
    <row r="1" spans="1:20" ht="15.75" customHeight="1">
      <c r="A1" s="564" t="s">
        <v>108</v>
      </c>
      <c r="B1" s="357" t="s">
        <v>333</v>
      </c>
      <c r="C1" s="348"/>
      <c r="D1" s="348"/>
      <c r="E1" s="348"/>
      <c r="F1" s="348"/>
      <c r="G1" s="348"/>
      <c r="H1" s="941"/>
      <c r="I1" s="941"/>
      <c r="J1" s="941"/>
      <c r="K1" s="941"/>
      <c r="L1" s="941"/>
      <c r="M1" s="941"/>
      <c r="N1" s="941"/>
      <c r="O1" s="941"/>
      <c r="P1" s="941"/>
      <c r="Q1" s="941"/>
      <c r="R1" s="348"/>
    </row>
    <row r="2" spans="1:20" s="369" customFormat="1" ht="30" customHeight="1">
      <c r="A2" s="2061" t="s">
        <v>651</v>
      </c>
      <c r="B2" s="2062"/>
      <c r="C2" s="2062"/>
      <c r="D2" s="2062"/>
      <c r="E2" s="2062"/>
      <c r="F2" s="2062"/>
      <c r="G2" s="2062"/>
      <c r="H2" s="2062"/>
      <c r="I2" s="2062"/>
      <c r="J2" s="2062"/>
      <c r="K2" s="2062"/>
      <c r="L2" s="2062"/>
      <c r="M2" s="2062"/>
      <c r="N2" s="2062"/>
      <c r="O2" s="2062"/>
      <c r="P2" s="2062"/>
      <c r="Q2" s="2062"/>
      <c r="R2" s="2062"/>
    </row>
    <row r="3" spans="1:20" ht="14.25" customHeight="1">
      <c r="A3" s="705" t="str">
        <f>CONCATENATE(封面!D9,封面!F9,封面!G9,封面!H9,封面!I9,封面!J9,封面!K9)</f>
        <v>评估基准日：年月日</v>
      </c>
      <c r="B3" s="705"/>
      <c r="C3" s="705"/>
      <c r="D3" s="705"/>
      <c r="E3" s="705"/>
      <c r="F3" s="705"/>
      <c r="G3" s="705"/>
      <c r="R3" s="705"/>
    </row>
    <row r="4" spans="1:20" ht="15.75" customHeight="1">
      <c r="A4" s="12" t="str">
        <f>封面!D7&amp;封面!F7</f>
        <v>被评估企业：</v>
      </c>
      <c r="H4" s="943"/>
      <c r="I4" s="943"/>
      <c r="J4" s="943"/>
      <c r="K4" s="943"/>
      <c r="L4" s="943"/>
      <c r="M4" s="943"/>
      <c r="N4" s="943"/>
      <c r="O4" s="943"/>
      <c r="P4" s="943"/>
      <c r="Q4" s="943"/>
      <c r="R4" s="355" t="s">
        <v>110</v>
      </c>
    </row>
    <row r="5" spans="1:20" s="365" customFormat="1" ht="15.75" customHeight="1">
      <c r="A5" s="2252" t="s">
        <v>172</v>
      </c>
      <c r="B5" s="2264" t="s">
        <v>652</v>
      </c>
      <c r="C5" s="2568" t="s">
        <v>653</v>
      </c>
      <c r="D5" s="2569" t="s">
        <v>607</v>
      </c>
      <c r="E5" s="2568" t="s">
        <v>482</v>
      </c>
      <c r="F5" s="2568" t="s">
        <v>483</v>
      </c>
      <c r="G5" s="2568" t="s">
        <v>625</v>
      </c>
      <c r="H5" s="2572" t="s">
        <v>317</v>
      </c>
      <c r="I5" s="2573"/>
      <c r="J5" s="2574" t="s">
        <v>394</v>
      </c>
      <c r="K5" s="2575"/>
      <c r="L5" s="2259" t="s">
        <v>318</v>
      </c>
      <c r="M5" s="2263"/>
      <c r="N5" s="2259" t="s">
        <v>319</v>
      </c>
      <c r="O5" s="2263"/>
      <c r="P5" s="2263"/>
      <c r="Q5" s="2571" t="s">
        <v>336</v>
      </c>
      <c r="R5" s="2568" t="s">
        <v>175</v>
      </c>
      <c r="T5" s="2189" t="s">
        <v>2129</v>
      </c>
    </row>
    <row r="6" spans="1:20" s="365" customFormat="1" ht="15.75" customHeight="1">
      <c r="A6" s="2253"/>
      <c r="B6" s="2265"/>
      <c r="C6" s="2265"/>
      <c r="D6" s="2570"/>
      <c r="E6" s="2265"/>
      <c r="F6" s="2265"/>
      <c r="G6" s="2265"/>
      <c r="H6" s="947" t="s">
        <v>569</v>
      </c>
      <c r="I6" s="947" t="s">
        <v>570</v>
      </c>
      <c r="J6" s="947" t="s">
        <v>569</v>
      </c>
      <c r="K6" s="947" t="s">
        <v>570</v>
      </c>
      <c r="L6" s="947" t="s">
        <v>569</v>
      </c>
      <c r="M6" s="947" t="s">
        <v>570</v>
      </c>
      <c r="N6" s="947" t="s">
        <v>569</v>
      </c>
      <c r="O6" s="947" t="s">
        <v>503</v>
      </c>
      <c r="P6" s="947" t="s">
        <v>570</v>
      </c>
      <c r="Q6" s="2263"/>
      <c r="R6" s="2265"/>
      <c r="T6" s="2190"/>
    </row>
    <row r="7" spans="1:20" ht="15.75" customHeight="1">
      <c r="A7" s="23"/>
      <c r="B7" s="358"/>
      <c r="C7" s="358"/>
      <c r="D7" s="471"/>
      <c r="E7" s="353"/>
      <c r="F7" s="353"/>
      <c r="G7" s="353"/>
      <c r="H7" s="956"/>
      <c r="I7" s="956"/>
      <c r="J7" s="956"/>
      <c r="K7" s="956"/>
      <c r="L7" s="956"/>
      <c r="M7" s="956"/>
      <c r="N7" s="956"/>
      <c r="O7" s="968"/>
      <c r="P7" s="956">
        <f t="shared" ref="P7:P24" si="0">ROUND(N7*O7/100,0)</f>
        <v>0</v>
      </c>
      <c r="Q7" s="956" t="str">
        <f>IF(M7=0,"",(P7-M7)/M7*100)</f>
        <v/>
      </c>
      <c r="R7" s="370"/>
      <c r="T7" s="551"/>
    </row>
    <row r="8" spans="1:20" ht="15.75" customHeight="1">
      <c r="A8" s="23"/>
      <c r="B8" s="358"/>
      <c r="C8" s="358"/>
      <c r="D8" s="471"/>
      <c r="E8" s="353"/>
      <c r="F8" s="353"/>
      <c r="G8" s="353"/>
      <c r="H8" s="956"/>
      <c r="I8" s="956"/>
      <c r="J8" s="956"/>
      <c r="K8" s="956"/>
      <c r="L8" s="956"/>
      <c r="M8" s="956"/>
      <c r="N8" s="956"/>
      <c r="O8" s="968"/>
      <c r="P8" s="956">
        <f t="shared" si="0"/>
        <v>0</v>
      </c>
      <c r="Q8" s="956" t="str">
        <f>IF(M8=0,"",(P8-M8)/M8*100)</f>
        <v/>
      </c>
      <c r="R8" s="370"/>
      <c r="T8" s="551"/>
    </row>
    <row r="9" spans="1:20" ht="15.75" customHeight="1">
      <c r="A9" s="23"/>
      <c r="B9" s="358"/>
      <c r="C9" s="358"/>
      <c r="D9" s="471"/>
      <c r="E9" s="353"/>
      <c r="F9" s="353"/>
      <c r="G9" s="353"/>
      <c r="H9" s="956"/>
      <c r="I9" s="956"/>
      <c r="J9" s="956"/>
      <c r="K9" s="956"/>
      <c r="L9" s="956"/>
      <c r="M9" s="956"/>
      <c r="N9" s="956"/>
      <c r="O9" s="968"/>
      <c r="P9" s="956">
        <f t="shared" si="0"/>
        <v>0</v>
      </c>
      <c r="Q9" s="956" t="str">
        <f t="shared" ref="Q9:Q27" si="1">IF(M9=0,"",(P9-M9)/M9*100)</f>
        <v/>
      </c>
      <c r="R9" s="370"/>
      <c r="T9" s="551"/>
    </row>
    <row r="10" spans="1:20" ht="15.75" customHeight="1">
      <c r="A10" s="23"/>
      <c r="B10" s="358"/>
      <c r="C10" s="358"/>
      <c r="D10" s="471"/>
      <c r="E10" s="353"/>
      <c r="F10" s="353"/>
      <c r="G10" s="353"/>
      <c r="H10" s="956"/>
      <c r="I10" s="956"/>
      <c r="J10" s="956"/>
      <c r="K10" s="956"/>
      <c r="L10" s="956"/>
      <c r="M10" s="956"/>
      <c r="N10" s="956"/>
      <c r="O10" s="968"/>
      <c r="P10" s="956">
        <f t="shared" si="0"/>
        <v>0</v>
      </c>
      <c r="Q10" s="956" t="str">
        <f t="shared" si="1"/>
        <v/>
      </c>
      <c r="R10" s="370"/>
      <c r="T10" s="551"/>
    </row>
    <row r="11" spans="1:20" ht="15.75" customHeight="1">
      <c r="A11" s="23"/>
      <c r="B11" s="358"/>
      <c r="C11" s="358"/>
      <c r="D11" s="471"/>
      <c r="E11" s="353"/>
      <c r="F11" s="353"/>
      <c r="G11" s="353"/>
      <c r="H11" s="956"/>
      <c r="I11" s="956"/>
      <c r="J11" s="956"/>
      <c r="K11" s="956"/>
      <c r="L11" s="956"/>
      <c r="M11" s="956"/>
      <c r="N11" s="956"/>
      <c r="O11" s="968"/>
      <c r="P11" s="956">
        <f t="shared" si="0"/>
        <v>0</v>
      </c>
      <c r="Q11" s="956" t="str">
        <f t="shared" si="1"/>
        <v/>
      </c>
      <c r="R11" s="370"/>
      <c r="T11" s="551"/>
    </row>
    <row r="12" spans="1:20" ht="15.75" customHeight="1">
      <c r="A12" s="23"/>
      <c r="B12" s="358"/>
      <c r="C12" s="358"/>
      <c r="D12" s="471"/>
      <c r="E12" s="353"/>
      <c r="F12" s="353"/>
      <c r="G12" s="353"/>
      <c r="H12" s="956"/>
      <c r="I12" s="956"/>
      <c r="J12" s="956"/>
      <c r="K12" s="956"/>
      <c r="L12" s="956"/>
      <c r="M12" s="956"/>
      <c r="N12" s="956"/>
      <c r="O12" s="968"/>
      <c r="P12" s="956">
        <f t="shared" si="0"/>
        <v>0</v>
      </c>
      <c r="Q12" s="956" t="str">
        <f t="shared" si="1"/>
        <v/>
      </c>
      <c r="R12" s="370"/>
      <c r="T12" s="551"/>
    </row>
    <row r="13" spans="1:20" ht="15.75" customHeight="1">
      <c r="A13" s="23"/>
      <c r="B13" s="358"/>
      <c r="C13" s="358"/>
      <c r="D13" s="471"/>
      <c r="E13" s="353"/>
      <c r="F13" s="353"/>
      <c r="G13" s="353"/>
      <c r="H13" s="956"/>
      <c r="I13" s="956"/>
      <c r="J13" s="956"/>
      <c r="K13" s="956"/>
      <c r="L13" s="956"/>
      <c r="M13" s="956"/>
      <c r="N13" s="956"/>
      <c r="O13" s="968"/>
      <c r="P13" s="956">
        <f t="shared" si="0"/>
        <v>0</v>
      </c>
      <c r="Q13" s="956" t="str">
        <f t="shared" si="1"/>
        <v/>
      </c>
      <c r="R13" s="370"/>
      <c r="T13" s="551"/>
    </row>
    <row r="14" spans="1:20" ht="15.75" customHeight="1">
      <c r="A14" s="23"/>
      <c r="B14" s="358"/>
      <c r="C14" s="358"/>
      <c r="D14" s="471"/>
      <c r="E14" s="353"/>
      <c r="F14" s="353"/>
      <c r="G14" s="353"/>
      <c r="H14" s="956"/>
      <c r="I14" s="956"/>
      <c r="J14" s="956"/>
      <c r="K14" s="956"/>
      <c r="L14" s="956"/>
      <c r="M14" s="956"/>
      <c r="N14" s="956"/>
      <c r="O14" s="968"/>
      <c r="P14" s="956">
        <f t="shared" si="0"/>
        <v>0</v>
      </c>
      <c r="Q14" s="956" t="str">
        <f t="shared" si="1"/>
        <v/>
      </c>
      <c r="R14" s="370"/>
      <c r="T14" s="551"/>
    </row>
    <row r="15" spans="1:20" ht="15.75" customHeight="1">
      <c r="A15" s="23"/>
      <c r="B15" s="358"/>
      <c r="C15" s="358"/>
      <c r="D15" s="471"/>
      <c r="E15" s="353"/>
      <c r="F15" s="353"/>
      <c r="G15" s="353"/>
      <c r="H15" s="956"/>
      <c r="I15" s="956"/>
      <c r="J15" s="956"/>
      <c r="K15" s="956"/>
      <c r="L15" s="956"/>
      <c r="M15" s="956"/>
      <c r="N15" s="956"/>
      <c r="O15" s="968"/>
      <c r="P15" s="956">
        <f t="shared" si="0"/>
        <v>0</v>
      </c>
      <c r="Q15" s="956" t="str">
        <f t="shared" si="1"/>
        <v/>
      </c>
      <c r="R15" s="370"/>
      <c r="T15" s="551"/>
    </row>
    <row r="16" spans="1:20" ht="15.75" customHeight="1">
      <c r="A16" s="23"/>
      <c r="B16" s="358"/>
      <c r="C16" s="358"/>
      <c r="D16" s="471"/>
      <c r="E16" s="353"/>
      <c r="F16" s="353"/>
      <c r="G16" s="353"/>
      <c r="H16" s="956"/>
      <c r="I16" s="956"/>
      <c r="J16" s="956"/>
      <c r="K16" s="956"/>
      <c r="L16" s="956"/>
      <c r="M16" s="956"/>
      <c r="N16" s="956"/>
      <c r="O16" s="968"/>
      <c r="P16" s="956">
        <f t="shared" si="0"/>
        <v>0</v>
      </c>
      <c r="Q16" s="956" t="str">
        <f t="shared" si="1"/>
        <v/>
      </c>
      <c r="R16" s="370"/>
      <c r="T16" s="551"/>
    </row>
    <row r="17" spans="1:20" ht="15.75" customHeight="1">
      <c r="A17" s="23"/>
      <c r="B17" s="358"/>
      <c r="C17" s="358"/>
      <c r="D17" s="471"/>
      <c r="E17" s="353"/>
      <c r="F17" s="353"/>
      <c r="G17" s="353"/>
      <c r="H17" s="956"/>
      <c r="I17" s="956"/>
      <c r="J17" s="956"/>
      <c r="K17" s="956"/>
      <c r="L17" s="956"/>
      <c r="M17" s="956"/>
      <c r="N17" s="956"/>
      <c r="O17" s="968"/>
      <c r="P17" s="956">
        <f t="shared" si="0"/>
        <v>0</v>
      </c>
      <c r="Q17" s="956" t="str">
        <f t="shared" si="1"/>
        <v/>
      </c>
      <c r="R17" s="370"/>
      <c r="T17" s="551"/>
    </row>
    <row r="18" spans="1:20" ht="15.75" customHeight="1">
      <c r="A18" s="23"/>
      <c r="B18" s="358"/>
      <c r="C18" s="358"/>
      <c r="D18" s="471"/>
      <c r="E18" s="353"/>
      <c r="F18" s="353"/>
      <c r="G18" s="353"/>
      <c r="H18" s="956"/>
      <c r="I18" s="956"/>
      <c r="J18" s="956"/>
      <c r="K18" s="956"/>
      <c r="L18" s="956"/>
      <c r="M18" s="956"/>
      <c r="N18" s="956"/>
      <c r="O18" s="968"/>
      <c r="P18" s="956">
        <f t="shared" si="0"/>
        <v>0</v>
      </c>
      <c r="Q18" s="956" t="str">
        <f t="shared" si="1"/>
        <v/>
      </c>
      <c r="R18" s="370"/>
      <c r="T18" s="551"/>
    </row>
    <row r="19" spans="1:20" ht="15.75" customHeight="1">
      <c r="A19" s="23"/>
      <c r="B19" s="358"/>
      <c r="C19" s="358"/>
      <c r="D19" s="471"/>
      <c r="E19" s="353"/>
      <c r="F19" s="353"/>
      <c r="G19" s="353"/>
      <c r="H19" s="956"/>
      <c r="I19" s="956"/>
      <c r="J19" s="956"/>
      <c r="K19" s="956"/>
      <c r="L19" s="956"/>
      <c r="M19" s="956"/>
      <c r="N19" s="956"/>
      <c r="O19" s="968"/>
      <c r="P19" s="956">
        <f t="shared" si="0"/>
        <v>0</v>
      </c>
      <c r="Q19" s="956" t="str">
        <f t="shared" si="1"/>
        <v/>
      </c>
      <c r="R19" s="370"/>
      <c r="T19" s="551"/>
    </row>
    <row r="20" spans="1:20" ht="15.75" customHeight="1">
      <c r="A20" s="23"/>
      <c r="B20" s="358"/>
      <c r="C20" s="358"/>
      <c r="D20" s="471"/>
      <c r="E20" s="353"/>
      <c r="F20" s="353"/>
      <c r="G20" s="353"/>
      <c r="H20" s="956"/>
      <c r="I20" s="956"/>
      <c r="J20" s="956"/>
      <c r="K20" s="956"/>
      <c r="L20" s="956"/>
      <c r="M20" s="956"/>
      <c r="N20" s="956"/>
      <c r="O20" s="968"/>
      <c r="P20" s="956">
        <f t="shared" si="0"/>
        <v>0</v>
      </c>
      <c r="Q20" s="956" t="str">
        <f t="shared" si="1"/>
        <v/>
      </c>
      <c r="R20" s="370"/>
      <c r="T20" s="551"/>
    </row>
    <row r="21" spans="1:20" ht="15.75" customHeight="1">
      <c r="A21" s="23"/>
      <c r="B21" s="358"/>
      <c r="C21" s="358"/>
      <c r="D21" s="471"/>
      <c r="E21" s="353"/>
      <c r="F21" s="353"/>
      <c r="G21" s="353"/>
      <c r="H21" s="956"/>
      <c r="I21" s="956"/>
      <c r="J21" s="956"/>
      <c r="K21" s="956"/>
      <c r="L21" s="956"/>
      <c r="M21" s="956"/>
      <c r="N21" s="956"/>
      <c r="O21" s="968"/>
      <c r="P21" s="956">
        <f t="shared" si="0"/>
        <v>0</v>
      </c>
      <c r="Q21" s="956" t="str">
        <f t="shared" si="1"/>
        <v/>
      </c>
      <c r="R21" s="370"/>
      <c r="T21" s="551"/>
    </row>
    <row r="22" spans="1:20" ht="15.75" customHeight="1">
      <c r="A22" s="23"/>
      <c r="B22" s="358"/>
      <c r="C22" s="358"/>
      <c r="D22" s="471"/>
      <c r="E22" s="353"/>
      <c r="F22" s="353"/>
      <c r="G22" s="353"/>
      <c r="H22" s="956"/>
      <c r="I22" s="956"/>
      <c r="J22" s="956"/>
      <c r="K22" s="956"/>
      <c r="L22" s="956"/>
      <c r="M22" s="956"/>
      <c r="N22" s="956"/>
      <c r="O22" s="968"/>
      <c r="P22" s="956">
        <f t="shared" si="0"/>
        <v>0</v>
      </c>
      <c r="Q22" s="956" t="str">
        <f t="shared" si="1"/>
        <v/>
      </c>
      <c r="R22" s="370"/>
      <c r="T22" s="551"/>
    </row>
    <row r="23" spans="1:20" ht="15.75" customHeight="1">
      <c r="A23" s="23"/>
      <c r="B23" s="358"/>
      <c r="C23" s="358"/>
      <c r="D23" s="471"/>
      <c r="E23" s="353"/>
      <c r="F23" s="353"/>
      <c r="G23" s="353"/>
      <c r="H23" s="956"/>
      <c r="I23" s="956"/>
      <c r="J23" s="956"/>
      <c r="K23" s="956"/>
      <c r="L23" s="956"/>
      <c r="M23" s="956"/>
      <c r="N23" s="956"/>
      <c r="O23" s="968"/>
      <c r="P23" s="956">
        <f t="shared" si="0"/>
        <v>0</v>
      </c>
      <c r="Q23" s="956" t="str">
        <f t="shared" si="1"/>
        <v/>
      </c>
      <c r="R23" s="370"/>
      <c r="T23" s="551"/>
    </row>
    <row r="24" spans="1:20" ht="15.75" customHeight="1">
      <c r="A24" s="23"/>
      <c r="B24" s="358"/>
      <c r="C24" s="358"/>
      <c r="D24" s="471"/>
      <c r="E24" s="353"/>
      <c r="F24" s="353"/>
      <c r="G24" s="353"/>
      <c r="H24" s="956"/>
      <c r="I24" s="956"/>
      <c r="J24" s="956"/>
      <c r="K24" s="956"/>
      <c r="L24" s="956"/>
      <c r="M24" s="956"/>
      <c r="N24" s="956"/>
      <c r="O24" s="968"/>
      <c r="P24" s="956">
        <f t="shared" si="0"/>
        <v>0</v>
      </c>
      <c r="Q24" s="956" t="str">
        <f t="shared" si="1"/>
        <v/>
      </c>
      <c r="R24" s="370"/>
      <c r="T24" s="551"/>
    </row>
    <row r="25" spans="1:20" ht="15.75" customHeight="1">
      <c r="A25" s="2264" t="s">
        <v>433</v>
      </c>
      <c r="B25" s="2264"/>
      <c r="C25" s="2264"/>
      <c r="D25" s="471"/>
      <c r="E25" s="353"/>
      <c r="F25" s="353"/>
      <c r="G25" s="353"/>
      <c r="H25" s="956">
        <f>SUM(H7:H24)</f>
        <v>0</v>
      </c>
      <c r="I25" s="956">
        <f>SUM(I7:I24)</f>
        <v>0</v>
      </c>
      <c r="J25" s="956"/>
      <c r="K25" s="956"/>
      <c r="L25" s="956">
        <f>SUM(L7:L24)</f>
        <v>0</v>
      </c>
      <c r="M25" s="956">
        <f>SUM(M7:M24)</f>
        <v>0</v>
      </c>
      <c r="N25" s="956">
        <f>SUM(N7:N24)</f>
        <v>0</v>
      </c>
      <c r="O25" s="968"/>
      <c r="P25" s="956">
        <f>SUM(P7:P24)</f>
        <v>0</v>
      </c>
      <c r="Q25" s="956" t="str">
        <f t="shared" si="1"/>
        <v/>
      </c>
      <c r="R25" s="370"/>
      <c r="T25" s="551"/>
    </row>
    <row r="26" spans="1:20" ht="15.75" customHeight="1">
      <c r="A26" s="2264" t="s">
        <v>654</v>
      </c>
      <c r="B26" s="2264"/>
      <c r="C26" s="2264"/>
      <c r="D26" s="471"/>
      <c r="E26" s="353"/>
      <c r="F26" s="353"/>
      <c r="G26" s="353"/>
      <c r="H26" s="956"/>
      <c r="I26" s="956"/>
      <c r="J26" s="956"/>
      <c r="K26" s="956"/>
      <c r="L26" s="956"/>
      <c r="M26" s="956">
        <f>I26</f>
        <v>0</v>
      </c>
      <c r="N26" s="956"/>
      <c r="O26" s="968"/>
      <c r="P26" s="956">
        <v>0</v>
      </c>
      <c r="Q26" s="956" t="str">
        <f t="shared" si="1"/>
        <v/>
      </c>
      <c r="R26" s="370"/>
      <c r="T26" s="551"/>
    </row>
    <row r="27" spans="1:20" ht="15.75" customHeight="1">
      <c r="A27" s="2264" t="s">
        <v>449</v>
      </c>
      <c r="B27" s="2264"/>
      <c r="C27" s="2264"/>
      <c r="D27" s="381"/>
      <c r="E27" s="353"/>
      <c r="F27" s="353"/>
      <c r="G27" s="353"/>
      <c r="H27" s="956">
        <f>H25-H26</f>
        <v>0</v>
      </c>
      <c r="I27" s="956">
        <f>I25-I26</f>
        <v>0</v>
      </c>
      <c r="J27" s="956"/>
      <c r="K27" s="956"/>
      <c r="L27" s="956">
        <f>L25-L26</f>
        <v>0</v>
      </c>
      <c r="M27" s="956">
        <f>M25-M26</f>
        <v>0</v>
      </c>
      <c r="N27" s="956">
        <f>N25-N26</f>
        <v>0</v>
      </c>
      <c r="O27" s="968"/>
      <c r="P27" s="956">
        <f>P25-P26</f>
        <v>0</v>
      </c>
      <c r="Q27" s="956" t="str">
        <f t="shared" si="1"/>
        <v/>
      </c>
      <c r="R27" s="370"/>
    </row>
    <row r="28" spans="1:20" ht="15.75" customHeight="1">
      <c r="A28" s="12" t="str">
        <f>封面!D11&amp;封面!G11</f>
        <v>被评估企业填表人：</v>
      </c>
      <c r="H28" s="943"/>
      <c r="I28" s="943"/>
      <c r="J28" s="943"/>
      <c r="K28" s="943"/>
      <c r="L28" s="943" t="str">
        <f>"评估人员："&amp;封面!G30</f>
        <v>评估人员：</v>
      </c>
      <c r="M28" s="943"/>
      <c r="N28" s="943"/>
      <c r="O28" s="943"/>
      <c r="P28" s="943"/>
      <c r="Q28" s="943"/>
    </row>
    <row r="29" spans="1:20" ht="15.75" customHeight="1">
      <c r="A29" s="12" t="str">
        <f>CONCATENATE(封面!D13,封面!F13,封面!G13,封面!H13,封面!I13,封面!J13,封面!K13)</f>
        <v>填表日期：年月日</v>
      </c>
      <c r="H29" s="943"/>
      <c r="I29" s="943"/>
      <c r="J29" s="943"/>
      <c r="K29" s="943"/>
      <c r="L29" s="943"/>
      <c r="M29" s="943"/>
      <c r="N29" s="943"/>
      <c r="O29" s="943"/>
      <c r="P29" s="943"/>
      <c r="Q29" s="943"/>
    </row>
  </sheetData>
  <mergeCells count="18">
    <mergeCell ref="A25:C25"/>
    <mergeCell ref="A26:C26"/>
    <mergeCell ref="A27:C27"/>
    <mergeCell ref="A5:A6"/>
    <mergeCell ref="B5:B6"/>
    <mergeCell ref="C5:C6"/>
    <mergeCell ref="T5:T6"/>
    <mergeCell ref="A2:R2"/>
    <mergeCell ref="H5:I5"/>
    <mergeCell ref="J5:K5"/>
    <mergeCell ref="L5:M5"/>
    <mergeCell ref="N5:P5"/>
    <mergeCell ref="D5:D6"/>
    <mergeCell ref="E5:E6"/>
    <mergeCell ref="F5:F6"/>
    <mergeCell ref="G5:G6"/>
    <mergeCell ref="Q5:Q6"/>
    <mergeCell ref="R5:R6"/>
  </mergeCells>
  <phoneticPr fontId="28" type="noConversion"/>
  <hyperlinks>
    <hyperlink ref="A1" location="索引目录!D46" display="返回索引页" xr:uid="{00000000-0004-0000-4600-000000000000}"/>
    <hyperlink ref="B1" location="固定资产汇总!B26" display="返回" xr:uid="{00000000-0004-0000-4600-000001000000}"/>
  </hyperlinks>
  <printOptions horizontalCentered="1"/>
  <pageMargins left="0.35433070866141736" right="0.35433070866141736" top="0.98425196850393704" bottom="0.78740157480314965" header="0.39370078740157477" footer="0.51181102362204722"/>
  <pageSetup paperSize="9" scale="76" fitToHeight="0" orientation="landscape" r:id="rId1"/>
  <headerFooter alignWithMargins="0">
    <oddHeader>&amp;R&amp;"宋体,常规"&amp;10共&amp;"Times New Roman,常规"&amp;N&amp;"宋体,常规"页第&amp;"Times New Roman,常规"&amp;P&amp;"宋体,常规"页</oddHeader>
  </headerFooter>
  <legacyDrawing r:id="rId2"/>
</worksheet>
</file>

<file path=xl/worksheets/sheet8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5">
    <pageSetUpPr fitToPage="1"/>
  </sheetPr>
  <dimension ref="A1:U29"/>
  <sheetViews>
    <sheetView zoomScale="80" zoomScaleNormal="80" workbookViewId="0">
      <selection activeCell="F30" sqref="F30"/>
    </sheetView>
  </sheetViews>
  <sheetFormatPr defaultColWidth="9" defaultRowHeight="15.75" customHeight="1" outlineLevelCol="1"/>
  <cols>
    <col min="1" max="1" width="4.25" style="12" customWidth="1"/>
    <col min="2" max="2" width="6.75" style="349" customWidth="1"/>
    <col min="3" max="3" width="13" style="349" customWidth="1"/>
    <col min="4" max="4" width="8" style="349" customWidth="1" outlineLevel="1"/>
    <col min="5" max="5" width="9" style="349"/>
    <col min="6" max="6" width="6.25" style="349" customWidth="1"/>
    <col min="7" max="7" width="8.75" style="561" customWidth="1"/>
    <col min="8" max="8" width="11.75" style="349" customWidth="1"/>
    <col min="9" max="12" width="11" style="705" customWidth="1" outlineLevel="1"/>
    <col min="13" max="15" width="11" style="705" customWidth="1"/>
    <col min="16" max="16" width="7" style="705" customWidth="1"/>
    <col min="17" max="17" width="11" style="705" customWidth="1"/>
    <col min="18" max="18" width="5.125" style="705" customWidth="1"/>
    <col min="19" max="19" width="5.5" style="349" customWidth="1"/>
    <col min="20" max="16384" width="9" style="349"/>
  </cols>
  <sheetData>
    <row r="1" spans="1:21" ht="15.75" customHeight="1">
      <c r="A1" s="564" t="s">
        <v>108</v>
      </c>
      <c r="B1" s="357" t="s">
        <v>333</v>
      </c>
      <c r="C1" s="348"/>
      <c r="D1" s="348"/>
      <c r="E1" s="348"/>
      <c r="F1" s="348"/>
      <c r="G1" s="560"/>
      <c r="H1" s="348"/>
      <c r="I1" s="941"/>
      <c r="J1" s="941"/>
      <c r="K1" s="941"/>
      <c r="L1" s="941"/>
      <c r="M1" s="941"/>
      <c r="N1" s="941"/>
      <c r="O1" s="941"/>
      <c r="P1" s="941"/>
      <c r="Q1" s="941"/>
      <c r="R1" s="941"/>
      <c r="S1" s="348"/>
    </row>
    <row r="2" spans="1:21" s="369" customFormat="1" ht="30" customHeight="1">
      <c r="A2" s="2061" t="s">
        <v>655</v>
      </c>
      <c r="B2" s="2062"/>
      <c r="C2" s="2062"/>
      <c r="D2" s="2062"/>
      <c r="E2" s="2062"/>
      <c r="F2" s="2062"/>
      <c r="G2" s="2062"/>
      <c r="H2" s="2062"/>
      <c r="I2" s="2062"/>
      <c r="J2" s="2062"/>
      <c r="K2" s="2062"/>
      <c r="L2" s="2062"/>
      <c r="M2" s="2062"/>
      <c r="N2" s="2062"/>
      <c r="O2" s="2062"/>
      <c r="P2" s="2062"/>
      <c r="Q2" s="2062"/>
      <c r="R2" s="2062"/>
      <c r="S2" s="2062"/>
    </row>
    <row r="3" spans="1:21" ht="14.25" customHeight="1">
      <c r="A3" s="705" t="str">
        <f>CONCATENATE(封面!D9,封面!F9,封面!G9,封面!H9,封面!I9,封面!J9,封面!K9)</f>
        <v>评估基准日：年月日</v>
      </c>
      <c r="B3" s="705"/>
      <c r="C3" s="705"/>
      <c r="D3" s="705"/>
      <c r="E3" s="705"/>
      <c r="F3" s="705"/>
      <c r="G3" s="705"/>
      <c r="H3" s="705"/>
      <c r="S3" s="705"/>
    </row>
    <row r="4" spans="1:21" ht="15.75" customHeight="1">
      <c r="A4" s="12" t="str">
        <f>封面!D7&amp;封面!F7</f>
        <v>被评估企业：</v>
      </c>
      <c r="I4" s="943"/>
      <c r="J4" s="943"/>
      <c r="K4" s="943"/>
      <c r="L4" s="943"/>
      <c r="M4" s="943"/>
      <c r="N4" s="943"/>
      <c r="O4" s="943"/>
      <c r="P4" s="943"/>
      <c r="Q4" s="943"/>
      <c r="R4" s="943"/>
      <c r="S4" s="355" t="s">
        <v>110</v>
      </c>
    </row>
    <row r="5" spans="1:21" s="365" customFormat="1" ht="15.75" customHeight="1">
      <c r="A5" s="2252" t="s">
        <v>172</v>
      </c>
      <c r="B5" s="2264" t="s">
        <v>157</v>
      </c>
      <c r="C5" s="2568" t="s">
        <v>656</v>
      </c>
      <c r="D5" s="2569" t="s">
        <v>607</v>
      </c>
      <c r="E5" s="2568" t="s">
        <v>482</v>
      </c>
      <c r="F5" s="2568" t="s">
        <v>483</v>
      </c>
      <c r="G5" s="2566" t="s">
        <v>657</v>
      </c>
      <c r="H5" s="2568" t="s">
        <v>658</v>
      </c>
      <c r="I5" s="2572" t="s">
        <v>317</v>
      </c>
      <c r="J5" s="2573"/>
      <c r="K5" s="2574" t="s">
        <v>394</v>
      </c>
      <c r="L5" s="2575"/>
      <c r="M5" s="2259" t="s">
        <v>318</v>
      </c>
      <c r="N5" s="2263"/>
      <c r="O5" s="2259" t="s">
        <v>319</v>
      </c>
      <c r="P5" s="2263"/>
      <c r="Q5" s="2263"/>
      <c r="R5" s="2571" t="s">
        <v>336</v>
      </c>
      <c r="S5" s="2568" t="s">
        <v>175</v>
      </c>
      <c r="U5" s="2189" t="s">
        <v>2129</v>
      </c>
    </row>
    <row r="6" spans="1:21" s="365" customFormat="1" ht="15.75" customHeight="1">
      <c r="A6" s="2253"/>
      <c r="B6" s="2265"/>
      <c r="C6" s="2265"/>
      <c r="D6" s="2570"/>
      <c r="E6" s="2265"/>
      <c r="F6" s="2265"/>
      <c r="G6" s="2567"/>
      <c r="H6" s="2265"/>
      <c r="I6" s="947" t="s">
        <v>569</v>
      </c>
      <c r="J6" s="947" t="s">
        <v>570</v>
      </c>
      <c r="K6" s="947" t="s">
        <v>569</v>
      </c>
      <c r="L6" s="947" t="s">
        <v>570</v>
      </c>
      <c r="M6" s="947" t="s">
        <v>569</v>
      </c>
      <c r="N6" s="947" t="s">
        <v>570</v>
      </c>
      <c r="O6" s="947" t="s">
        <v>569</v>
      </c>
      <c r="P6" s="947" t="s">
        <v>503</v>
      </c>
      <c r="Q6" s="947" t="s">
        <v>570</v>
      </c>
      <c r="R6" s="2263"/>
      <c r="S6" s="2265"/>
      <c r="U6" s="2190"/>
    </row>
    <row r="7" spans="1:21" ht="15.75" customHeight="1">
      <c r="A7" s="23"/>
      <c r="B7" s="358"/>
      <c r="C7" s="358"/>
      <c r="D7" s="471"/>
      <c r="E7" s="358"/>
      <c r="F7" s="353"/>
      <c r="G7" s="555"/>
      <c r="H7" s="353"/>
      <c r="I7" s="956"/>
      <c r="J7" s="956"/>
      <c r="K7" s="956"/>
      <c r="L7" s="956"/>
      <c r="M7" s="956"/>
      <c r="N7" s="956"/>
      <c r="O7" s="956"/>
      <c r="P7" s="968"/>
      <c r="Q7" s="956">
        <f t="shared" ref="Q7:Q24" si="0">ROUND(O7*P7/100,0)</f>
        <v>0</v>
      </c>
      <c r="R7" s="956" t="str">
        <f t="shared" ref="R7:R27" si="1">IF(N7=0,"",(Q7-N7)/N7*100)</f>
        <v/>
      </c>
      <c r="S7" s="370"/>
      <c r="U7" s="551"/>
    </row>
    <row r="8" spans="1:21" ht="15.75" customHeight="1">
      <c r="A8" s="23"/>
      <c r="B8" s="358"/>
      <c r="C8" s="358"/>
      <c r="D8" s="471"/>
      <c r="E8" s="358"/>
      <c r="F8" s="353"/>
      <c r="G8" s="555"/>
      <c r="H8" s="353"/>
      <c r="I8" s="956"/>
      <c r="J8" s="956"/>
      <c r="K8" s="956"/>
      <c r="L8" s="956"/>
      <c r="M8" s="956"/>
      <c r="N8" s="956"/>
      <c r="O8" s="956"/>
      <c r="P8" s="968"/>
      <c r="Q8" s="956">
        <f t="shared" si="0"/>
        <v>0</v>
      </c>
      <c r="R8" s="956" t="str">
        <f t="shared" si="1"/>
        <v/>
      </c>
      <c r="S8" s="370"/>
      <c r="U8" s="551"/>
    </row>
    <row r="9" spans="1:21" ht="15.75" customHeight="1">
      <c r="A9" s="23"/>
      <c r="B9" s="358"/>
      <c r="C9" s="358"/>
      <c r="D9" s="471"/>
      <c r="E9" s="358"/>
      <c r="F9" s="353"/>
      <c r="G9" s="555"/>
      <c r="H9" s="353"/>
      <c r="I9" s="956"/>
      <c r="J9" s="956"/>
      <c r="K9" s="956"/>
      <c r="L9" s="956"/>
      <c r="M9" s="956"/>
      <c r="N9" s="956"/>
      <c r="O9" s="956"/>
      <c r="P9" s="968"/>
      <c r="Q9" s="956">
        <f t="shared" si="0"/>
        <v>0</v>
      </c>
      <c r="R9" s="956" t="str">
        <f t="shared" si="1"/>
        <v/>
      </c>
      <c r="S9" s="370"/>
      <c r="U9" s="551"/>
    </row>
    <row r="10" spans="1:21" ht="15.75" customHeight="1">
      <c r="A10" s="23"/>
      <c r="B10" s="358"/>
      <c r="C10" s="358"/>
      <c r="D10" s="471"/>
      <c r="E10" s="358"/>
      <c r="F10" s="353"/>
      <c r="G10" s="555"/>
      <c r="H10" s="353"/>
      <c r="I10" s="956"/>
      <c r="J10" s="956"/>
      <c r="K10" s="956"/>
      <c r="L10" s="956"/>
      <c r="M10" s="956"/>
      <c r="N10" s="956"/>
      <c r="O10" s="956"/>
      <c r="P10" s="968"/>
      <c r="Q10" s="956">
        <f t="shared" si="0"/>
        <v>0</v>
      </c>
      <c r="R10" s="956" t="str">
        <f t="shared" si="1"/>
        <v/>
      </c>
      <c r="S10" s="370"/>
      <c r="U10" s="551"/>
    </row>
    <row r="11" spans="1:21" ht="15.75" customHeight="1">
      <c r="A11" s="23"/>
      <c r="B11" s="358"/>
      <c r="C11" s="358"/>
      <c r="D11" s="471"/>
      <c r="E11" s="358"/>
      <c r="F11" s="353"/>
      <c r="G11" s="555"/>
      <c r="H11" s="353"/>
      <c r="I11" s="956"/>
      <c r="J11" s="956"/>
      <c r="K11" s="956"/>
      <c r="L11" s="956"/>
      <c r="M11" s="956"/>
      <c r="N11" s="956"/>
      <c r="O11" s="956"/>
      <c r="P11" s="968"/>
      <c r="Q11" s="956">
        <f t="shared" si="0"/>
        <v>0</v>
      </c>
      <c r="R11" s="956" t="str">
        <f t="shared" si="1"/>
        <v/>
      </c>
      <c r="S11" s="370"/>
      <c r="U11" s="551"/>
    </row>
    <row r="12" spans="1:21" ht="15.75" customHeight="1">
      <c r="A12" s="23"/>
      <c r="B12" s="358"/>
      <c r="C12" s="358"/>
      <c r="D12" s="471"/>
      <c r="E12" s="358"/>
      <c r="F12" s="353"/>
      <c r="G12" s="555"/>
      <c r="H12" s="353"/>
      <c r="I12" s="956"/>
      <c r="J12" s="956"/>
      <c r="K12" s="956"/>
      <c r="L12" s="956"/>
      <c r="M12" s="956"/>
      <c r="N12" s="956"/>
      <c r="O12" s="956"/>
      <c r="P12" s="968"/>
      <c r="Q12" s="956">
        <f t="shared" si="0"/>
        <v>0</v>
      </c>
      <c r="R12" s="956" t="str">
        <f t="shared" si="1"/>
        <v/>
      </c>
      <c r="S12" s="370"/>
      <c r="U12" s="551"/>
    </row>
    <row r="13" spans="1:21" ht="15.75" customHeight="1">
      <c r="A13" s="23"/>
      <c r="B13" s="358"/>
      <c r="C13" s="358"/>
      <c r="D13" s="471"/>
      <c r="E13" s="358"/>
      <c r="F13" s="353"/>
      <c r="G13" s="555"/>
      <c r="H13" s="353"/>
      <c r="I13" s="956"/>
      <c r="J13" s="956"/>
      <c r="K13" s="956"/>
      <c r="L13" s="956"/>
      <c r="M13" s="956"/>
      <c r="N13" s="956"/>
      <c r="O13" s="956"/>
      <c r="P13" s="968"/>
      <c r="Q13" s="956">
        <f t="shared" si="0"/>
        <v>0</v>
      </c>
      <c r="R13" s="956" t="str">
        <f t="shared" si="1"/>
        <v/>
      </c>
      <c r="S13" s="370"/>
      <c r="U13" s="551"/>
    </row>
    <row r="14" spans="1:21" ht="15.75" customHeight="1">
      <c r="A14" s="23"/>
      <c r="B14" s="358"/>
      <c r="C14" s="358"/>
      <c r="D14" s="471"/>
      <c r="E14" s="358"/>
      <c r="F14" s="353"/>
      <c r="G14" s="555"/>
      <c r="H14" s="353"/>
      <c r="I14" s="956"/>
      <c r="J14" s="956"/>
      <c r="K14" s="956"/>
      <c r="L14" s="956"/>
      <c r="M14" s="956"/>
      <c r="N14" s="956"/>
      <c r="O14" s="956"/>
      <c r="P14" s="968"/>
      <c r="Q14" s="956">
        <f t="shared" si="0"/>
        <v>0</v>
      </c>
      <c r="R14" s="956" t="str">
        <f t="shared" si="1"/>
        <v/>
      </c>
      <c r="S14" s="370"/>
      <c r="U14" s="551"/>
    </row>
    <row r="15" spans="1:21" ht="15.75" customHeight="1">
      <c r="A15" s="23"/>
      <c r="B15" s="358"/>
      <c r="C15" s="358"/>
      <c r="D15" s="471"/>
      <c r="E15" s="358"/>
      <c r="F15" s="353"/>
      <c r="G15" s="555"/>
      <c r="H15" s="353"/>
      <c r="I15" s="956"/>
      <c r="J15" s="956"/>
      <c r="K15" s="956"/>
      <c r="L15" s="956"/>
      <c r="M15" s="956"/>
      <c r="N15" s="956"/>
      <c r="O15" s="956"/>
      <c r="P15" s="968"/>
      <c r="Q15" s="956">
        <f t="shared" si="0"/>
        <v>0</v>
      </c>
      <c r="R15" s="956" t="str">
        <f t="shared" si="1"/>
        <v/>
      </c>
      <c r="S15" s="370"/>
      <c r="U15" s="551"/>
    </row>
    <row r="16" spans="1:21" ht="15.75" customHeight="1">
      <c r="A16" s="23"/>
      <c r="B16" s="358"/>
      <c r="C16" s="358"/>
      <c r="D16" s="471"/>
      <c r="E16" s="358"/>
      <c r="F16" s="353"/>
      <c r="G16" s="555"/>
      <c r="H16" s="353"/>
      <c r="I16" s="956"/>
      <c r="J16" s="956"/>
      <c r="K16" s="956"/>
      <c r="L16" s="956"/>
      <c r="M16" s="956"/>
      <c r="N16" s="956"/>
      <c r="O16" s="956"/>
      <c r="P16" s="968"/>
      <c r="Q16" s="956">
        <f t="shared" si="0"/>
        <v>0</v>
      </c>
      <c r="R16" s="956" t="str">
        <f t="shared" si="1"/>
        <v/>
      </c>
      <c r="S16" s="370"/>
      <c r="U16" s="551"/>
    </row>
    <row r="17" spans="1:21" ht="15.75" customHeight="1">
      <c r="A17" s="23"/>
      <c r="B17" s="358"/>
      <c r="C17" s="358"/>
      <c r="D17" s="471"/>
      <c r="E17" s="358"/>
      <c r="F17" s="353"/>
      <c r="G17" s="555"/>
      <c r="H17" s="353"/>
      <c r="I17" s="956"/>
      <c r="J17" s="956"/>
      <c r="K17" s="956"/>
      <c r="L17" s="956"/>
      <c r="M17" s="956"/>
      <c r="N17" s="956"/>
      <c r="O17" s="956"/>
      <c r="P17" s="968"/>
      <c r="Q17" s="956">
        <f t="shared" si="0"/>
        <v>0</v>
      </c>
      <c r="R17" s="956" t="str">
        <f t="shared" si="1"/>
        <v/>
      </c>
      <c r="S17" s="370"/>
      <c r="U17" s="551"/>
    </row>
    <row r="18" spans="1:21" ht="15.75" customHeight="1">
      <c r="A18" s="23"/>
      <c r="B18" s="358"/>
      <c r="C18" s="358"/>
      <c r="D18" s="471"/>
      <c r="E18" s="358"/>
      <c r="F18" s="353"/>
      <c r="G18" s="555"/>
      <c r="H18" s="353"/>
      <c r="I18" s="956"/>
      <c r="J18" s="956"/>
      <c r="K18" s="956"/>
      <c r="L18" s="956"/>
      <c r="M18" s="956"/>
      <c r="N18" s="956"/>
      <c r="O18" s="956"/>
      <c r="P18" s="968"/>
      <c r="Q18" s="956">
        <f t="shared" si="0"/>
        <v>0</v>
      </c>
      <c r="R18" s="956" t="str">
        <f t="shared" si="1"/>
        <v/>
      </c>
      <c r="S18" s="370"/>
      <c r="U18" s="551"/>
    </row>
    <row r="19" spans="1:21" ht="15.75" customHeight="1">
      <c r="A19" s="23"/>
      <c r="B19" s="358"/>
      <c r="C19" s="358"/>
      <c r="D19" s="471"/>
      <c r="E19" s="358"/>
      <c r="F19" s="353"/>
      <c r="G19" s="555"/>
      <c r="H19" s="353"/>
      <c r="I19" s="956"/>
      <c r="J19" s="956"/>
      <c r="K19" s="956"/>
      <c r="L19" s="956"/>
      <c r="M19" s="956"/>
      <c r="N19" s="956"/>
      <c r="O19" s="956"/>
      <c r="P19" s="968"/>
      <c r="Q19" s="956">
        <f t="shared" si="0"/>
        <v>0</v>
      </c>
      <c r="R19" s="956" t="str">
        <f t="shared" si="1"/>
        <v/>
      </c>
      <c r="S19" s="370"/>
      <c r="U19" s="551"/>
    </row>
    <row r="20" spans="1:21" ht="15.75" customHeight="1">
      <c r="A20" s="23"/>
      <c r="B20" s="358"/>
      <c r="C20" s="358"/>
      <c r="D20" s="471"/>
      <c r="E20" s="358"/>
      <c r="F20" s="353"/>
      <c r="G20" s="555"/>
      <c r="H20" s="353"/>
      <c r="I20" s="956"/>
      <c r="J20" s="956"/>
      <c r="K20" s="956"/>
      <c r="L20" s="956"/>
      <c r="M20" s="956"/>
      <c r="N20" s="956"/>
      <c r="O20" s="956"/>
      <c r="P20" s="968"/>
      <c r="Q20" s="956">
        <f t="shared" si="0"/>
        <v>0</v>
      </c>
      <c r="R20" s="956" t="str">
        <f t="shared" si="1"/>
        <v/>
      </c>
      <c r="S20" s="370"/>
      <c r="U20" s="551"/>
    </row>
    <row r="21" spans="1:21" ht="15.75" customHeight="1">
      <c r="A21" s="23"/>
      <c r="B21" s="358"/>
      <c r="C21" s="358"/>
      <c r="D21" s="471"/>
      <c r="E21" s="358"/>
      <c r="F21" s="353"/>
      <c r="G21" s="555"/>
      <c r="H21" s="353"/>
      <c r="I21" s="956"/>
      <c r="J21" s="956"/>
      <c r="K21" s="956"/>
      <c r="L21" s="956"/>
      <c r="M21" s="956"/>
      <c r="N21" s="956"/>
      <c r="O21" s="956"/>
      <c r="P21" s="968"/>
      <c r="Q21" s="956">
        <f t="shared" si="0"/>
        <v>0</v>
      </c>
      <c r="R21" s="956" t="str">
        <f t="shared" si="1"/>
        <v/>
      </c>
      <c r="S21" s="370"/>
      <c r="U21" s="551"/>
    </row>
    <row r="22" spans="1:21" ht="15.75" customHeight="1">
      <c r="A22" s="23"/>
      <c r="B22" s="358"/>
      <c r="C22" s="358"/>
      <c r="D22" s="471"/>
      <c r="E22" s="358"/>
      <c r="F22" s="353"/>
      <c r="G22" s="555"/>
      <c r="H22" s="353"/>
      <c r="I22" s="956"/>
      <c r="J22" s="956"/>
      <c r="K22" s="956"/>
      <c r="L22" s="956"/>
      <c r="M22" s="956"/>
      <c r="N22" s="956"/>
      <c r="O22" s="956"/>
      <c r="P22" s="968"/>
      <c r="Q22" s="956">
        <f t="shared" si="0"/>
        <v>0</v>
      </c>
      <c r="R22" s="956" t="str">
        <f t="shared" si="1"/>
        <v/>
      </c>
      <c r="S22" s="370"/>
      <c r="U22" s="551"/>
    </row>
    <row r="23" spans="1:21" ht="15.75" customHeight="1">
      <c r="A23" s="23"/>
      <c r="B23" s="358"/>
      <c r="C23" s="358"/>
      <c r="D23" s="471"/>
      <c r="E23" s="358"/>
      <c r="F23" s="353"/>
      <c r="G23" s="555"/>
      <c r="H23" s="353"/>
      <c r="I23" s="956"/>
      <c r="J23" s="956"/>
      <c r="K23" s="956"/>
      <c r="L23" s="956"/>
      <c r="M23" s="956"/>
      <c r="N23" s="956"/>
      <c r="O23" s="956"/>
      <c r="P23" s="968"/>
      <c r="Q23" s="956">
        <f t="shared" si="0"/>
        <v>0</v>
      </c>
      <c r="R23" s="956" t="str">
        <f t="shared" si="1"/>
        <v/>
      </c>
      <c r="S23" s="370"/>
      <c r="U23" s="551"/>
    </row>
    <row r="24" spans="1:21" ht="15.75" customHeight="1">
      <c r="A24" s="23"/>
      <c r="B24" s="358"/>
      <c r="C24" s="358"/>
      <c r="D24" s="471"/>
      <c r="E24" s="358"/>
      <c r="F24" s="353"/>
      <c r="G24" s="555"/>
      <c r="H24" s="353"/>
      <c r="I24" s="956"/>
      <c r="J24" s="956"/>
      <c r="K24" s="956"/>
      <c r="L24" s="956"/>
      <c r="M24" s="956"/>
      <c r="N24" s="956"/>
      <c r="O24" s="956"/>
      <c r="P24" s="968"/>
      <c r="Q24" s="956">
        <f t="shared" si="0"/>
        <v>0</v>
      </c>
      <c r="R24" s="956" t="str">
        <f t="shared" si="1"/>
        <v/>
      </c>
      <c r="S24" s="370"/>
      <c r="U24" s="551"/>
    </row>
    <row r="25" spans="1:21" ht="15.75" customHeight="1">
      <c r="A25" s="2264" t="s">
        <v>433</v>
      </c>
      <c r="B25" s="2264"/>
      <c r="C25" s="2264"/>
      <c r="D25" s="471"/>
      <c r="E25" s="358"/>
      <c r="F25" s="353"/>
      <c r="G25" s="555"/>
      <c r="H25" s="353"/>
      <c r="I25" s="956">
        <f>SUM(I7:I24)</f>
        <v>0</v>
      </c>
      <c r="J25" s="956">
        <f>SUM(J7:J24)</f>
        <v>0</v>
      </c>
      <c r="K25" s="956"/>
      <c r="L25" s="956"/>
      <c r="M25" s="956">
        <f>SUM(M7:M24)</f>
        <v>0</v>
      </c>
      <c r="N25" s="956">
        <f>SUM(N7:N24)</f>
        <v>0</v>
      </c>
      <c r="O25" s="956">
        <f>SUM(O7:O24)</f>
        <v>0</v>
      </c>
      <c r="P25" s="968"/>
      <c r="Q25" s="956">
        <f>SUM(Q7:Q24)</f>
        <v>0</v>
      </c>
      <c r="R25" s="956" t="str">
        <f t="shared" si="1"/>
        <v/>
      </c>
      <c r="S25" s="370"/>
      <c r="U25" s="551"/>
    </row>
    <row r="26" spans="1:21" ht="15.75" customHeight="1">
      <c r="A26" s="2264" t="s">
        <v>659</v>
      </c>
      <c r="B26" s="2264"/>
      <c r="C26" s="2264"/>
      <c r="D26" s="471"/>
      <c r="E26" s="370"/>
      <c r="F26" s="353"/>
      <c r="G26" s="555"/>
      <c r="H26" s="353"/>
      <c r="I26" s="956"/>
      <c r="J26" s="956"/>
      <c r="K26" s="956"/>
      <c r="L26" s="956"/>
      <c r="M26" s="956"/>
      <c r="N26" s="956">
        <f>J26</f>
        <v>0</v>
      </c>
      <c r="O26" s="956"/>
      <c r="P26" s="968"/>
      <c r="Q26" s="956">
        <v>0</v>
      </c>
      <c r="R26" s="956" t="str">
        <f t="shared" si="1"/>
        <v/>
      </c>
      <c r="S26" s="370"/>
      <c r="U26" s="551"/>
    </row>
    <row r="27" spans="1:21" ht="15.75" customHeight="1">
      <c r="A27" s="2264" t="s">
        <v>449</v>
      </c>
      <c r="B27" s="2264"/>
      <c r="C27" s="2264"/>
      <c r="D27" s="381"/>
      <c r="E27" s="353"/>
      <c r="F27" s="353"/>
      <c r="G27" s="555"/>
      <c r="H27" s="353"/>
      <c r="I27" s="956">
        <f>I25-I26</f>
        <v>0</v>
      </c>
      <c r="J27" s="956">
        <f>J25-J26</f>
        <v>0</v>
      </c>
      <c r="K27" s="956"/>
      <c r="L27" s="956"/>
      <c r="M27" s="956">
        <f>M25-M26</f>
        <v>0</v>
      </c>
      <c r="N27" s="956">
        <f>N25-N26</f>
        <v>0</v>
      </c>
      <c r="O27" s="956">
        <f>O25-O26</f>
        <v>0</v>
      </c>
      <c r="P27" s="968"/>
      <c r="Q27" s="956">
        <f>Q25-Q26</f>
        <v>0</v>
      </c>
      <c r="R27" s="956" t="str">
        <f t="shared" si="1"/>
        <v/>
      </c>
      <c r="S27" s="370"/>
    </row>
    <row r="28" spans="1:21" ht="15.75" customHeight="1">
      <c r="A28" s="12" t="str">
        <f>封面!D11&amp;封面!G11</f>
        <v>被评估企业填表人：</v>
      </c>
      <c r="I28" s="943"/>
      <c r="J28" s="943"/>
      <c r="K28" s="943"/>
      <c r="L28" s="943"/>
      <c r="M28" s="943" t="str">
        <f>"评估人员："&amp;封面!G32</f>
        <v>评估人员：</v>
      </c>
      <c r="N28" s="943"/>
      <c r="O28" s="943"/>
      <c r="P28" s="943"/>
      <c r="Q28" s="943"/>
      <c r="R28" s="943"/>
    </row>
    <row r="29" spans="1:21" ht="15.75" customHeight="1">
      <c r="A29" s="12" t="str">
        <f>CONCATENATE(封面!D13,封面!F13,封面!G13,封面!H13,封面!I13,封面!J13,封面!K13)</f>
        <v>填表日期：年月日</v>
      </c>
      <c r="I29" s="943"/>
      <c r="J29" s="943"/>
      <c r="K29" s="943"/>
      <c r="L29" s="943"/>
      <c r="M29" s="943"/>
      <c r="N29" s="943"/>
      <c r="O29" s="943"/>
      <c r="P29" s="943"/>
      <c r="Q29" s="943"/>
      <c r="R29" s="943"/>
    </row>
  </sheetData>
  <mergeCells count="19">
    <mergeCell ref="A25:C25"/>
    <mergeCell ref="A26:C26"/>
    <mergeCell ref="A27:C27"/>
    <mergeCell ref="A5:A6"/>
    <mergeCell ref="B5:B6"/>
    <mergeCell ref="C5:C6"/>
    <mergeCell ref="U5:U6"/>
    <mergeCell ref="A2:S2"/>
    <mergeCell ref="I5:J5"/>
    <mergeCell ref="K5:L5"/>
    <mergeCell ref="M5:N5"/>
    <mergeCell ref="O5:Q5"/>
    <mergeCell ref="D5:D6"/>
    <mergeCell ref="E5:E6"/>
    <mergeCell ref="F5:F6"/>
    <mergeCell ref="G5:G6"/>
    <mergeCell ref="H5:H6"/>
    <mergeCell ref="R5:R6"/>
    <mergeCell ref="S5:S6"/>
  </mergeCells>
  <phoneticPr fontId="28" type="noConversion"/>
  <hyperlinks>
    <hyperlink ref="A1" location="索引目录!D47" display="返回索引页" xr:uid="{00000000-0004-0000-4700-000000000000}"/>
    <hyperlink ref="B1" location="固定资产汇总!B28" display="返回" xr:uid="{00000000-0004-0000-4700-000001000000}"/>
  </hyperlinks>
  <printOptions horizontalCentered="1"/>
  <pageMargins left="0.35433070866141736" right="0.35433070866141736" top="0.98425196850393704" bottom="0.78740157480314965" header="0.39370078740157477" footer="0.51181102362204722"/>
  <pageSetup paperSize="9" scale="75" fitToHeight="0" orientation="landscape" r:id="rId1"/>
  <headerFooter alignWithMargins="0">
    <oddHeader>&amp;R&amp;"宋体,常规"&amp;10共&amp;"Times New Roman,常规"&amp;N&amp;"宋体,常规"页第&amp;"Times New Roman,常规"&amp;P&amp;"宋体,常规"页</oddHeader>
  </headerFooter>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0">
    <pageSetUpPr fitToPage="1"/>
  </sheetPr>
  <dimension ref="A1:W89"/>
  <sheetViews>
    <sheetView topLeftCell="A24" zoomScaleNormal="100" zoomScaleSheetLayoutView="100" workbookViewId="0">
      <selection activeCell="C26" sqref="C26"/>
    </sheetView>
  </sheetViews>
  <sheetFormatPr defaultColWidth="9" defaultRowHeight="15.75" customHeight="1" outlineLevelCol="1"/>
  <cols>
    <col min="1" max="1" width="4.75" style="4" customWidth="1"/>
    <col min="2" max="2" width="26" style="4" customWidth="1"/>
    <col min="3" max="3" width="16.5" style="705" customWidth="1" outlineLevel="1"/>
    <col min="4" max="4" width="11.875" style="705" customWidth="1" outlineLevel="1"/>
    <col min="5" max="5" width="24.5" style="705" customWidth="1"/>
    <col min="6" max="6" width="25.25" style="705" customWidth="1"/>
    <col min="7" max="7" width="22.25" style="705" customWidth="1"/>
    <col min="8" max="8" width="17.625" style="717" customWidth="1"/>
    <col min="9" max="9" width="11.75" style="705" customWidth="1"/>
    <col min="10" max="10" width="13.25" style="705" bestFit="1" customWidth="1"/>
    <col min="11" max="12" width="11.75" style="705" customWidth="1"/>
    <col min="13" max="14" width="9" style="4"/>
    <col min="15" max="15" width="5.75" style="4" customWidth="1"/>
    <col min="16" max="16" width="16.75" style="4" customWidth="1"/>
    <col min="17" max="17" width="13.75" style="749" bestFit="1" customWidth="1"/>
    <col min="18" max="20" width="9" style="749"/>
    <col min="21" max="16384" width="9" style="4"/>
  </cols>
  <sheetData>
    <row r="1" spans="1:23" ht="12.75" customHeight="1">
      <c r="A1" s="22" t="s">
        <v>108</v>
      </c>
      <c r="B1" s="6" t="s">
        <v>333</v>
      </c>
      <c r="C1" s="941"/>
      <c r="D1" s="941"/>
      <c r="E1" s="941"/>
      <c r="F1" s="941"/>
      <c r="G1" s="941"/>
      <c r="H1" s="942"/>
      <c r="I1" s="943"/>
      <c r="J1" s="943"/>
      <c r="K1" s="943"/>
      <c r="L1" s="943"/>
    </row>
    <row r="2" spans="1:23" s="2" customFormat="1" ht="30" customHeight="1">
      <c r="A2" s="2061" t="s">
        <v>334</v>
      </c>
      <c r="B2" s="2062"/>
      <c r="C2" s="2062"/>
      <c r="D2" s="2062"/>
      <c r="E2" s="2062"/>
      <c r="F2" s="2062"/>
      <c r="G2" s="2062"/>
      <c r="H2" s="2062"/>
      <c r="I2" s="944"/>
      <c r="J2" s="944"/>
      <c r="K2" s="944"/>
      <c r="L2" s="944"/>
      <c r="O2" s="2061" t="s">
        <v>1348</v>
      </c>
      <c r="P2" s="2061"/>
      <c r="Q2" s="2061"/>
      <c r="R2" s="2061"/>
      <c r="S2" s="2061"/>
      <c r="T2" s="896"/>
      <c r="U2" s="662"/>
      <c r="V2" s="662"/>
      <c r="W2" s="662"/>
    </row>
    <row r="3" spans="1:23" ht="15" customHeight="1">
      <c r="A3" s="2063" t="str">
        <f>CONCATENATE(封面!D9,封面!F9,封面!G9,封面!H9,封面!I9,封面!J9,封面!K9)</f>
        <v>评估基准日：年月日</v>
      </c>
      <c r="B3" s="2063"/>
      <c r="C3" s="2063"/>
      <c r="D3" s="2063"/>
      <c r="E3" s="2063"/>
      <c r="F3" s="2063"/>
      <c r="G3" s="2063"/>
      <c r="H3" s="2063"/>
      <c r="I3" s="943"/>
      <c r="J3" s="943"/>
      <c r="K3" s="943"/>
      <c r="L3" s="943"/>
      <c r="O3" s="663" t="s">
        <v>1349</v>
      </c>
      <c r="P3" s="659" t="s">
        <v>1350</v>
      </c>
      <c r="Q3" s="664" t="s">
        <v>977</v>
      </c>
      <c r="R3" s="752" t="s">
        <v>978</v>
      </c>
      <c r="S3" s="752" t="s">
        <v>1351</v>
      </c>
      <c r="T3" s="665" t="s">
        <v>933</v>
      </c>
      <c r="U3" s="661"/>
      <c r="V3" s="661"/>
      <c r="W3" s="661"/>
    </row>
    <row r="4" spans="1:23" ht="12" customHeight="1">
      <c r="A4" s="8" t="str">
        <f>封面!D7&amp;封面!F7</f>
        <v>被评估企业：</v>
      </c>
      <c r="C4" s="943"/>
      <c r="D4" s="943"/>
      <c r="E4" s="943"/>
      <c r="F4" s="943"/>
      <c r="G4" s="943"/>
      <c r="H4" s="945" t="s">
        <v>110</v>
      </c>
      <c r="I4" s="943"/>
      <c r="J4" s="946" t="str">
        <f>IF(COUNTIF(J6:J89,"&gt;0")+COUNTIF(J6:J89,"&lt;0")&gt;0,"出错","OK")</f>
        <v>OK</v>
      </c>
      <c r="K4" s="943"/>
      <c r="L4" s="946" t="str">
        <f>IF(COUNTIF(L6:L89,"&gt;0")+COUNTIF(L6:L89,"&lt;0")&gt;0,"出错","OK")</f>
        <v>OK</v>
      </c>
      <c r="O4" s="678">
        <v>1</v>
      </c>
      <c r="P4" s="674" t="s">
        <v>30</v>
      </c>
      <c r="Q4" s="668">
        <f>ROUND(C6/10000,2)</f>
        <v>0</v>
      </c>
      <c r="R4" s="668">
        <f>ROUND(E6/10000,2)</f>
        <v>0</v>
      </c>
      <c r="S4" s="668">
        <f>ROUND(F6/10000,2)</f>
        <v>0</v>
      </c>
      <c r="T4" s="668">
        <f t="shared" ref="T4:T18" si="0">S4-R4</f>
        <v>0</v>
      </c>
      <c r="U4" s="661"/>
      <c r="V4" s="661"/>
      <c r="W4" s="661"/>
    </row>
    <row r="5" spans="1:23" s="3" customFormat="1" ht="14.25" customHeight="1">
      <c r="A5" s="9" t="s">
        <v>172</v>
      </c>
      <c r="B5" s="59" t="s">
        <v>306</v>
      </c>
      <c r="C5" s="947" t="s">
        <v>317</v>
      </c>
      <c r="D5" s="947" t="s">
        <v>335</v>
      </c>
      <c r="E5" s="947" t="s">
        <v>318</v>
      </c>
      <c r="F5" s="947" t="s">
        <v>319</v>
      </c>
      <c r="G5" s="947" t="s">
        <v>208</v>
      </c>
      <c r="H5" s="948" t="s">
        <v>336</v>
      </c>
      <c r="I5" s="949" t="s">
        <v>337</v>
      </c>
      <c r="J5" s="949" t="s">
        <v>338</v>
      </c>
      <c r="K5" s="950" t="s">
        <v>339</v>
      </c>
      <c r="L5" s="950" t="s">
        <v>338</v>
      </c>
      <c r="O5" s="678">
        <v>2</v>
      </c>
      <c r="P5" s="676" t="s">
        <v>325</v>
      </c>
      <c r="Q5" s="668">
        <f>ROUND(C20/10000,2)</f>
        <v>0</v>
      </c>
      <c r="R5" s="668">
        <f>ROUND(E20/10000,2)</f>
        <v>0</v>
      </c>
      <c r="S5" s="668">
        <f>ROUND(F20/10000,2)</f>
        <v>0</v>
      </c>
      <c r="T5" s="668">
        <f t="shared" si="0"/>
        <v>0</v>
      </c>
      <c r="U5" s="669">
        <f>Q5-SUM(Q6:Q11)+Q23</f>
        <v>0</v>
      </c>
      <c r="V5" s="669">
        <f>R5-SUM(R6:R11)+R23</f>
        <v>0</v>
      </c>
      <c r="W5" s="669">
        <f>S5-SUM(S6:S11)+S23</f>
        <v>0</v>
      </c>
    </row>
    <row r="6" spans="1:23" s="16" customFormat="1" ht="14.25" customHeight="1">
      <c r="A6" s="301">
        <f>SUBTOTAL(103,$B$6:B6)</f>
        <v>1</v>
      </c>
      <c r="B6" s="291" t="s">
        <v>307</v>
      </c>
      <c r="C6" s="951">
        <f>SUM(C7:C19)</f>
        <v>0</v>
      </c>
      <c r="D6" s="951">
        <f>SUM(D7:D19)</f>
        <v>0</v>
      </c>
      <c r="E6" s="951">
        <f>SUM(E7:E19)</f>
        <v>0</v>
      </c>
      <c r="F6" s="951">
        <f>SUM(F7:F19)</f>
        <v>0</v>
      </c>
      <c r="G6" s="951">
        <f t="shared" ref="G6:G66" si="1">F6-E6</f>
        <v>0</v>
      </c>
      <c r="H6" s="952" t="str">
        <f>IF(E6=0,"",G6/ABS(E6)*100)</f>
        <v/>
      </c>
      <c r="I6" s="953">
        <f>资产负债表!D20</f>
        <v>0</v>
      </c>
      <c r="J6" s="953">
        <f>ROUND(C6-I6,2)</f>
        <v>0</v>
      </c>
      <c r="K6" s="954">
        <f>审定数!C2</f>
        <v>0</v>
      </c>
      <c r="L6" s="955">
        <f>ROUND(E6-K6,2)</f>
        <v>0</v>
      </c>
      <c r="O6" s="678">
        <v>3</v>
      </c>
      <c r="P6" s="675" t="s">
        <v>1352</v>
      </c>
      <c r="Q6" s="668">
        <f>ROUND(C26/10000,2)</f>
        <v>0</v>
      </c>
      <c r="R6" s="668">
        <f>ROUND(E26/10000,2)</f>
        <v>0</v>
      </c>
      <c r="S6" s="668">
        <f>ROUND(F26/10000,2)</f>
        <v>0</v>
      </c>
      <c r="T6" s="668">
        <f t="shared" si="0"/>
        <v>0</v>
      </c>
      <c r="U6" s="705"/>
      <c r="V6" s="671"/>
      <c r="W6" s="671"/>
    </row>
    <row r="7" spans="1:23" ht="14.25" customHeight="1">
      <c r="A7" s="751">
        <f>SUBTOTAL(103,$B$6:B7)</f>
        <v>2</v>
      </c>
      <c r="B7" s="293" t="s">
        <v>31</v>
      </c>
      <c r="C7" s="956">
        <f>流动汇总!E6</f>
        <v>0</v>
      </c>
      <c r="D7" s="956">
        <f>E7-C7</f>
        <v>0</v>
      </c>
      <c r="E7" s="956">
        <f>流动汇总!F6</f>
        <v>0</v>
      </c>
      <c r="F7" s="956">
        <f>流动汇总!G6</f>
        <v>0</v>
      </c>
      <c r="G7" s="956">
        <f t="shared" si="1"/>
        <v>0</v>
      </c>
      <c r="H7" s="957" t="str">
        <f t="shared" ref="H7:H66" si="2">IF(E7=0,"",G7/ABS(E7)*100)</f>
        <v/>
      </c>
      <c r="I7" s="958">
        <f>资产负债表!D7</f>
        <v>0</v>
      </c>
      <c r="J7" s="953">
        <f>ROUND(C7-I7,2)</f>
        <v>0</v>
      </c>
      <c r="K7" s="954">
        <f>审定数!C3</f>
        <v>0</v>
      </c>
      <c r="L7" s="955">
        <f t="shared" ref="L7:L66" si="3">ROUND(E7-K7,2)</f>
        <v>0</v>
      </c>
      <c r="O7" s="678">
        <v>4</v>
      </c>
      <c r="P7" s="676" t="s">
        <v>326</v>
      </c>
      <c r="Q7" s="668">
        <f>ROUND(C29/10000,2)</f>
        <v>0</v>
      </c>
      <c r="R7" s="668">
        <f t="shared" ref="R7:S9" si="4">ROUND(E29/10000,2)</f>
        <v>0</v>
      </c>
      <c r="S7" s="668">
        <f t="shared" si="4"/>
        <v>0</v>
      </c>
      <c r="T7" s="668">
        <f t="shared" si="0"/>
        <v>0</v>
      </c>
      <c r="U7" s="705"/>
      <c r="V7" s="661"/>
      <c r="W7" s="661"/>
    </row>
    <row r="8" spans="1:23" ht="14.25" customHeight="1">
      <c r="A8" s="751">
        <f>SUBTOTAL(103,$B$6:B8)</f>
        <v>3</v>
      </c>
      <c r="B8" s="293" t="s">
        <v>39</v>
      </c>
      <c r="C8" s="956">
        <f>流动汇总!E7</f>
        <v>0</v>
      </c>
      <c r="D8" s="956">
        <f>E8-C8</f>
        <v>0</v>
      </c>
      <c r="E8" s="956">
        <f>流动汇总!F7</f>
        <v>0</v>
      </c>
      <c r="F8" s="956">
        <f>流动汇总!G7</f>
        <v>0</v>
      </c>
      <c r="G8" s="956">
        <f t="shared" si="1"/>
        <v>0</v>
      </c>
      <c r="H8" s="957" t="str">
        <f t="shared" si="2"/>
        <v/>
      </c>
      <c r="I8" s="958">
        <f>资产负债表!D8</f>
        <v>0</v>
      </c>
      <c r="J8" s="953">
        <f t="shared" ref="J8:J66" si="5">ROUND(C8-I8,2)</f>
        <v>0</v>
      </c>
      <c r="K8" s="954">
        <f>审定数!C4</f>
        <v>0</v>
      </c>
      <c r="L8" s="955">
        <f t="shared" si="3"/>
        <v>0</v>
      </c>
      <c r="O8" s="678">
        <v>5</v>
      </c>
      <c r="P8" s="676" t="s">
        <v>1347</v>
      </c>
      <c r="Q8" s="668">
        <f>ROUND(C30/10000,2)</f>
        <v>0</v>
      </c>
      <c r="R8" s="668">
        <f t="shared" si="4"/>
        <v>0</v>
      </c>
      <c r="S8" s="668">
        <f t="shared" si="4"/>
        <v>0</v>
      </c>
      <c r="T8" s="668">
        <f t="shared" si="0"/>
        <v>0</v>
      </c>
      <c r="U8" s="705"/>
      <c r="V8" s="661"/>
      <c r="W8" s="661"/>
    </row>
    <row r="9" spans="1:23" s="349" customFormat="1" ht="14.25" customHeight="1">
      <c r="A9" s="751">
        <f>SUBTOTAL(103,$B$6:B9)</f>
        <v>4</v>
      </c>
      <c r="B9" s="744" t="s">
        <v>1360</v>
      </c>
      <c r="C9" s="956">
        <f>流动汇总!E8</f>
        <v>0</v>
      </c>
      <c r="D9" s="956">
        <f t="shared" ref="D9:D19" si="6">E9-C9</f>
        <v>0</v>
      </c>
      <c r="E9" s="956">
        <f>流动汇总!F8</f>
        <v>0</v>
      </c>
      <c r="F9" s="956">
        <f>流动汇总!G8</f>
        <v>0</v>
      </c>
      <c r="G9" s="956">
        <f t="shared" si="1"/>
        <v>0</v>
      </c>
      <c r="H9" s="957" t="str">
        <f t="shared" si="2"/>
        <v/>
      </c>
      <c r="I9" s="958">
        <f>资产负债表!D9</f>
        <v>0</v>
      </c>
      <c r="J9" s="953">
        <f t="shared" si="5"/>
        <v>0</v>
      </c>
      <c r="K9" s="954">
        <f>审定数!C5</f>
        <v>0</v>
      </c>
      <c r="L9" s="955">
        <f t="shared" si="3"/>
        <v>0</v>
      </c>
      <c r="O9" s="678">
        <v>6</v>
      </c>
      <c r="P9" s="676" t="s">
        <v>327</v>
      </c>
      <c r="Q9" s="668">
        <f>ROUND(C31/10000,2)</f>
        <v>0</v>
      </c>
      <c r="R9" s="668">
        <f t="shared" si="4"/>
        <v>0</v>
      </c>
      <c r="S9" s="668">
        <f t="shared" si="4"/>
        <v>0</v>
      </c>
      <c r="T9" s="668">
        <f t="shared" si="0"/>
        <v>0</v>
      </c>
      <c r="U9" s="705"/>
      <c r="V9" s="661"/>
      <c r="W9" s="661"/>
    </row>
    <row r="10" spans="1:23" ht="14.25" customHeight="1">
      <c r="A10" s="751">
        <f>SUBTOTAL(103,$B$6:B10)</f>
        <v>5</v>
      </c>
      <c r="B10" s="293" t="s">
        <v>46</v>
      </c>
      <c r="C10" s="956">
        <f>流动汇总!E9</f>
        <v>0</v>
      </c>
      <c r="D10" s="956">
        <f t="shared" si="6"/>
        <v>0</v>
      </c>
      <c r="E10" s="956">
        <f>流动汇总!F9</f>
        <v>0</v>
      </c>
      <c r="F10" s="956">
        <f>流动汇总!G9</f>
        <v>0</v>
      </c>
      <c r="G10" s="956">
        <f t="shared" si="1"/>
        <v>0</v>
      </c>
      <c r="H10" s="957" t="str">
        <f t="shared" si="2"/>
        <v/>
      </c>
      <c r="I10" s="958">
        <f>资产负债表!D10</f>
        <v>0</v>
      </c>
      <c r="J10" s="953">
        <f t="shared" si="5"/>
        <v>0</v>
      </c>
      <c r="K10" s="954">
        <f>审定数!C6</f>
        <v>0</v>
      </c>
      <c r="L10" s="955">
        <f t="shared" si="3"/>
        <v>0</v>
      </c>
      <c r="O10" s="678">
        <v>7</v>
      </c>
      <c r="P10" s="676" t="s">
        <v>1353</v>
      </c>
      <c r="Q10" s="668">
        <f>ROUND(C35/10000,2)</f>
        <v>0</v>
      </c>
      <c r="R10" s="668">
        <f>ROUND(E35/10000,2)</f>
        <v>0</v>
      </c>
      <c r="S10" s="668">
        <f>ROUND(F35/10000,2)</f>
        <v>0</v>
      </c>
      <c r="T10" s="668">
        <f t="shared" si="0"/>
        <v>0</v>
      </c>
      <c r="U10" s="705"/>
      <c r="V10" s="661"/>
      <c r="W10" s="661"/>
    </row>
    <row r="11" spans="1:23" ht="15" customHeight="1">
      <c r="A11" s="751">
        <f>SUBTOTAL(103,$B$6:B11)</f>
        <v>6</v>
      </c>
      <c r="B11" s="293" t="s">
        <v>48</v>
      </c>
      <c r="C11" s="956">
        <f>流动汇总!E10</f>
        <v>0</v>
      </c>
      <c r="D11" s="956">
        <f t="shared" si="6"/>
        <v>0</v>
      </c>
      <c r="E11" s="956">
        <f>流动汇总!F10</f>
        <v>0</v>
      </c>
      <c r="F11" s="956">
        <f>流动汇总!G10</f>
        <v>0</v>
      </c>
      <c r="G11" s="956">
        <f t="shared" si="1"/>
        <v>0</v>
      </c>
      <c r="H11" s="957" t="str">
        <f t="shared" si="2"/>
        <v/>
      </c>
      <c r="I11" s="958">
        <f>资产负债表!D11</f>
        <v>0</v>
      </c>
      <c r="J11" s="953">
        <f t="shared" si="5"/>
        <v>0</v>
      </c>
      <c r="K11" s="954">
        <f>审定数!C7</f>
        <v>0</v>
      </c>
      <c r="L11" s="955">
        <f t="shared" si="3"/>
        <v>0</v>
      </c>
      <c r="O11" s="678">
        <v>8</v>
      </c>
      <c r="P11" s="676" t="s">
        <v>1354</v>
      </c>
      <c r="Q11" s="668">
        <f>ROUND((C21+C22+C23+C24+C27+C28+C32+C33+C34+C36+C37+C38+C39+C40)/10000,2)</f>
        <v>0</v>
      </c>
      <c r="R11" s="668">
        <f>ROUND((E21+E22+E23+E24+E27+E28+E32+E33+E34+E36+E37+E38+E39+E40)/10000,2)</f>
        <v>0</v>
      </c>
      <c r="S11" s="668">
        <f>ROUND((F21+F22+F23+F24+F27+F28+F32+F33+F34+F36+F37+F38+F39+F40)/10000,2)</f>
        <v>0</v>
      </c>
      <c r="T11" s="668">
        <f t="shared" si="0"/>
        <v>0</v>
      </c>
      <c r="U11" s="661"/>
      <c r="V11" s="661"/>
      <c r="W11" s="661"/>
    </row>
    <row r="12" spans="1:23" s="349" customFormat="1" ht="15" customHeight="1">
      <c r="A12" s="751">
        <f>SUBTOTAL(103,$B$6:B12)</f>
        <v>7</v>
      </c>
      <c r="B12" s="744" t="s">
        <v>1377</v>
      </c>
      <c r="C12" s="956">
        <f>流动汇总!E11</f>
        <v>0</v>
      </c>
      <c r="D12" s="956">
        <f t="shared" si="6"/>
        <v>0</v>
      </c>
      <c r="E12" s="956">
        <f>流动汇总!F11</f>
        <v>0</v>
      </c>
      <c r="F12" s="956">
        <f>流动汇总!G11</f>
        <v>0</v>
      </c>
      <c r="G12" s="956">
        <f t="shared" si="1"/>
        <v>0</v>
      </c>
      <c r="H12" s="957" t="str">
        <f t="shared" si="2"/>
        <v/>
      </c>
      <c r="I12" s="958">
        <f>资产负债表!D12</f>
        <v>0</v>
      </c>
      <c r="J12" s="953">
        <f t="shared" si="5"/>
        <v>0</v>
      </c>
      <c r="K12" s="954">
        <f>审定数!C8</f>
        <v>0</v>
      </c>
      <c r="L12" s="955">
        <f t="shared" si="3"/>
        <v>0</v>
      </c>
      <c r="O12" s="678">
        <v>9</v>
      </c>
      <c r="P12" s="677" t="s">
        <v>1356</v>
      </c>
      <c r="Q12" s="668">
        <f>ROUND(C41/10000,2)</f>
        <v>0</v>
      </c>
      <c r="R12" s="668">
        <f>ROUND(E41/10000,2)</f>
        <v>0</v>
      </c>
      <c r="S12" s="668">
        <f>ROUND(F41/10000,2)</f>
        <v>0</v>
      </c>
      <c r="T12" s="668">
        <f t="shared" si="0"/>
        <v>0</v>
      </c>
      <c r="U12" s="661"/>
      <c r="V12" s="661"/>
      <c r="W12" s="661"/>
    </row>
    <row r="13" spans="1:23" ht="14.25" customHeight="1">
      <c r="A13" s="751">
        <f>SUBTOTAL(103,$B$6:B13)</f>
        <v>8</v>
      </c>
      <c r="B13" s="293" t="s">
        <v>179</v>
      </c>
      <c r="C13" s="956">
        <f>流动汇总!E12</f>
        <v>0</v>
      </c>
      <c r="D13" s="956">
        <f t="shared" si="6"/>
        <v>0</v>
      </c>
      <c r="E13" s="956">
        <f>流动汇总!F12</f>
        <v>0</v>
      </c>
      <c r="F13" s="956">
        <f>流动汇总!G12</f>
        <v>0</v>
      </c>
      <c r="G13" s="956">
        <f t="shared" si="1"/>
        <v>0</v>
      </c>
      <c r="H13" s="957" t="str">
        <f t="shared" si="2"/>
        <v/>
      </c>
      <c r="I13" s="958">
        <f>资产负债表!D13</f>
        <v>0</v>
      </c>
      <c r="J13" s="953">
        <f t="shared" si="5"/>
        <v>0</v>
      </c>
      <c r="K13" s="954">
        <f>审定数!C9</f>
        <v>0</v>
      </c>
      <c r="L13" s="955">
        <f t="shared" si="3"/>
        <v>0</v>
      </c>
      <c r="O13" s="678">
        <v>10</v>
      </c>
      <c r="P13" s="674" t="s">
        <v>33</v>
      </c>
      <c r="Q13" s="668">
        <f>ROUND(C42/10000,2)</f>
        <v>0</v>
      </c>
      <c r="R13" s="668">
        <f>ROUND(E42/10000,2)</f>
        <v>0</v>
      </c>
      <c r="S13" s="668">
        <f>ROUND(F42/10000,2)</f>
        <v>0</v>
      </c>
      <c r="T13" s="668">
        <f t="shared" si="0"/>
        <v>0</v>
      </c>
      <c r="U13" s="661"/>
      <c r="V13" s="661"/>
      <c r="W13" s="661"/>
    </row>
    <row r="14" spans="1:23" ht="14.25" customHeight="1">
      <c r="A14" s="751">
        <f>SUBTOTAL(103,$B$6:B14)</f>
        <v>9</v>
      </c>
      <c r="B14" s="293" t="s">
        <v>56</v>
      </c>
      <c r="C14" s="956">
        <f>流动汇总!E13</f>
        <v>0</v>
      </c>
      <c r="D14" s="956">
        <f t="shared" si="6"/>
        <v>0</v>
      </c>
      <c r="E14" s="956">
        <f>流动汇总!F13</f>
        <v>0</v>
      </c>
      <c r="F14" s="956">
        <f>流动汇总!G13</f>
        <v>0</v>
      </c>
      <c r="G14" s="956">
        <f t="shared" si="1"/>
        <v>0</v>
      </c>
      <c r="H14" s="957" t="str">
        <f t="shared" si="2"/>
        <v/>
      </c>
      <c r="I14" s="958">
        <f>资产负债表!D14</f>
        <v>0</v>
      </c>
      <c r="J14" s="953">
        <f t="shared" si="5"/>
        <v>0</v>
      </c>
      <c r="K14" s="954">
        <f>审定数!C10</f>
        <v>0</v>
      </c>
      <c r="L14" s="955">
        <f t="shared" si="3"/>
        <v>0</v>
      </c>
      <c r="O14" s="678">
        <v>11</v>
      </c>
      <c r="P14" s="674" t="s">
        <v>62</v>
      </c>
      <c r="Q14" s="668">
        <f>ROUND(C56/10000,2)</f>
        <v>0</v>
      </c>
      <c r="R14" s="668">
        <f>ROUND(E56/10000,2)</f>
        <v>0</v>
      </c>
      <c r="S14" s="668">
        <f>ROUND(F56/10000,2)</f>
        <v>0</v>
      </c>
      <c r="T14" s="668">
        <f t="shared" si="0"/>
        <v>0</v>
      </c>
      <c r="U14" s="661"/>
      <c r="V14" s="661"/>
      <c r="W14" s="661"/>
    </row>
    <row r="15" spans="1:23" ht="14.25" customHeight="1">
      <c r="A15" s="751">
        <f>SUBTOTAL(103,$B$6:B15)</f>
        <v>10</v>
      </c>
      <c r="B15" s="293" t="s">
        <v>58</v>
      </c>
      <c r="C15" s="956">
        <f>流动汇总!E14</f>
        <v>0</v>
      </c>
      <c r="D15" s="956">
        <f t="shared" si="6"/>
        <v>0</v>
      </c>
      <c r="E15" s="956">
        <f>流动汇总!F14</f>
        <v>0</v>
      </c>
      <c r="F15" s="956">
        <f>流动汇总!G14</f>
        <v>0</v>
      </c>
      <c r="G15" s="956">
        <f t="shared" si="1"/>
        <v>0</v>
      </c>
      <c r="H15" s="957" t="str">
        <f t="shared" si="2"/>
        <v/>
      </c>
      <c r="I15" s="958">
        <f>资产负债表!D15</f>
        <v>0</v>
      </c>
      <c r="J15" s="953">
        <f t="shared" si="5"/>
        <v>0</v>
      </c>
      <c r="K15" s="954">
        <f>审定数!C11</f>
        <v>0</v>
      </c>
      <c r="L15" s="955">
        <f t="shared" si="3"/>
        <v>0</v>
      </c>
      <c r="O15" s="678">
        <v>12</v>
      </c>
      <c r="P15" s="677" t="s">
        <v>1357</v>
      </c>
      <c r="Q15" s="668">
        <f>ROUND(C65/10000,2)</f>
        <v>0</v>
      </c>
      <c r="R15" s="668">
        <f>ROUND(E65/10000,2)</f>
        <v>0</v>
      </c>
      <c r="S15" s="668">
        <f>ROUND(F65/10000,2)</f>
        <v>0</v>
      </c>
      <c r="T15" s="668">
        <f t="shared" si="0"/>
        <v>0</v>
      </c>
      <c r="U15" s="661"/>
      <c r="V15" s="661"/>
      <c r="W15" s="661"/>
    </row>
    <row r="16" spans="1:23" s="349" customFormat="1" ht="14.25" customHeight="1">
      <c r="A16" s="751">
        <f>SUBTOTAL(103,$B$6:B16)</f>
        <v>11</v>
      </c>
      <c r="B16" s="744" t="s">
        <v>1362</v>
      </c>
      <c r="C16" s="956">
        <f>流动汇总!E15</f>
        <v>0</v>
      </c>
      <c r="D16" s="956">
        <f t="shared" si="6"/>
        <v>0</v>
      </c>
      <c r="E16" s="956">
        <f>流动汇总!F15</f>
        <v>0</v>
      </c>
      <c r="F16" s="956">
        <f>流动汇总!G15</f>
        <v>0</v>
      </c>
      <c r="G16" s="956">
        <f t="shared" si="1"/>
        <v>0</v>
      </c>
      <c r="H16" s="957" t="str">
        <f t="shared" si="2"/>
        <v/>
      </c>
      <c r="I16" s="958">
        <f>资产负债表!D16</f>
        <v>0</v>
      </c>
      <c r="J16" s="953">
        <f t="shared" si="5"/>
        <v>0</v>
      </c>
      <c r="K16" s="954">
        <f>审定数!C12</f>
        <v>0</v>
      </c>
      <c r="L16" s="955">
        <f t="shared" si="3"/>
        <v>0</v>
      </c>
      <c r="O16" s="678"/>
      <c r="P16" s="677"/>
      <c r="Q16" s="668"/>
      <c r="R16" s="668"/>
      <c r="S16" s="668"/>
      <c r="T16" s="668"/>
      <c r="U16" s="661"/>
      <c r="V16" s="661"/>
      <c r="W16" s="661"/>
    </row>
    <row r="17" spans="1:23" s="349" customFormat="1" ht="14.25" customHeight="1">
      <c r="A17" s="751">
        <f>SUBTOTAL(103,$B$6:B17)</f>
        <v>12</v>
      </c>
      <c r="B17" s="744" t="s">
        <v>1363</v>
      </c>
      <c r="C17" s="956">
        <f>流动汇总!E16</f>
        <v>0</v>
      </c>
      <c r="D17" s="956">
        <f t="shared" si="6"/>
        <v>0</v>
      </c>
      <c r="E17" s="956">
        <f>流动汇总!F16</f>
        <v>0</v>
      </c>
      <c r="F17" s="956">
        <f>流动汇总!G16</f>
        <v>0</v>
      </c>
      <c r="G17" s="956">
        <f t="shared" si="1"/>
        <v>0</v>
      </c>
      <c r="H17" s="957" t="str">
        <f t="shared" si="2"/>
        <v/>
      </c>
      <c r="I17" s="958">
        <f>资产负债表!D17</f>
        <v>0</v>
      </c>
      <c r="J17" s="953">
        <f t="shared" si="5"/>
        <v>0</v>
      </c>
      <c r="K17" s="954">
        <f>审定数!C13</f>
        <v>0</v>
      </c>
      <c r="L17" s="955">
        <f t="shared" si="3"/>
        <v>0</v>
      </c>
      <c r="O17" s="678"/>
      <c r="P17" s="677"/>
      <c r="Q17" s="668"/>
      <c r="R17" s="668"/>
      <c r="S17" s="668"/>
      <c r="T17" s="668"/>
      <c r="U17" s="673"/>
      <c r="V17" s="673"/>
      <c r="W17" s="673"/>
    </row>
    <row r="18" spans="1:23" ht="14.25" customHeight="1">
      <c r="A18" s="751">
        <f>SUBTOTAL(103,$B$6:B18)</f>
        <v>13</v>
      </c>
      <c r="B18" s="293" t="s">
        <v>180</v>
      </c>
      <c r="C18" s="956">
        <f>流动汇总!E17</f>
        <v>0</v>
      </c>
      <c r="D18" s="956">
        <f t="shared" si="6"/>
        <v>0</v>
      </c>
      <c r="E18" s="956">
        <f>流动汇总!F17</f>
        <v>0</v>
      </c>
      <c r="F18" s="956">
        <f>流动汇总!G17</f>
        <v>0</v>
      </c>
      <c r="G18" s="956">
        <f t="shared" si="1"/>
        <v>0</v>
      </c>
      <c r="H18" s="957" t="str">
        <f t="shared" si="2"/>
        <v/>
      </c>
      <c r="I18" s="958">
        <f>资产负债表!D18</f>
        <v>0</v>
      </c>
      <c r="J18" s="953">
        <f t="shared" si="5"/>
        <v>0</v>
      </c>
      <c r="K18" s="954">
        <f>审定数!C14</f>
        <v>0</v>
      </c>
      <c r="L18" s="955">
        <f t="shared" si="3"/>
        <v>0</v>
      </c>
      <c r="O18" s="678">
        <v>13</v>
      </c>
      <c r="P18" s="677" t="s">
        <v>1358</v>
      </c>
      <c r="Q18" s="668">
        <f>ROUND(C66/10000,2)</f>
        <v>0</v>
      </c>
      <c r="R18" s="668">
        <f>ROUND(E66/10000,2)</f>
        <v>0</v>
      </c>
      <c r="S18" s="668">
        <f>ROUND(F66/10000,2)</f>
        <v>0</v>
      </c>
      <c r="T18" s="668">
        <f t="shared" si="0"/>
        <v>0</v>
      </c>
      <c r="U18" s="673"/>
      <c r="V18" s="673"/>
      <c r="W18" s="673"/>
    </row>
    <row r="19" spans="1:23" ht="14.25" customHeight="1">
      <c r="A19" s="751">
        <f>SUBTOTAL(103,$B$6:B19)</f>
        <v>14</v>
      </c>
      <c r="B19" s="293" t="s">
        <v>76</v>
      </c>
      <c r="C19" s="956">
        <f>流动汇总!E18</f>
        <v>0</v>
      </c>
      <c r="D19" s="956">
        <f t="shared" si="6"/>
        <v>0</v>
      </c>
      <c r="E19" s="956">
        <f>流动汇总!F18</f>
        <v>0</v>
      </c>
      <c r="F19" s="956">
        <f>流动汇总!G18</f>
        <v>0</v>
      </c>
      <c r="G19" s="956">
        <f t="shared" si="1"/>
        <v>0</v>
      </c>
      <c r="H19" s="957" t="str">
        <f t="shared" si="2"/>
        <v/>
      </c>
      <c r="I19" s="958">
        <f>资产负债表!D19</f>
        <v>0</v>
      </c>
      <c r="J19" s="953">
        <f t="shared" si="5"/>
        <v>0</v>
      </c>
      <c r="K19" s="954">
        <f>审定数!C15</f>
        <v>0</v>
      </c>
      <c r="L19" s="955">
        <f t="shared" si="3"/>
        <v>0</v>
      </c>
      <c r="O19" s="2066" t="s">
        <v>1355</v>
      </c>
      <c r="P19" s="2066"/>
      <c r="Q19" s="2066"/>
      <c r="R19" s="2066"/>
      <c r="S19" s="2066"/>
      <c r="T19" s="669"/>
      <c r="U19" s="673"/>
      <c r="V19" s="673"/>
      <c r="W19" s="673"/>
    </row>
    <row r="20" spans="1:23" s="16" customFormat="1" ht="14.25" customHeight="1">
      <c r="A20" s="301">
        <f>SUBTOTAL(103,$B$6:B20)</f>
        <v>15</v>
      </c>
      <c r="B20" s="291" t="s">
        <v>308</v>
      </c>
      <c r="C20" s="951">
        <f>SUM(C21:C40)</f>
        <v>0</v>
      </c>
      <c r="D20" s="951">
        <f>SUM(D21:D40)</f>
        <v>0</v>
      </c>
      <c r="E20" s="951">
        <f>SUM(E21:E40)</f>
        <v>0</v>
      </c>
      <c r="F20" s="951">
        <f>SUM(F21:F40)</f>
        <v>0</v>
      </c>
      <c r="G20" s="951">
        <f t="shared" si="1"/>
        <v>0</v>
      </c>
      <c r="H20" s="952" t="str">
        <f t="shared" si="2"/>
        <v/>
      </c>
      <c r="I20" s="953">
        <f>资产负债表!D42</f>
        <v>0</v>
      </c>
      <c r="J20" s="953">
        <f t="shared" si="5"/>
        <v>0</v>
      </c>
      <c r="K20" s="954">
        <f>审定数!C16</f>
        <v>0</v>
      </c>
      <c r="L20" s="955">
        <f t="shared" si="3"/>
        <v>0</v>
      </c>
      <c r="O20" s="2067"/>
      <c r="P20" s="2067"/>
      <c r="Q20" s="2067"/>
      <c r="R20" s="2067"/>
      <c r="S20" s="2067"/>
      <c r="T20" s="897"/>
      <c r="U20" s="661"/>
      <c r="V20" s="661"/>
      <c r="W20" s="661"/>
    </row>
    <row r="21" spans="1:23" ht="14.25" customHeight="1">
      <c r="A21" s="751">
        <f>SUBTOTAL(103,$B$6:B21)</f>
        <v>16</v>
      </c>
      <c r="B21" s="293" t="s">
        <v>78</v>
      </c>
      <c r="C21" s="956">
        <f>非流动资产汇总!C6</f>
        <v>0</v>
      </c>
      <c r="D21" s="956">
        <f t="shared" ref="D21:D40" si="7">E21-C21</f>
        <v>0</v>
      </c>
      <c r="E21" s="956">
        <f>非流动资产汇总!D6</f>
        <v>0</v>
      </c>
      <c r="F21" s="956">
        <f>非流动资产汇总!E6</f>
        <v>0</v>
      </c>
      <c r="G21" s="956">
        <f t="shared" si="1"/>
        <v>0</v>
      </c>
      <c r="H21" s="957" t="str">
        <f t="shared" si="2"/>
        <v/>
      </c>
      <c r="I21" s="958">
        <f>资产负债表!D22</f>
        <v>0</v>
      </c>
      <c r="J21" s="953">
        <f t="shared" si="5"/>
        <v>0</v>
      </c>
      <c r="K21" s="954">
        <f>审定数!C17</f>
        <v>0</v>
      </c>
      <c r="L21" s="955">
        <f t="shared" si="3"/>
        <v>0</v>
      </c>
      <c r="O21" s="663" t="s">
        <v>1349</v>
      </c>
      <c r="P21" s="659" t="s">
        <v>1350</v>
      </c>
      <c r="Q21" s="664" t="s">
        <v>977</v>
      </c>
      <c r="R21" s="752" t="s">
        <v>978</v>
      </c>
      <c r="S21" s="752" t="s">
        <v>1351</v>
      </c>
      <c r="T21" s="669"/>
      <c r="U21" s="661"/>
      <c r="V21" s="661"/>
      <c r="W21" s="661"/>
    </row>
    <row r="22" spans="1:23" ht="14.25" customHeight="1">
      <c r="A22" s="751">
        <f>SUBTOTAL(103,$B$6:B22)</f>
        <v>17</v>
      </c>
      <c r="B22" s="293" t="s">
        <v>80</v>
      </c>
      <c r="C22" s="956">
        <f>非流动资产汇总!C7</f>
        <v>0</v>
      </c>
      <c r="D22" s="956">
        <f t="shared" si="7"/>
        <v>0</v>
      </c>
      <c r="E22" s="956">
        <f>非流动资产汇总!D7</f>
        <v>0</v>
      </c>
      <c r="F22" s="956">
        <f>非流动资产汇总!E7</f>
        <v>0</v>
      </c>
      <c r="G22" s="956">
        <f t="shared" ref="G22:G40" si="8">F22-E22</f>
        <v>0</v>
      </c>
      <c r="H22" s="957" t="str">
        <f t="shared" ref="H22:H40" si="9">IF(E22=0,"",G22/ABS(E22)*100)</f>
        <v/>
      </c>
      <c r="I22" s="958">
        <f>资产负债表!D23</f>
        <v>0</v>
      </c>
      <c r="J22" s="953">
        <f t="shared" si="5"/>
        <v>0</v>
      </c>
      <c r="K22" s="954">
        <f>审定数!C18</f>
        <v>0</v>
      </c>
      <c r="L22" s="955">
        <f t="shared" si="3"/>
        <v>0</v>
      </c>
      <c r="O22" s="678">
        <v>1</v>
      </c>
      <c r="P22" s="674" t="s">
        <v>30</v>
      </c>
      <c r="Q22" s="668"/>
      <c r="R22" s="668"/>
      <c r="S22" s="668"/>
      <c r="T22" s="669"/>
      <c r="U22" s="671"/>
      <c r="V22" s="671"/>
      <c r="W22" s="671"/>
    </row>
    <row r="23" spans="1:23" ht="14.25" customHeight="1">
      <c r="A23" s="751">
        <f>SUBTOTAL(103,$B$6:B23)</f>
        <v>18</v>
      </c>
      <c r="B23" s="293" t="s">
        <v>1219</v>
      </c>
      <c r="C23" s="956">
        <f>非流动资产汇总!C8</f>
        <v>0</v>
      </c>
      <c r="D23" s="956">
        <f t="shared" si="7"/>
        <v>0</v>
      </c>
      <c r="E23" s="956">
        <f>非流动资产汇总!D8</f>
        <v>0</v>
      </c>
      <c r="F23" s="956">
        <f>非流动资产汇总!E8</f>
        <v>0</v>
      </c>
      <c r="G23" s="956">
        <f t="shared" si="8"/>
        <v>0</v>
      </c>
      <c r="H23" s="957" t="str">
        <f t="shared" si="9"/>
        <v/>
      </c>
      <c r="I23" s="958">
        <f>资产负债表!D24</f>
        <v>0</v>
      </c>
      <c r="J23" s="953">
        <f t="shared" si="5"/>
        <v>0</v>
      </c>
      <c r="K23" s="954">
        <f>审定数!C19</f>
        <v>0</v>
      </c>
      <c r="L23" s="955">
        <f t="shared" si="3"/>
        <v>0</v>
      </c>
      <c r="O23" s="678">
        <v>2</v>
      </c>
      <c r="P23" s="674" t="s">
        <v>325</v>
      </c>
      <c r="Q23" s="668">
        <f>Q12+Q30-Q4-Q5</f>
        <v>0</v>
      </c>
      <c r="R23" s="668">
        <f>R12+R30-R4-R5</f>
        <v>0</v>
      </c>
      <c r="S23" s="668">
        <f>S12+S30-S4-S5</f>
        <v>0</v>
      </c>
      <c r="T23" s="669"/>
      <c r="U23" s="661"/>
      <c r="V23" s="661"/>
      <c r="W23" s="661"/>
    </row>
    <row r="24" spans="1:23" ht="14.25" customHeight="1">
      <c r="A24" s="751">
        <f>SUBTOTAL(103,$B$6:B24)</f>
        <v>19</v>
      </c>
      <c r="B24" s="293" t="s">
        <v>1220</v>
      </c>
      <c r="C24" s="956">
        <f>非流动资产汇总!C9</f>
        <v>0</v>
      </c>
      <c r="D24" s="956">
        <f t="shared" si="7"/>
        <v>0</v>
      </c>
      <c r="E24" s="956">
        <f>非流动资产汇总!D9</f>
        <v>0</v>
      </c>
      <c r="F24" s="956">
        <f>非流动资产汇总!E9</f>
        <v>0</v>
      </c>
      <c r="G24" s="956">
        <f t="shared" si="8"/>
        <v>0</v>
      </c>
      <c r="H24" s="957" t="str">
        <f t="shared" si="9"/>
        <v/>
      </c>
      <c r="I24" s="958">
        <f>资产负债表!D25</f>
        <v>0</v>
      </c>
      <c r="J24" s="953">
        <f t="shared" si="5"/>
        <v>0</v>
      </c>
      <c r="K24" s="954">
        <f>审定数!C20</f>
        <v>0</v>
      </c>
      <c r="L24" s="955">
        <f t="shared" si="3"/>
        <v>0</v>
      </c>
      <c r="O24" s="678">
        <v>3</v>
      </c>
      <c r="P24" s="675" t="s">
        <v>1352</v>
      </c>
      <c r="Q24" s="668">
        <f>IF(AND(Q6&lt;&gt;0,$T6&lt;&gt;0),1,0)*IF(ABS(U$5/0.01)-COUNTIFS(Q$6:Q6,"&lt;&gt;0",$T$6:$T6,"&lt;&gt;0")&gt;=0,1,0)*IF(U$5&gt;=0,0.01,-0.01)</f>
        <v>0</v>
      </c>
      <c r="R24" s="668">
        <f>IF(AND(R6&lt;&gt;0,$T6&lt;&gt;0),1,0)*IF(ABS(V$5/0.01)-COUNTIFS(R$6:R6,"&lt;&gt;0",$T$6:$T6,"&lt;&gt;0")&gt;=0,1,0)*IF(V$5&gt;=0,0.01,-0.01)</f>
        <v>0</v>
      </c>
      <c r="S24" s="668">
        <f>IF(AND(S6&lt;&gt;0,$T6&lt;&gt;0),1,0)*IF(ABS(W$5/0.01)-COUNTIFS(S$6:S6,"&lt;&gt;0",$T$6:$T6,"&lt;&gt;0")&gt;=0,1,0)*IF(W$5&gt;=0,0.01,-0.01)</f>
        <v>0</v>
      </c>
      <c r="T24" s="669"/>
      <c r="U24" s="661"/>
      <c r="V24" s="661"/>
      <c r="W24" s="661"/>
    </row>
    <row r="25" spans="1:23" s="349" customFormat="1" ht="14.25" customHeight="1">
      <c r="A25" s="751">
        <f>SUBTOTAL(103,$B$6:B25)</f>
        <v>20</v>
      </c>
      <c r="B25" s="293" t="s">
        <v>81</v>
      </c>
      <c r="C25" s="956">
        <f>非流动资产汇总!C10</f>
        <v>0</v>
      </c>
      <c r="D25" s="956">
        <f t="shared" si="7"/>
        <v>0</v>
      </c>
      <c r="E25" s="956">
        <f>非流动资产汇总!D10</f>
        <v>0</v>
      </c>
      <c r="F25" s="956">
        <f>非流动资产汇总!E10</f>
        <v>0</v>
      </c>
      <c r="G25" s="956">
        <f t="shared" si="8"/>
        <v>0</v>
      </c>
      <c r="H25" s="957" t="str">
        <f t="shared" si="9"/>
        <v/>
      </c>
      <c r="I25" s="958">
        <f>资产负债表!D26</f>
        <v>0</v>
      </c>
      <c r="J25" s="953">
        <f t="shared" si="5"/>
        <v>0</v>
      </c>
      <c r="K25" s="954">
        <f>审定数!C21</f>
        <v>0</v>
      </c>
      <c r="L25" s="955">
        <f t="shared" si="3"/>
        <v>0</v>
      </c>
      <c r="O25" s="678">
        <v>4</v>
      </c>
      <c r="P25" s="676" t="s">
        <v>326</v>
      </c>
      <c r="Q25" s="668">
        <f>IF(AND(Q7&lt;&gt;0,$T7&lt;&gt;0),1,0)*IF(ABS(U$5/0.01)-COUNTIFS(Q$6:Q7,"&lt;&gt;0",$T$6:$T7,"&lt;&gt;0")&gt;=0,1,0)*IF(U$5&gt;=0,0.01,-0.01)</f>
        <v>0</v>
      </c>
      <c r="R25" s="668">
        <f>IF(AND(R7&lt;&gt;0,$T7&lt;&gt;0),1,0)*IF(ABS(V$5/0.01)-COUNTIFS(R$6:R7,"&lt;&gt;0",$T$6:$T7,"&lt;&gt;0")&gt;=0,1,0)*IF(V$5&gt;=0,0.01,-0.01)</f>
        <v>0</v>
      </c>
      <c r="S25" s="668">
        <f>IF(AND(S7&lt;&gt;0,$T7&lt;&gt;0),1,0)*IF(ABS(W$5/0.01)-COUNTIFS(S$6:S7,"&lt;&gt;0",$T$6:$T7,"&lt;&gt;0")&gt;=0,1,0)*IF(W$5&gt;=0,0.01,-0.01)</f>
        <v>0</v>
      </c>
      <c r="T25" s="669"/>
      <c r="U25" s="661"/>
      <c r="V25" s="661"/>
      <c r="W25" s="661"/>
    </row>
    <row r="26" spans="1:23" s="349" customFormat="1" ht="14.25" customHeight="1">
      <c r="A26" s="751">
        <f>SUBTOTAL(103,$B$6:B26)</f>
        <v>21</v>
      </c>
      <c r="B26" s="293" t="s">
        <v>82</v>
      </c>
      <c r="C26" s="956">
        <f>非流动资产汇总!C11</f>
        <v>0</v>
      </c>
      <c r="D26" s="956">
        <f t="shared" si="7"/>
        <v>0</v>
      </c>
      <c r="E26" s="956">
        <f>非流动资产汇总!D11</f>
        <v>0</v>
      </c>
      <c r="F26" s="956">
        <f>非流动资产汇总!E11</f>
        <v>0</v>
      </c>
      <c r="G26" s="956">
        <f t="shared" si="8"/>
        <v>0</v>
      </c>
      <c r="H26" s="957" t="str">
        <f t="shared" si="9"/>
        <v/>
      </c>
      <c r="I26" s="958">
        <f>资产负债表!D27</f>
        <v>0</v>
      </c>
      <c r="J26" s="953">
        <f t="shared" si="5"/>
        <v>0</v>
      </c>
      <c r="K26" s="954">
        <f>审定数!C22</f>
        <v>0</v>
      </c>
      <c r="L26" s="955">
        <f t="shared" si="3"/>
        <v>0</v>
      </c>
      <c r="O26" s="678">
        <v>5</v>
      </c>
      <c r="P26" s="676" t="s">
        <v>1347</v>
      </c>
      <c r="Q26" s="668">
        <f>IF(AND(Q8&lt;&gt;0,$T8&lt;&gt;0),1,0)*IF(ABS(U$5/0.01)-COUNTIFS(Q$6:Q8,"&lt;&gt;0",$T$6:$T8,"&lt;&gt;0")&gt;=0,1,0)*IF(U$5&gt;=0,0.01,-0.01)</f>
        <v>0</v>
      </c>
      <c r="R26" s="668">
        <f>IF(AND(R8&lt;&gt;0,$T8&lt;&gt;0),1,0)*IF(ABS(V$5/0.01)-COUNTIFS(R$6:R8,"&lt;&gt;0",$T$6:$T8,"&lt;&gt;0")&gt;=0,1,0)*IF(V$5&gt;=0,0.01,-0.01)</f>
        <v>0</v>
      </c>
      <c r="S26" s="668">
        <f>IF(AND(S8&lt;&gt;0,$T8&lt;&gt;0),1,0)*IF(ABS(W$5/0.01)-COUNTIFS(S$6:S8,"&lt;&gt;0",$T$6:$T8,"&lt;&gt;0")&gt;=0,1,0)*IF(W$5&gt;=0,0.01,-0.01)</f>
        <v>0</v>
      </c>
      <c r="T26" s="669"/>
      <c r="U26" s="661"/>
      <c r="V26" s="661"/>
      <c r="W26" s="661"/>
    </row>
    <row r="27" spans="1:23" ht="14.25" customHeight="1">
      <c r="A27" s="751">
        <f>SUBTOTAL(103,$B$6:B27)</f>
        <v>22</v>
      </c>
      <c r="B27" s="293" t="s">
        <v>1221</v>
      </c>
      <c r="C27" s="956">
        <f>非流动资产汇总!C12</f>
        <v>0</v>
      </c>
      <c r="D27" s="956">
        <f t="shared" si="7"/>
        <v>0</v>
      </c>
      <c r="E27" s="956">
        <f>非流动资产汇总!D12</f>
        <v>0</v>
      </c>
      <c r="F27" s="956">
        <f>非流动资产汇总!E12</f>
        <v>0</v>
      </c>
      <c r="G27" s="956">
        <f t="shared" si="8"/>
        <v>0</v>
      </c>
      <c r="H27" s="957" t="str">
        <f t="shared" si="9"/>
        <v/>
      </c>
      <c r="I27" s="958">
        <f>资产负债表!D28</f>
        <v>0</v>
      </c>
      <c r="J27" s="953">
        <f t="shared" si="5"/>
        <v>0</v>
      </c>
      <c r="K27" s="954">
        <f>审定数!C23</f>
        <v>0</v>
      </c>
      <c r="L27" s="955">
        <f t="shared" si="3"/>
        <v>0</v>
      </c>
      <c r="O27" s="678">
        <v>6</v>
      </c>
      <c r="P27" s="676" t="s">
        <v>327</v>
      </c>
      <c r="Q27" s="668">
        <f>IF(AND(Q9&lt;&gt;0,$T9&lt;&gt;0),1,0)*IF(ABS(U$5/0.01)-COUNTIFS(Q$6:Q9,"&lt;&gt;0",$T$6:$T9,"&lt;&gt;0")&gt;=0,1,0)*IF(U$5&gt;=0,0.01,-0.01)</f>
        <v>0</v>
      </c>
      <c r="R27" s="668">
        <f>IF(AND(R9&lt;&gt;0,$T9&lt;&gt;0),1,0)*IF(ABS(V$5/0.01)-COUNTIFS(R$6:R9,"&lt;&gt;0",$T$6:$T9,"&lt;&gt;0")&gt;=0,1,0)*IF(V$5&gt;=0,0.01,-0.01)</f>
        <v>0</v>
      </c>
      <c r="S27" s="668">
        <f>IF(AND(S9&lt;&gt;0,$T9&lt;&gt;0),1,0)*IF(ABS(W$5/0.01)-COUNTIFS(S$6:S9,"&lt;&gt;0",$T$6:$T9,"&lt;&gt;0")&gt;=0,1,0)*IF(W$5&gt;=0,0.01,-0.01)</f>
        <v>0</v>
      </c>
      <c r="T27" s="669"/>
      <c r="U27" s="661"/>
      <c r="V27" s="661"/>
      <c r="W27" s="661"/>
    </row>
    <row r="28" spans="1:23" ht="14.25" customHeight="1">
      <c r="A28" s="751">
        <f>SUBTOTAL(103,$B$6:B28)</f>
        <v>23</v>
      </c>
      <c r="B28" s="293" t="s">
        <v>1222</v>
      </c>
      <c r="C28" s="956">
        <f>非流动资产汇总!C13</f>
        <v>0</v>
      </c>
      <c r="D28" s="956">
        <f t="shared" si="7"/>
        <v>0</v>
      </c>
      <c r="E28" s="956">
        <f>非流动资产汇总!D13</f>
        <v>0</v>
      </c>
      <c r="F28" s="956">
        <f>非流动资产汇总!E13</f>
        <v>0</v>
      </c>
      <c r="G28" s="956">
        <f t="shared" si="8"/>
        <v>0</v>
      </c>
      <c r="H28" s="957" t="str">
        <f t="shared" si="9"/>
        <v/>
      </c>
      <c r="I28" s="958">
        <f>资产负债表!D29</f>
        <v>0</v>
      </c>
      <c r="J28" s="953">
        <f t="shared" si="5"/>
        <v>0</v>
      </c>
      <c r="K28" s="954">
        <f>审定数!C24</f>
        <v>0</v>
      </c>
      <c r="L28" s="955">
        <f t="shared" si="3"/>
        <v>0</v>
      </c>
      <c r="O28" s="678">
        <v>7</v>
      </c>
      <c r="P28" s="676" t="s">
        <v>1353</v>
      </c>
      <c r="Q28" s="668">
        <f>IF(AND(Q10&lt;&gt;0,$T10&lt;&gt;0),1,0)*IF(ABS(U$5/0.01)-COUNTIFS(Q$6:Q10,"&lt;&gt;0",$T$6:$T10,"&lt;&gt;0")&gt;=0,1,0)*IF(U$5&gt;=0,0.01,-0.01)</f>
        <v>0</v>
      </c>
      <c r="R28" s="668">
        <f>IF(AND(R10&lt;&gt;0,$T10&lt;&gt;0),1,0)*IF(ABS(V$5/0.01)-COUNTIFS(R$6:R10,"&lt;&gt;0",$T$6:$T10,"&lt;&gt;0")&gt;=0,1,0)*IF(V$5&gt;=0,0.01,-0.01)</f>
        <v>0</v>
      </c>
      <c r="S28" s="668">
        <f>IF(AND(S10&lt;&gt;0,$T10&lt;&gt;0),1,0)*IF(ABS(W$5/0.01)-COUNTIFS(S$6:S10,"&lt;&gt;0",$T$6:$T10,"&lt;&gt;0")&gt;=0,1,0)*IF(W$5&gt;=0,0.01,-0.01)</f>
        <v>0</v>
      </c>
      <c r="T28" s="669"/>
      <c r="U28" s="661"/>
      <c r="V28" s="661"/>
      <c r="W28" s="661"/>
    </row>
    <row r="29" spans="1:23" ht="14.25" customHeight="1">
      <c r="A29" s="751">
        <f>SUBTOTAL(103,$B$6:B29)</f>
        <v>24</v>
      </c>
      <c r="B29" s="293" t="s">
        <v>83</v>
      </c>
      <c r="C29" s="956">
        <f>非流动资产汇总!C14</f>
        <v>0</v>
      </c>
      <c r="D29" s="956">
        <f t="shared" si="7"/>
        <v>0</v>
      </c>
      <c r="E29" s="956">
        <f>非流动资产汇总!D14</f>
        <v>0</v>
      </c>
      <c r="F29" s="956">
        <f>非流动资产汇总!E14</f>
        <v>0</v>
      </c>
      <c r="G29" s="956">
        <f t="shared" si="8"/>
        <v>0</v>
      </c>
      <c r="H29" s="957" t="str">
        <f t="shared" si="9"/>
        <v/>
      </c>
      <c r="I29" s="958">
        <f>资产负债表!D30</f>
        <v>0</v>
      </c>
      <c r="J29" s="953">
        <f t="shared" si="5"/>
        <v>0</v>
      </c>
      <c r="K29" s="954">
        <f>审定数!C25</f>
        <v>0</v>
      </c>
      <c r="L29" s="955">
        <f t="shared" si="3"/>
        <v>0</v>
      </c>
      <c r="O29" s="678">
        <v>8</v>
      </c>
      <c r="P29" s="676" t="s">
        <v>1354</v>
      </c>
      <c r="Q29" s="668"/>
      <c r="R29" s="668"/>
      <c r="S29" s="668"/>
      <c r="T29" s="669"/>
      <c r="U29" s="661"/>
      <c r="V29" s="661"/>
      <c r="W29" s="661"/>
    </row>
    <row r="30" spans="1:23" ht="14.25" customHeight="1">
      <c r="A30" s="751">
        <f>SUBTOTAL(103,$B$6:B30)</f>
        <v>25</v>
      </c>
      <c r="B30" s="293" t="s">
        <v>84</v>
      </c>
      <c r="C30" s="956">
        <f>非流动资产汇总!C15</f>
        <v>0</v>
      </c>
      <c r="D30" s="956">
        <f t="shared" si="7"/>
        <v>0</v>
      </c>
      <c r="E30" s="956">
        <f>非流动资产汇总!D15</f>
        <v>0</v>
      </c>
      <c r="F30" s="956">
        <f>非流动资产汇总!E15</f>
        <v>0</v>
      </c>
      <c r="G30" s="956">
        <f t="shared" si="8"/>
        <v>0</v>
      </c>
      <c r="H30" s="957" t="str">
        <f t="shared" si="9"/>
        <v/>
      </c>
      <c r="I30" s="958">
        <f>资产负债表!D31</f>
        <v>0</v>
      </c>
      <c r="J30" s="953">
        <f t="shared" si="5"/>
        <v>0</v>
      </c>
      <c r="K30" s="954">
        <f>审定数!C26</f>
        <v>0</v>
      </c>
      <c r="L30" s="955">
        <f t="shared" si="3"/>
        <v>0</v>
      </c>
      <c r="O30" s="678">
        <v>9</v>
      </c>
      <c r="P30" s="677" t="s">
        <v>1356</v>
      </c>
      <c r="Q30" s="668">
        <f>Q15+Q18-Q12</f>
        <v>0</v>
      </c>
      <c r="R30" s="668">
        <f>R15+R18-R12</f>
        <v>0</v>
      </c>
      <c r="S30" s="668">
        <f>S15+S18-S12</f>
        <v>0</v>
      </c>
      <c r="T30" s="669"/>
      <c r="U30" s="661"/>
      <c r="V30" s="661"/>
      <c r="W30" s="661"/>
    </row>
    <row r="31" spans="1:23" ht="14.25" customHeight="1">
      <c r="A31" s="751">
        <f>SUBTOTAL(103,$B$6:B31)</f>
        <v>26</v>
      </c>
      <c r="B31" s="293" t="s">
        <v>92</v>
      </c>
      <c r="C31" s="956">
        <f>非流动资产汇总!C16</f>
        <v>0</v>
      </c>
      <c r="D31" s="956">
        <f t="shared" si="7"/>
        <v>0</v>
      </c>
      <c r="E31" s="956">
        <f>非流动资产汇总!D16</f>
        <v>0</v>
      </c>
      <c r="F31" s="956">
        <f>非流动资产汇总!E16</f>
        <v>0</v>
      </c>
      <c r="G31" s="956">
        <f t="shared" si="8"/>
        <v>0</v>
      </c>
      <c r="H31" s="957" t="str">
        <f t="shared" si="9"/>
        <v/>
      </c>
      <c r="I31" s="958">
        <f>资产负债表!D32</f>
        <v>0</v>
      </c>
      <c r="J31" s="953">
        <f t="shared" si="5"/>
        <v>0</v>
      </c>
      <c r="K31" s="954">
        <f>审定数!C27</f>
        <v>0</v>
      </c>
      <c r="L31" s="955">
        <f t="shared" si="3"/>
        <v>0</v>
      </c>
      <c r="O31" s="678">
        <v>10</v>
      </c>
      <c r="P31" s="674" t="s">
        <v>33</v>
      </c>
      <c r="Q31" s="668">
        <f>IF(OR(Q13=0,Q14=0),0,Q15-Q13-Q14)</f>
        <v>0</v>
      </c>
      <c r="R31" s="668">
        <f>IF(OR(R13=0,R14=0),0,R15-R13-R14)</f>
        <v>0</v>
      </c>
      <c r="S31" s="668">
        <f>IF(OR(S13=0,S14=0),0,S15-S13-S14)</f>
        <v>0</v>
      </c>
      <c r="T31" s="669"/>
      <c r="U31" s="661"/>
      <c r="V31" s="661"/>
      <c r="W31" s="661"/>
    </row>
    <row r="32" spans="1:23" ht="14.25" customHeight="1">
      <c r="A32" s="751">
        <f>SUBTOTAL(103,$B$6:B32)</f>
        <v>27</v>
      </c>
      <c r="B32" s="293" t="s">
        <v>97</v>
      </c>
      <c r="C32" s="956">
        <f>非流动资产汇总!C17</f>
        <v>0</v>
      </c>
      <c r="D32" s="956">
        <f t="shared" si="7"/>
        <v>0</v>
      </c>
      <c r="E32" s="956">
        <f>非流动资产汇总!D17</f>
        <v>0</v>
      </c>
      <c r="F32" s="956">
        <f>非流动资产汇总!E17</f>
        <v>0</v>
      </c>
      <c r="G32" s="956">
        <f t="shared" si="8"/>
        <v>0</v>
      </c>
      <c r="H32" s="957" t="str">
        <f t="shared" si="9"/>
        <v/>
      </c>
      <c r="I32" s="958">
        <f>资产负债表!D33</f>
        <v>0</v>
      </c>
      <c r="J32" s="953">
        <f t="shared" si="5"/>
        <v>0</v>
      </c>
      <c r="K32" s="954">
        <f>审定数!C28</f>
        <v>0</v>
      </c>
      <c r="L32" s="955">
        <f t="shared" si="3"/>
        <v>0</v>
      </c>
      <c r="O32" s="678">
        <v>11</v>
      </c>
      <c r="P32" s="674" t="s">
        <v>62</v>
      </c>
      <c r="Q32" s="668"/>
      <c r="R32" s="668"/>
      <c r="S32" s="668"/>
      <c r="T32" s="669"/>
      <c r="U32" s="661"/>
      <c r="V32" s="661"/>
      <c r="W32" s="661"/>
    </row>
    <row r="33" spans="1:23" ht="14.25" customHeight="1">
      <c r="A33" s="751">
        <f>SUBTOTAL(103,$B$6:B33)</f>
        <v>28</v>
      </c>
      <c r="B33" s="293" t="s">
        <v>98</v>
      </c>
      <c r="C33" s="956">
        <f>非流动资产汇总!C18</f>
        <v>0</v>
      </c>
      <c r="D33" s="956">
        <f t="shared" si="7"/>
        <v>0</v>
      </c>
      <c r="E33" s="956">
        <f>非流动资产汇总!D18</f>
        <v>0</v>
      </c>
      <c r="F33" s="956">
        <f>非流动资产汇总!E18</f>
        <v>0</v>
      </c>
      <c r="G33" s="956">
        <f t="shared" si="8"/>
        <v>0</v>
      </c>
      <c r="H33" s="957" t="str">
        <f t="shared" si="9"/>
        <v/>
      </c>
      <c r="I33" s="958">
        <f>资产负债表!D34</f>
        <v>0</v>
      </c>
      <c r="J33" s="953">
        <f t="shared" si="5"/>
        <v>0</v>
      </c>
      <c r="K33" s="954">
        <f>审定数!C29</f>
        <v>0</v>
      </c>
      <c r="L33" s="955">
        <f t="shared" si="3"/>
        <v>0</v>
      </c>
      <c r="O33" s="678">
        <v>12</v>
      </c>
      <c r="P33" s="677" t="s">
        <v>1357</v>
      </c>
      <c r="Q33" s="668"/>
      <c r="R33" s="668"/>
      <c r="S33" s="668"/>
      <c r="T33" s="669"/>
      <c r="U33" s="661"/>
      <c r="V33" s="661"/>
      <c r="W33" s="661"/>
    </row>
    <row r="34" spans="1:23" ht="14.25" customHeight="1">
      <c r="A34" s="751">
        <f>SUBTOTAL(103,$B$6:B34)</f>
        <v>29</v>
      </c>
      <c r="B34" s="293" t="s">
        <v>1223</v>
      </c>
      <c r="C34" s="956">
        <f>非流动资产汇总!C19</f>
        <v>0</v>
      </c>
      <c r="D34" s="956">
        <f t="shared" si="7"/>
        <v>0</v>
      </c>
      <c r="E34" s="956">
        <f>非流动资产汇总!D19</f>
        <v>0</v>
      </c>
      <c r="F34" s="956">
        <f>非流动资产汇总!E19</f>
        <v>0</v>
      </c>
      <c r="G34" s="956">
        <f t="shared" si="8"/>
        <v>0</v>
      </c>
      <c r="H34" s="957" t="str">
        <f t="shared" si="9"/>
        <v/>
      </c>
      <c r="I34" s="958">
        <f>资产负债表!D35</f>
        <v>0</v>
      </c>
      <c r="J34" s="953">
        <f t="shared" si="5"/>
        <v>0</v>
      </c>
      <c r="K34" s="954">
        <f>审定数!C30</f>
        <v>0</v>
      </c>
      <c r="L34" s="955">
        <f t="shared" si="3"/>
        <v>0</v>
      </c>
      <c r="O34" s="678">
        <v>13</v>
      </c>
      <c r="P34" s="677" t="s">
        <v>1358</v>
      </c>
      <c r="Q34" s="668"/>
      <c r="R34" s="668"/>
      <c r="S34" s="668"/>
      <c r="T34" s="669"/>
      <c r="U34" s="661"/>
      <c r="V34" s="661"/>
      <c r="W34" s="661"/>
    </row>
    <row r="35" spans="1:23" ht="14.25" customHeight="1">
      <c r="A35" s="751">
        <f>SUBTOTAL(103,$B$6:B35)</f>
        <v>30</v>
      </c>
      <c r="B35" s="293" t="s">
        <v>99</v>
      </c>
      <c r="C35" s="956">
        <f>非流动资产汇总!C20</f>
        <v>0</v>
      </c>
      <c r="D35" s="956">
        <f t="shared" si="7"/>
        <v>0</v>
      </c>
      <c r="E35" s="956">
        <f>非流动资产汇总!D20</f>
        <v>0</v>
      </c>
      <c r="F35" s="956">
        <f>非流动资产汇总!E20</f>
        <v>0</v>
      </c>
      <c r="G35" s="956">
        <f t="shared" si="8"/>
        <v>0</v>
      </c>
      <c r="H35" s="957" t="str">
        <f t="shared" si="9"/>
        <v/>
      </c>
      <c r="I35" s="958">
        <f>资产负债表!D36</f>
        <v>0</v>
      </c>
      <c r="J35" s="953">
        <f t="shared" si="5"/>
        <v>0</v>
      </c>
      <c r="K35" s="954">
        <f>审定数!C31</f>
        <v>0</v>
      </c>
      <c r="L35" s="955">
        <f t="shared" si="3"/>
        <v>0</v>
      </c>
      <c r="T35" s="669"/>
      <c r="U35" s="661"/>
      <c r="V35" s="661"/>
      <c r="W35" s="661"/>
    </row>
    <row r="36" spans="1:23" s="349" customFormat="1" ht="14.25" customHeight="1">
      <c r="A36" s="751">
        <f>SUBTOTAL(103,$B$6:B36)</f>
        <v>31</v>
      </c>
      <c r="B36" s="293" t="s">
        <v>102</v>
      </c>
      <c r="C36" s="956">
        <f>非流动资产汇总!C21</f>
        <v>0</v>
      </c>
      <c r="D36" s="956">
        <f t="shared" si="7"/>
        <v>0</v>
      </c>
      <c r="E36" s="956">
        <f>非流动资产汇总!D21</f>
        <v>0</v>
      </c>
      <c r="F36" s="956">
        <f>非流动资产汇总!E21</f>
        <v>0</v>
      </c>
      <c r="G36" s="956">
        <f t="shared" si="8"/>
        <v>0</v>
      </c>
      <c r="H36" s="957" t="str">
        <f t="shared" si="9"/>
        <v/>
      </c>
      <c r="I36" s="958">
        <f>资产负债表!D37</f>
        <v>0</v>
      </c>
      <c r="J36" s="953">
        <f t="shared" si="5"/>
        <v>0</v>
      </c>
      <c r="K36" s="954">
        <f>审定数!C32</f>
        <v>0</v>
      </c>
      <c r="L36" s="959"/>
      <c r="O36" s="4"/>
      <c r="P36" s="4"/>
      <c r="Q36" s="749"/>
      <c r="R36" s="749"/>
      <c r="S36" s="749"/>
      <c r="T36" s="669"/>
      <c r="U36" s="661"/>
      <c r="V36" s="661"/>
      <c r="W36" s="661"/>
    </row>
    <row r="37" spans="1:23" s="349" customFormat="1" ht="14.25" customHeight="1">
      <c r="A37" s="751">
        <f>SUBTOTAL(103,$B$6:B37)</f>
        <v>32</v>
      </c>
      <c r="B37" s="293" t="s">
        <v>103</v>
      </c>
      <c r="C37" s="956">
        <f>非流动资产汇总!C22</f>
        <v>0</v>
      </c>
      <c r="D37" s="956">
        <f t="shared" si="7"/>
        <v>0</v>
      </c>
      <c r="E37" s="956">
        <f>非流动资产汇总!D22</f>
        <v>0</v>
      </c>
      <c r="F37" s="956">
        <f>非流动资产汇总!E22</f>
        <v>0</v>
      </c>
      <c r="G37" s="956">
        <f t="shared" si="8"/>
        <v>0</v>
      </c>
      <c r="H37" s="957" t="str">
        <f t="shared" si="9"/>
        <v/>
      </c>
      <c r="I37" s="958">
        <f>资产负债表!D38</f>
        <v>0</v>
      </c>
      <c r="J37" s="953">
        <f t="shared" si="5"/>
        <v>0</v>
      </c>
      <c r="K37" s="954">
        <f>审定数!C33</f>
        <v>0</v>
      </c>
      <c r="L37" s="959"/>
      <c r="O37" s="16"/>
      <c r="P37" s="16"/>
      <c r="Q37" s="898"/>
      <c r="R37" s="898"/>
      <c r="S37" s="898"/>
      <c r="T37" s="749"/>
      <c r="U37" s="661"/>
      <c r="V37" s="661"/>
      <c r="W37" s="661"/>
    </row>
    <row r="38" spans="1:23" s="349" customFormat="1" ht="14.25" customHeight="1">
      <c r="A38" s="751">
        <f>SUBTOTAL(103,$B$6:B38)</f>
        <v>33</v>
      </c>
      <c r="B38" s="293" t="s">
        <v>105</v>
      </c>
      <c r="C38" s="956">
        <f>非流动资产汇总!C23</f>
        <v>0</v>
      </c>
      <c r="D38" s="956">
        <f t="shared" si="7"/>
        <v>0</v>
      </c>
      <c r="E38" s="956">
        <f>非流动资产汇总!D23</f>
        <v>0</v>
      </c>
      <c r="F38" s="956">
        <f>非流动资产汇总!E23</f>
        <v>0</v>
      </c>
      <c r="G38" s="956">
        <f t="shared" si="8"/>
        <v>0</v>
      </c>
      <c r="H38" s="957" t="str">
        <f t="shared" si="9"/>
        <v/>
      </c>
      <c r="I38" s="958">
        <f>资产负债表!D39</f>
        <v>0</v>
      </c>
      <c r="J38" s="953">
        <f t="shared" si="5"/>
        <v>0</v>
      </c>
      <c r="K38" s="954">
        <f>审定数!C34</f>
        <v>0</v>
      </c>
      <c r="L38" s="959"/>
      <c r="O38" s="16"/>
      <c r="P38" s="16"/>
      <c r="Q38" s="898"/>
      <c r="R38" s="898"/>
      <c r="S38" s="898"/>
      <c r="T38" s="749"/>
      <c r="U38" s="661"/>
      <c r="V38" s="661"/>
      <c r="W38" s="661"/>
    </row>
    <row r="39" spans="1:23" ht="14.25" customHeight="1">
      <c r="A39" s="751">
        <f>SUBTOTAL(103,$B$6:B39)</f>
        <v>34</v>
      </c>
      <c r="B39" s="293" t="s">
        <v>106</v>
      </c>
      <c r="C39" s="956">
        <f>非流动资产汇总!C24</f>
        <v>0</v>
      </c>
      <c r="D39" s="956">
        <f t="shared" si="7"/>
        <v>0</v>
      </c>
      <c r="E39" s="956">
        <f>非流动资产汇总!D24</f>
        <v>0</v>
      </c>
      <c r="F39" s="956">
        <f>非流动资产汇总!E24</f>
        <v>0</v>
      </c>
      <c r="G39" s="956">
        <f t="shared" si="8"/>
        <v>0</v>
      </c>
      <c r="H39" s="957" t="str">
        <f t="shared" si="9"/>
        <v/>
      </c>
      <c r="I39" s="958">
        <f>资产负债表!D40</f>
        <v>0</v>
      </c>
      <c r="J39" s="953">
        <f t="shared" si="5"/>
        <v>0</v>
      </c>
      <c r="K39" s="954">
        <f>审定数!C35</f>
        <v>0</v>
      </c>
      <c r="L39" s="955">
        <f t="shared" si="3"/>
        <v>0</v>
      </c>
      <c r="T39" s="898"/>
    </row>
    <row r="40" spans="1:23" ht="14.25" customHeight="1">
      <c r="A40" s="751">
        <f>SUBTOTAL(103,$B$6:B40)</f>
        <v>35</v>
      </c>
      <c r="B40" s="293" t="s">
        <v>107</v>
      </c>
      <c r="C40" s="956">
        <f>非流动资产汇总!C25</f>
        <v>0</v>
      </c>
      <c r="D40" s="956">
        <f t="shared" si="7"/>
        <v>0</v>
      </c>
      <c r="E40" s="956">
        <f>非流动资产汇总!D25</f>
        <v>0</v>
      </c>
      <c r="F40" s="956">
        <f>非流动资产汇总!E25</f>
        <v>0</v>
      </c>
      <c r="G40" s="956">
        <f t="shared" si="8"/>
        <v>0</v>
      </c>
      <c r="H40" s="957" t="str">
        <f t="shared" si="9"/>
        <v/>
      </c>
      <c r="I40" s="958">
        <f>资产负债表!D41</f>
        <v>0</v>
      </c>
      <c r="J40" s="953">
        <f t="shared" si="5"/>
        <v>0</v>
      </c>
      <c r="K40" s="954">
        <f>审定数!C36</f>
        <v>0</v>
      </c>
      <c r="L40" s="955">
        <f t="shared" si="3"/>
        <v>0</v>
      </c>
      <c r="T40" s="898"/>
    </row>
    <row r="41" spans="1:23" s="16" customFormat="1" ht="14.25" customHeight="1">
      <c r="A41" s="301">
        <f>SUBTOTAL(103,$B$6:B41)</f>
        <v>36</v>
      </c>
      <c r="B41" s="294" t="s">
        <v>309</v>
      </c>
      <c r="C41" s="951">
        <f>SUM(C6,C20)</f>
        <v>0</v>
      </c>
      <c r="D41" s="951">
        <f>SUM(D6,D20)</f>
        <v>0</v>
      </c>
      <c r="E41" s="951">
        <f>SUM(E6,E20)</f>
        <v>0</v>
      </c>
      <c r="F41" s="951">
        <f>SUM(F6,F20)</f>
        <v>0</v>
      </c>
      <c r="G41" s="951">
        <f t="shared" si="1"/>
        <v>0</v>
      </c>
      <c r="H41" s="952" t="str">
        <f t="shared" si="2"/>
        <v/>
      </c>
      <c r="I41" s="958">
        <f>资产负债表!D43</f>
        <v>0</v>
      </c>
      <c r="J41" s="953">
        <f t="shared" si="5"/>
        <v>0</v>
      </c>
      <c r="K41" s="954">
        <f>审定数!C37</f>
        <v>0</v>
      </c>
      <c r="L41" s="955">
        <f t="shared" si="3"/>
        <v>0</v>
      </c>
      <c r="O41" s="349"/>
      <c r="P41" s="349"/>
      <c r="Q41" s="749"/>
      <c r="R41" s="749"/>
      <c r="S41" s="749"/>
      <c r="T41" s="749"/>
    </row>
    <row r="42" spans="1:23" s="16" customFormat="1" ht="14.25" customHeight="1">
      <c r="A42" s="301">
        <f>SUBTOTAL(103,$B$6:B42)</f>
        <v>37</v>
      </c>
      <c r="B42" s="294" t="s">
        <v>310</v>
      </c>
      <c r="C42" s="951">
        <f>SUM(C43:C55)</f>
        <v>0</v>
      </c>
      <c r="D42" s="951">
        <f>SUM(D43:D55)</f>
        <v>0</v>
      </c>
      <c r="E42" s="951">
        <f>SUM(E43:E55)</f>
        <v>0</v>
      </c>
      <c r="F42" s="951">
        <f>SUM(F43:F55)</f>
        <v>0</v>
      </c>
      <c r="G42" s="951">
        <f t="shared" si="1"/>
        <v>0</v>
      </c>
      <c r="H42" s="952" t="str">
        <f t="shared" si="2"/>
        <v/>
      </c>
      <c r="I42" s="958">
        <f>资产负债表!I20</f>
        <v>0</v>
      </c>
      <c r="J42" s="953">
        <f t="shared" si="5"/>
        <v>0</v>
      </c>
      <c r="K42" s="954">
        <f>审定数!C38</f>
        <v>0</v>
      </c>
      <c r="L42" s="955">
        <f t="shared" si="3"/>
        <v>0</v>
      </c>
      <c r="O42" s="4"/>
      <c r="P42" s="4"/>
      <c r="Q42" s="749"/>
      <c r="R42" s="749"/>
      <c r="S42" s="749"/>
      <c r="T42" s="749"/>
    </row>
    <row r="43" spans="1:23" ht="14.25" customHeight="1">
      <c r="A43" s="751">
        <f>SUBTOTAL(103,$B$6:B43)</f>
        <v>38</v>
      </c>
      <c r="B43" s="293" t="s">
        <v>34</v>
      </c>
      <c r="C43" s="956">
        <f>流动负债汇总!C6</f>
        <v>0</v>
      </c>
      <c r="D43" s="956">
        <f t="shared" ref="D43:D55" si="10">E43-C43</f>
        <v>0</v>
      </c>
      <c r="E43" s="956">
        <f>流动负债汇总!D6</f>
        <v>0</v>
      </c>
      <c r="F43" s="956">
        <f>流动负债汇总!E6</f>
        <v>0</v>
      </c>
      <c r="G43" s="956">
        <f t="shared" si="1"/>
        <v>0</v>
      </c>
      <c r="H43" s="957" t="str">
        <f t="shared" si="2"/>
        <v/>
      </c>
      <c r="I43" s="958">
        <f>资产负债表!I7</f>
        <v>0</v>
      </c>
      <c r="J43" s="953">
        <f t="shared" si="5"/>
        <v>0</v>
      </c>
      <c r="K43" s="954">
        <f>审定数!C39</f>
        <v>0</v>
      </c>
      <c r="L43" s="955">
        <f t="shared" si="3"/>
        <v>0</v>
      </c>
    </row>
    <row r="44" spans="1:23" ht="14.25" customHeight="1">
      <c r="A44" s="751">
        <f>SUBTOTAL(103,$B$6:B44)</f>
        <v>39</v>
      </c>
      <c r="B44" s="293" t="s">
        <v>36</v>
      </c>
      <c r="C44" s="956">
        <f>流动负债汇总!C7</f>
        <v>0</v>
      </c>
      <c r="D44" s="956">
        <f t="shared" si="10"/>
        <v>0</v>
      </c>
      <c r="E44" s="956">
        <f>流动负债汇总!D7</f>
        <v>0</v>
      </c>
      <c r="F44" s="956">
        <f>流动负债汇总!E7</f>
        <v>0</v>
      </c>
      <c r="G44" s="956">
        <f t="shared" si="1"/>
        <v>0</v>
      </c>
      <c r="H44" s="957" t="str">
        <f t="shared" si="2"/>
        <v/>
      </c>
      <c r="I44" s="958">
        <f>资产负债表!I8</f>
        <v>0</v>
      </c>
      <c r="J44" s="953">
        <f t="shared" si="5"/>
        <v>0</v>
      </c>
      <c r="K44" s="954">
        <f>审定数!C40</f>
        <v>0</v>
      </c>
      <c r="L44" s="955">
        <f t="shared" si="3"/>
        <v>0</v>
      </c>
    </row>
    <row r="45" spans="1:23" s="349" customFormat="1" ht="14.25" customHeight="1">
      <c r="A45" s="751">
        <f>SUBTOTAL(103,$B$6:B45)</f>
        <v>40</v>
      </c>
      <c r="B45" s="744" t="s">
        <v>1369</v>
      </c>
      <c r="C45" s="956">
        <f>流动负债汇总!C8</f>
        <v>0</v>
      </c>
      <c r="D45" s="956">
        <f t="shared" si="10"/>
        <v>0</v>
      </c>
      <c r="E45" s="956">
        <f>流动负债汇总!D8</f>
        <v>0</v>
      </c>
      <c r="F45" s="956">
        <f>流动负债汇总!E8</f>
        <v>0</v>
      </c>
      <c r="G45" s="956">
        <f t="shared" si="1"/>
        <v>0</v>
      </c>
      <c r="H45" s="957" t="str">
        <f t="shared" si="2"/>
        <v/>
      </c>
      <c r="I45" s="958">
        <f>资产负债表!I9</f>
        <v>0</v>
      </c>
      <c r="J45" s="953">
        <f t="shared" si="5"/>
        <v>0</v>
      </c>
      <c r="K45" s="954">
        <f>审定数!C41</f>
        <v>0</v>
      </c>
      <c r="L45" s="955">
        <f t="shared" si="3"/>
        <v>0</v>
      </c>
      <c r="Q45" s="749"/>
      <c r="R45" s="749"/>
      <c r="S45" s="749"/>
      <c r="T45" s="749"/>
    </row>
    <row r="46" spans="1:23" ht="14.25" customHeight="1">
      <c r="A46" s="751">
        <f>SUBTOTAL(103,$B$6:B46)</f>
        <v>41</v>
      </c>
      <c r="B46" s="293" t="s">
        <v>38</v>
      </c>
      <c r="C46" s="956">
        <f>流动负债汇总!C9</f>
        <v>0</v>
      </c>
      <c r="D46" s="956">
        <f t="shared" si="10"/>
        <v>0</v>
      </c>
      <c r="E46" s="956">
        <f>流动负债汇总!D9</f>
        <v>0</v>
      </c>
      <c r="F46" s="956">
        <f>流动负债汇总!E9</f>
        <v>0</v>
      </c>
      <c r="G46" s="956">
        <f t="shared" si="1"/>
        <v>0</v>
      </c>
      <c r="H46" s="957" t="str">
        <f t="shared" si="2"/>
        <v/>
      </c>
      <c r="I46" s="958">
        <f>资产负债表!I10</f>
        <v>0</v>
      </c>
      <c r="J46" s="953">
        <f t="shared" si="5"/>
        <v>0</v>
      </c>
      <c r="K46" s="954">
        <f>审定数!C42</f>
        <v>0</v>
      </c>
      <c r="L46" s="955">
        <f t="shared" si="3"/>
        <v>0</v>
      </c>
    </row>
    <row r="47" spans="1:23" ht="14.25" customHeight="1">
      <c r="A47" s="751">
        <f>SUBTOTAL(103,$B$6:B47)</f>
        <v>42</v>
      </c>
      <c r="B47" s="293" t="s">
        <v>41</v>
      </c>
      <c r="C47" s="956">
        <f>流动负债汇总!C10</f>
        <v>0</v>
      </c>
      <c r="D47" s="956">
        <f t="shared" si="10"/>
        <v>0</v>
      </c>
      <c r="E47" s="956">
        <f>流动负债汇总!D10</f>
        <v>0</v>
      </c>
      <c r="F47" s="956">
        <f>流动负债汇总!E10</f>
        <v>0</v>
      </c>
      <c r="G47" s="956">
        <f t="shared" si="1"/>
        <v>0</v>
      </c>
      <c r="H47" s="957" t="str">
        <f t="shared" si="2"/>
        <v/>
      </c>
      <c r="I47" s="958">
        <f>资产负债表!I11</f>
        <v>0</v>
      </c>
      <c r="J47" s="953">
        <f t="shared" si="5"/>
        <v>0</v>
      </c>
      <c r="K47" s="954">
        <f>审定数!C43</f>
        <v>0</v>
      </c>
      <c r="L47" s="955">
        <f t="shared" si="3"/>
        <v>0</v>
      </c>
    </row>
    <row r="48" spans="1:23" ht="14.25" customHeight="1">
      <c r="A48" s="751">
        <f>SUBTOTAL(103,$B$6:B48)</f>
        <v>43</v>
      </c>
      <c r="B48" s="293" t="s">
        <v>43</v>
      </c>
      <c r="C48" s="956">
        <f>流动负债汇总!C11</f>
        <v>0</v>
      </c>
      <c r="D48" s="956">
        <f t="shared" si="10"/>
        <v>0</v>
      </c>
      <c r="E48" s="956">
        <f>流动负债汇总!D11</f>
        <v>0</v>
      </c>
      <c r="F48" s="956">
        <f>流动负债汇总!E11</f>
        <v>0</v>
      </c>
      <c r="G48" s="956">
        <f t="shared" si="1"/>
        <v>0</v>
      </c>
      <c r="H48" s="957" t="str">
        <f t="shared" si="2"/>
        <v/>
      </c>
      <c r="I48" s="958">
        <f>资产负债表!I12</f>
        <v>0</v>
      </c>
      <c r="J48" s="953">
        <f t="shared" si="5"/>
        <v>0</v>
      </c>
      <c r="K48" s="954">
        <f>审定数!C44</f>
        <v>0</v>
      </c>
      <c r="L48" s="955">
        <f t="shared" si="3"/>
        <v>0</v>
      </c>
    </row>
    <row r="49" spans="1:20" s="349" customFormat="1" ht="14.25" customHeight="1">
      <c r="A49" s="751">
        <f>SUBTOTAL(103,$B$6:B49)</f>
        <v>44</v>
      </c>
      <c r="B49" s="744" t="s">
        <v>1370</v>
      </c>
      <c r="C49" s="956">
        <f>流动负债汇总!C12</f>
        <v>0</v>
      </c>
      <c r="D49" s="956">
        <f t="shared" si="10"/>
        <v>0</v>
      </c>
      <c r="E49" s="956">
        <f>流动负债汇总!D12</f>
        <v>0</v>
      </c>
      <c r="F49" s="956">
        <f>流动负债汇总!E12</f>
        <v>0</v>
      </c>
      <c r="G49" s="956">
        <f t="shared" si="1"/>
        <v>0</v>
      </c>
      <c r="H49" s="957" t="str">
        <f t="shared" si="2"/>
        <v/>
      </c>
      <c r="I49" s="958">
        <f>资产负债表!I13</f>
        <v>0</v>
      </c>
      <c r="J49" s="953">
        <f t="shared" si="5"/>
        <v>0</v>
      </c>
      <c r="K49" s="954">
        <f>审定数!C45</f>
        <v>0</v>
      </c>
      <c r="L49" s="955">
        <f t="shared" si="3"/>
        <v>0</v>
      </c>
      <c r="Q49" s="749"/>
      <c r="R49" s="749"/>
      <c r="S49" s="749"/>
      <c r="T49" s="749"/>
    </row>
    <row r="50" spans="1:20" ht="14.25" customHeight="1">
      <c r="A50" s="751">
        <f>SUBTOTAL(103,$B$6:B50)</f>
        <v>45</v>
      </c>
      <c r="B50" s="293" t="s">
        <v>45</v>
      </c>
      <c r="C50" s="956">
        <f>流动负债汇总!C13</f>
        <v>0</v>
      </c>
      <c r="D50" s="956">
        <f t="shared" si="10"/>
        <v>0</v>
      </c>
      <c r="E50" s="956">
        <f>流动负债汇总!D13</f>
        <v>0</v>
      </c>
      <c r="F50" s="956">
        <f>流动负债汇总!E13</f>
        <v>0</v>
      </c>
      <c r="G50" s="956">
        <f t="shared" si="1"/>
        <v>0</v>
      </c>
      <c r="H50" s="957" t="str">
        <f t="shared" si="2"/>
        <v/>
      </c>
      <c r="I50" s="958">
        <f>资产负债表!I14</f>
        <v>0</v>
      </c>
      <c r="J50" s="953">
        <f t="shared" si="5"/>
        <v>0</v>
      </c>
      <c r="K50" s="954">
        <f>审定数!C46</f>
        <v>0</v>
      </c>
      <c r="L50" s="955">
        <f t="shared" si="3"/>
        <v>0</v>
      </c>
    </row>
    <row r="51" spans="1:20" ht="14.25" customHeight="1">
      <c r="A51" s="751">
        <f>SUBTOTAL(103,$B$6:B51)</f>
        <v>46</v>
      </c>
      <c r="B51" s="293" t="s">
        <v>47</v>
      </c>
      <c r="C51" s="956">
        <f>流动负债汇总!C14</f>
        <v>0</v>
      </c>
      <c r="D51" s="956">
        <f t="shared" si="10"/>
        <v>0</v>
      </c>
      <c r="E51" s="956">
        <f>流动负债汇总!D14</f>
        <v>0</v>
      </c>
      <c r="F51" s="956">
        <f>流动负债汇总!E14</f>
        <v>0</v>
      </c>
      <c r="G51" s="956">
        <f t="shared" si="1"/>
        <v>0</v>
      </c>
      <c r="H51" s="957" t="str">
        <f t="shared" si="2"/>
        <v/>
      </c>
      <c r="I51" s="958">
        <f>资产负债表!I15</f>
        <v>0</v>
      </c>
      <c r="J51" s="953">
        <f t="shared" si="5"/>
        <v>0</v>
      </c>
      <c r="K51" s="954">
        <f>审定数!C47</f>
        <v>0</v>
      </c>
      <c r="L51" s="955">
        <f t="shared" si="3"/>
        <v>0</v>
      </c>
    </row>
    <row r="52" spans="1:20" ht="14.25" customHeight="1">
      <c r="A52" s="751">
        <f>SUBTOTAL(103,$B$6:B52)</f>
        <v>47</v>
      </c>
      <c r="B52" s="293" t="s">
        <v>53</v>
      </c>
      <c r="C52" s="956">
        <f>流动负债汇总!C15</f>
        <v>0</v>
      </c>
      <c r="D52" s="956">
        <f t="shared" si="10"/>
        <v>0</v>
      </c>
      <c r="E52" s="956">
        <f>流动负债汇总!D15</f>
        <v>0</v>
      </c>
      <c r="F52" s="956">
        <f>流动负债汇总!E15</f>
        <v>0</v>
      </c>
      <c r="G52" s="956">
        <f t="shared" si="1"/>
        <v>0</v>
      </c>
      <c r="H52" s="957" t="str">
        <f t="shared" si="2"/>
        <v/>
      </c>
      <c r="I52" s="958">
        <f>资产负债表!I16</f>
        <v>0</v>
      </c>
      <c r="J52" s="953">
        <f t="shared" si="5"/>
        <v>0</v>
      </c>
      <c r="K52" s="954">
        <f>审定数!C48</f>
        <v>0</v>
      </c>
      <c r="L52" s="955">
        <f t="shared" si="3"/>
        <v>0</v>
      </c>
      <c r="O52" s="16"/>
      <c r="P52" s="16"/>
      <c r="Q52" s="898"/>
      <c r="R52" s="898"/>
      <c r="S52" s="898"/>
    </row>
    <row r="53" spans="1:20" s="349" customFormat="1" ht="14.25" customHeight="1">
      <c r="A53" s="751">
        <f>SUBTOTAL(103,$B$6:B53)</f>
        <v>48</v>
      </c>
      <c r="B53" s="744" t="s">
        <v>1371</v>
      </c>
      <c r="C53" s="956">
        <f>流动负债汇总!C16</f>
        <v>0</v>
      </c>
      <c r="D53" s="956">
        <f t="shared" si="10"/>
        <v>0</v>
      </c>
      <c r="E53" s="956">
        <f>流动负债汇总!D16</f>
        <v>0</v>
      </c>
      <c r="F53" s="956">
        <f>流动负债汇总!E16</f>
        <v>0</v>
      </c>
      <c r="G53" s="956">
        <f t="shared" si="1"/>
        <v>0</v>
      </c>
      <c r="H53" s="957" t="str">
        <f t="shared" si="2"/>
        <v/>
      </c>
      <c r="I53" s="958">
        <f>资产负债表!I17</f>
        <v>0</v>
      </c>
      <c r="J53" s="953">
        <f t="shared" si="5"/>
        <v>0</v>
      </c>
      <c r="K53" s="954">
        <f>审定数!C49</f>
        <v>0</v>
      </c>
      <c r="L53" s="955">
        <f t="shared" si="3"/>
        <v>0</v>
      </c>
      <c r="O53" s="4"/>
      <c r="P53" s="4"/>
      <c r="Q53" s="749"/>
      <c r="R53" s="749"/>
      <c r="S53" s="749"/>
      <c r="T53" s="749"/>
    </row>
    <row r="54" spans="1:20" ht="14.25" customHeight="1">
      <c r="A54" s="751">
        <f>SUBTOTAL(103,$B$6:B54)</f>
        <v>49</v>
      </c>
      <c r="B54" s="293" t="s">
        <v>55</v>
      </c>
      <c r="C54" s="956">
        <f>流动负债汇总!C17</f>
        <v>0</v>
      </c>
      <c r="D54" s="956">
        <f t="shared" si="10"/>
        <v>0</v>
      </c>
      <c r="E54" s="956">
        <f>流动负债汇总!D17</f>
        <v>0</v>
      </c>
      <c r="F54" s="956">
        <f>流动负债汇总!E17</f>
        <v>0</v>
      </c>
      <c r="G54" s="956">
        <f t="shared" si="1"/>
        <v>0</v>
      </c>
      <c r="H54" s="957" t="str">
        <f t="shared" si="2"/>
        <v/>
      </c>
      <c r="I54" s="958">
        <f>资产负债表!I18</f>
        <v>0</v>
      </c>
      <c r="J54" s="953">
        <f t="shared" si="5"/>
        <v>0</v>
      </c>
      <c r="K54" s="954">
        <f>审定数!C50</f>
        <v>0</v>
      </c>
      <c r="L54" s="955">
        <f t="shared" si="3"/>
        <v>0</v>
      </c>
      <c r="T54" s="898"/>
    </row>
    <row r="55" spans="1:20" ht="14.25" customHeight="1">
      <c r="A55" s="751">
        <f>SUBTOTAL(103,$B$6:B55)</f>
        <v>50</v>
      </c>
      <c r="B55" s="293" t="s">
        <v>57</v>
      </c>
      <c r="C55" s="956">
        <f>流动负债汇总!C18</f>
        <v>0</v>
      </c>
      <c r="D55" s="956">
        <f t="shared" si="10"/>
        <v>0</v>
      </c>
      <c r="E55" s="956">
        <f>流动负债汇总!D18</f>
        <v>0</v>
      </c>
      <c r="F55" s="956">
        <f>流动负债汇总!E18</f>
        <v>0</v>
      </c>
      <c r="G55" s="956">
        <f t="shared" si="1"/>
        <v>0</v>
      </c>
      <c r="H55" s="957" t="str">
        <f t="shared" si="2"/>
        <v/>
      </c>
      <c r="I55" s="958">
        <f>资产负债表!I19</f>
        <v>0</v>
      </c>
      <c r="J55" s="953">
        <f t="shared" si="5"/>
        <v>0</v>
      </c>
      <c r="K55" s="954">
        <f>审定数!C51</f>
        <v>0</v>
      </c>
      <c r="L55" s="955">
        <f t="shared" si="3"/>
        <v>0</v>
      </c>
      <c r="O55" s="349"/>
      <c r="P55" s="349"/>
    </row>
    <row r="56" spans="1:20" s="16" customFormat="1" ht="14.25" customHeight="1">
      <c r="A56" s="301">
        <f>SUBTOTAL(103,$B$6:B56)</f>
        <v>51</v>
      </c>
      <c r="B56" s="294" t="s">
        <v>311</v>
      </c>
      <c r="C56" s="951">
        <f>SUM(C57:C64)</f>
        <v>0</v>
      </c>
      <c r="D56" s="951">
        <f>SUM(D57:D64)</f>
        <v>0</v>
      </c>
      <c r="E56" s="951">
        <f>SUM(E57:E64)</f>
        <v>0</v>
      </c>
      <c r="F56" s="951">
        <f>SUM(F57:F64)</f>
        <v>0</v>
      </c>
      <c r="G56" s="951">
        <f t="shared" si="1"/>
        <v>0</v>
      </c>
      <c r="H56" s="952" t="str">
        <f t="shared" si="2"/>
        <v/>
      </c>
      <c r="I56" s="953">
        <f>资产负债表!I30</f>
        <v>0</v>
      </c>
      <c r="J56" s="953">
        <f t="shared" si="5"/>
        <v>0</v>
      </c>
      <c r="K56" s="954">
        <f>审定数!C52</f>
        <v>0</v>
      </c>
      <c r="L56" s="955">
        <f t="shared" si="3"/>
        <v>0</v>
      </c>
      <c r="O56" s="4"/>
      <c r="P56" s="4"/>
      <c r="Q56" s="749"/>
      <c r="R56" s="749"/>
      <c r="S56" s="749"/>
      <c r="T56" s="749"/>
    </row>
    <row r="57" spans="1:20" ht="14.25" customHeight="1">
      <c r="A57" s="751">
        <f>SUBTOTAL(103,$B$6:B57)</f>
        <v>52</v>
      </c>
      <c r="B57" s="744" t="s">
        <v>1505</v>
      </c>
      <c r="C57" s="956">
        <f>非流动负债汇总!C6</f>
        <v>0</v>
      </c>
      <c r="D57" s="956">
        <f t="shared" ref="D57:D64" si="11">E57-C57</f>
        <v>0</v>
      </c>
      <c r="E57" s="956">
        <f>非流动负债汇总!D6</f>
        <v>0</v>
      </c>
      <c r="F57" s="956">
        <f>非流动负债汇总!E6</f>
        <v>0</v>
      </c>
      <c r="G57" s="956">
        <f t="shared" si="1"/>
        <v>0</v>
      </c>
      <c r="H57" s="957" t="str">
        <f t="shared" si="2"/>
        <v/>
      </c>
      <c r="I57" s="958">
        <f>资产负债表!I22</f>
        <v>0</v>
      </c>
      <c r="J57" s="953">
        <f t="shared" si="5"/>
        <v>0</v>
      </c>
      <c r="K57" s="954">
        <f>审定数!C53</f>
        <v>0</v>
      </c>
      <c r="L57" s="955">
        <f t="shared" si="3"/>
        <v>0</v>
      </c>
    </row>
    <row r="58" spans="1:20" ht="14.25" customHeight="1">
      <c r="A58" s="751">
        <f>SUBTOTAL(103,$B$6:B58)</f>
        <v>53</v>
      </c>
      <c r="B58" s="744" t="s">
        <v>1506</v>
      </c>
      <c r="C58" s="956">
        <f>非流动负债汇总!C7</f>
        <v>0</v>
      </c>
      <c r="D58" s="956">
        <f t="shared" si="11"/>
        <v>0</v>
      </c>
      <c r="E58" s="956">
        <f>非流动负债汇总!D7</f>
        <v>0</v>
      </c>
      <c r="F58" s="956">
        <f>非流动负债汇总!E7</f>
        <v>0</v>
      </c>
      <c r="G58" s="956">
        <f t="shared" si="1"/>
        <v>0</v>
      </c>
      <c r="H58" s="957" t="str">
        <f t="shared" si="2"/>
        <v/>
      </c>
      <c r="I58" s="958">
        <f>资产负债表!I23</f>
        <v>0</v>
      </c>
      <c r="J58" s="953">
        <f t="shared" si="5"/>
        <v>0</v>
      </c>
      <c r="K58" s="954">
        <f>审定数!C54</f>
        <v>0</v>
      </c>
      <c r="L58" s="955">
        <f t="shared" si="3"/>
        <v>0</v>
      </c>
    </row>
    <row r="59" spans="1:20" s="349" customFormat="1" ht="14.25" customHeight="1">
      <c r="A59" s="751">
        <f>SUBTOTAL(103,$B$6:B59)</f>
        <v>54</v>
      </c>
      <c r="B59" s="744" t="s">
        <v>1372</v>
      </c>
      <c r="C59" s="956">
        <f>非流动负债汇总!C8</f>
        <v>0</v>
      </c>
      <c r="D59" s="956">
        <f t="shared" si="11"/>
        <v>0</v>
      </c>
      <c r="E59" s="956">
        <f>非流动负债汇总!D8</f>
        <v>0</v>
      </c>
      <c r="F59" s="956">
        <f>非流动负债汇总!E8</f>
        <v>0</v>
      </c>
      <c r="G59" s="956">
        <f t="shared" si="1"/>
        <v>0</v>
      </c>
      <c r="H59" s="957" t="str">
        <f t="shared" si="2"/>
        <v/>
      </c>
      <c r="I59" s="958">
        <f>资产负债表!I24</f>
        <v>0</v>
      </c>
      <c r="J59" s="953">
        <f t="shared" si="5"/>
        <v>0</v>
      </c>
      <c r="K59" s="954">
        <f>审定数!C55</f>
        <v>0</v>
      </c>
      <c r="L59" s="955">
        <f t="shared" si="3"/>
        <v>0</v>
      </c>
      <c r="O59" s="4"/>
      <c r="P59" s="4"/>
      <c r="Q59" s="749"/>
      <c r="R59" s="749"/>
      <c r="S59" s="749"/>
      <c r="T59" s="749"/>
    </row>
    <row r="60" spans="1:20" ht="14.25" customHeight="1">
      <c r="A60" s="751">
        <f>SUBTOTAL(103,$B$6:B60)</f>
        <v>55</v>
      </c>
      <c r="B60" s="744" t="s">
        <v>1507</v>
      </c>
      <c r="C60" s="956">
        <f>非流动负债汇总!C9</f>
        <v>0</v>
      </c>
      <c r="D60" s="956">
        <f t="shared" si="11"/>
        <v>0</v>
      </c>
      <c r="E60" s="956">
        <f>非流动负债汇总!D9</f>
        <v>0</v>
      </c>
      <c r="F60" s="956">
        <f>非流动负债汇总!E9</f>
        <v>0</v>
      </c>
      <c r="G60" s="956">
        <f t="shared" si="1"/>
        <v>0</v>
      </c>
      <c r="H60" s="957" t="str">
        <f t="shared" si="2"/>
        <v/>
      </c>
      <c r="I60" s="958">
        <f>资产负债表!I25</f>
        <v>0</v>
      </c>
      <c r="J60" s="953">
        <f t="shared" si="5"/>
        <v>0</v>
      </c>
      <c r="K60" s="954">
        <f>审定数!C56</f>
        <v>0</v>
      </c>
      <c r="L60" s="955">
        <f t="shared" si="3"/>
        <v>0</v>
      </c>
    </row>
    <row r="61" spans="1:20" ht="14.25" customHeight="1">
      <c r="A61" s="751">
        <f>SUBTOTAL(103,$B$6:B61)</f>
        <v>56</v>
      </c>
      <c r="B61" s="744" t="s">
        <v>1373</v>
      </c>
      <c r="C61" s="956">
        <f>非流动负债汇总!C10</f>
        <v>0</v>
      </c>
      <c r="D61" s="956">
        <f t="shared" si="11"/>
        <v>0</v>
      </c>
      <c r="E61" s="956">
        <f>非流动负债汇总!D10</f>
        <v>0</v>
      </c>
      <c r="F61" s="956">
        <f>非流动负债汇总!E10</f>
        <v>0</v>
      </c>
      <c r="G61" s="956">
        <f t="shared" si="1"/>
        <v>0</v>
      </c>
      <c r="H61" s="957" t="str">
        <f t="shared" si="2"/>
        <v/>
      </c>
      <c r="I61" s="958">
        <f>资产负债表!I26</f>
        <v>0</v>
      </c>
      <c r="J61" s="953">
        <f t="shared" si="5"/>
        <v>0</v>
      </c>
      <c r="K61" s="954">
        <f>审定数!C57</f>
        <v>0</v>
      </c>
      <c r="L61" s="955">
        <f t="shared" si="3"/>
        <v>0</v>
      </c>
      <c r="O61" s="16"/>
      <c r="P61" s="16"/>
      <c r="Q61" s="898"/>
      <c r="R61" s="898"/>
      <c r="S61" s="898"/>
    </row>
    <row r="62" spans="1:20" ht="14.25" customHeight="1">
      <c r="A62" s="751">
        <f>SUBTOTAL(103,$B$6:B62)</f>
        <v>57</v>
      </c>
      <c r="B62" s="744" t="s">
        <v>1374</v>
      </c>
      <c r="C62" s="956">
        <f>非流动负债汇总!C11</f>
        <v>0</v>
      </c>
      <c r="D62" s="956">
        <f t="shared" si="11"/>
        <v>0</v>
      </c>
      <c r="E62" s="956">
        <f>非流动负债汇总!D11</f>
        <v>0</v>
      </c>
      <c r="F62" s="956">
        <f>非流动负债汇总!E11</f>
        <v>0</v>
      </c>
      <c r="G62" s="956">
        <f t="shared" si="1"/>
        <v>0</v>
      </c>
      <c r="H62" s="957" t="str">
        <f t="shared" si="2"/>
        <v/>
      </c>
      <c r="I62" s="958">
        <f>资产负债表!I27</f>
        <v>0</v>
      </c>
      <c r="J62" s="953">
        <f t="shared" si="5"/>
        <v>0</v>
      </c>
      <c r="K62" s="954">
        <f>审定数!C58</f>
        <v>0</v>
      </c>
      <c r="L62" s="955">
        <f t="shared" si="3"/>
        <v>0</v>
      </c>
      <c r="O62" s="16"/>
      <c r="P62" s="16"/>
      <c r="Q62" s="898"/>
      <c r="R62" s="898"/>
      <c r="S62" s="898"/>
    </row>
    <row r="63" spans="1:20" ht="14.25" customHeight="1">
      <c r="A63" s="751">
        <f>SUBTOTAL(103,$B$6:B63)</f>
        <v>58</v>
      </c>
      <c r="B63" s="744" t="s">
        <v>1508</v>
      </c>
      <c r="C63" s="956">
        <f>非流动负债汇总!C12</f>
        <v>0</v>
      </c>
      <c r="D63" s="956">
        <f t="shared" si="11"/>
        <v>0</v>
      </c>
      <c r="E63" s="956">
        <f>非流动负债汇总!D12</f>
        <v>0</v>
      </c>
      <c r="F63" s="956">
        <f>非流动负债汇总!E12</f>
        <v>0</v>
      </c>
      <c r="G63" s="956">
        <f t="shared" si="1"/>
        <v>0</v>
      </c>
      <c r="H63" s="957" t="str">
        <f t="shared" si="2"/>
        <v/>
      </c>
      <c r="I63" s="958">
        <f>资产负债表!I28</f>
        <v>0</v>
      </c>
      <c r="J63" s="953">
        <f t="shared" si="5"/>
        <v>0</v>
      </c>
      <c r="K63" s="954">
        <f>审定数!C59</f>
        <v>0</v>
      </c>
      <c r="L63" s="955">
        <f t="shared" si="3"/>
        <v>0</v>
      </c>
      <c r="O63" s="61"/>
      <c r="P63" s="61"/>
      <c r="Q63" s="62"/>
      <c r="R63" s="62"/>
      <c r="S63" s="62"/>
      <c r="T63" s="898"/>
    </row>
    <row r="64" spans="1:20" ht="14.25" customHeight="1">
      <c r="A64" s="751">
        <f>SUBTOTAL(103,$B$6:B64)</f>
        <v>59</v>
      </c>
      <c r="B64" s="744" t="s">
        <v>1509</v>
      </c>
      <c r="C64" s="956">
        <f>非流动负债汇总!C13</f>
        <v>0</v>
      </c>
      <c r="D64" s="956">
        <f t="shared" si="11"/>
        <v>0</v>
      </c>
      <c r="E64" s="956">
        <f>非流动负债汇总!D13</f>
        <v>0</v>
      </c>
      <c r="F64" s="956">
        <f>非流动负债汇总!E13</f>
        <v>0</v>
      </c>
      <c r="G64" s="956">
        <f t="shared" si="1"/>
        <v>0</v>
      </c>
      <c r="H64" s="957" t="str">
        <f t="shared" si="2"/>
        <v/>
      </c>
      <c r="I64" s="958">
        <f>资产负债表!I29</f>
        <v>0</v>
      </c>
      <c r="J64" s="953">
        <f t="shared" si="5"/>
        <v>0</v>
      </c>
      <c r="K64" s="954">
        <f>审定数!C60</f>
        <v>0</v>
      </c>
      <c r="L64" s="955">
        <f t="shared" si="3"/>
        <v>0</v>
      </c>
      <c r="O64" s="660"/>
      <c r="P64" s="660"/>
      <c r="Q64" s="899"/>
      <c r="T64" s="898"/>
    </row>
    <row r="65" spans="1:23" s="16" customFormat="1" ht="14.25" customHeight="1">
      <c r="A65" s="301">
        <f>SUBTOTAL(103,$B$6:B65)</f>
        <v>60</v>
      </c>
      <c r="B65" s="294" t="s">
        <v>312</v>
      </c>
      <c r="C65" s="951">
        <f>SUM(C42,C56)</f>
        <v>0</v>
      </c>
      <c r="D65" s="951">
        <f>SUM(D42,D56)</f>
        <v>0</v>
      </c>
      <c r="E65" s="951">
        <f>SUM(E42,E56)</f>
        <v>0</v>
      </c>
      <c r="F65" s="951">
        <f>SUM(F42,F56)</f>
        <v>0</v>
      </c>
      <c r="G65" s="951">
        <f t="shared" si="1"/>
        <v>0</v>
      </c>
      <c r="H65" s="952" t="str">
        <f t="shared" si="2"/>
        <v/>
      </c>
      <c r="I65" s="953">
        <f>资产负债表!I31</f>
        <v>0</v>
      </c>
      <c r="J65" s="953">
        <f t="shared" si="5"/>
        <v>0</v>
      </c>
      <c r="K65" s="954">
        <f>审定数!C61</f>
        <v>0</v>
      </c>
      <c r="L65" s="955">
        <f t="shared" si="3"/>
        <v>0</v>
      </c>
      <c r="O65" s="3"/>
      <c r="P65" s="3"/>
      <c r="Q65" s="749"/>
      <c r="R65" s="749"/>
      <c r="S65" s="749"/>
      <c r="T65" s="62"/>
    </row>
    <row r="66" spans="1:23" s="16" customFormat="1" ht="14.25" customHeight="1">
      <c r="A66" s="301">
        <f>SUBTOTAL(103,$B$6:B66)</f>
        <v>61</v>
      </c>
      <c r="B66" s="294" t="s">
        <v>313</v>
      </c>
      <c r="C66" s="951">
        <f>C41-C65</f>
        <v>0</v>
      </c>
      <c r="D66" s="951">
        <f>D41-D65</f>
        <v>0</v>
      </c>
      <c r="E66" s="951">
        <f>E41-E65</f>
        <v>0</v>
      </c>
      <c r="F66" s="951">
        <f>F41-F65</f>
        <v>0</v>
      </c>
      <c r="G66" s="951">
        <f t="shared" si="1"/>
        <v>0</v>
      </c>
      <c r="H66" s="952" t="str">
        <f t="shared" si="2"/>
        <v/>
      </c>
      <c r="I66" s="953">
        <f>资产负债表!I41</f>
        <v>0</v>
      </c>
      <c r="J66" s="953">
        <f t="shared" si="5"/>
        <v>0</v>
      </c>
      <c r="K66" s="954">
        <f>审定数!C62</f>
        <v>0</v>
      </c>
      <c r="L66" s="955">
        <f t="shared" si="3"/>
        <v>0</v>
      </c>
      <c r="O66" s="4"/>
      <c r="P66" s="4"/>
      <c r="Q66" s="749"/>
      <c r="R66" s="749"/>
      <c r="S66" s="749"/>
      <c r="T66" s="669"/>
    </row>
    <row r="67" spans="1:23" s="61" customFormat="1" ht="31.5" customHeight="1">
      <c r="B67" s="62"/>
      <c r="C67" s="960"/>
      <c r="D67" s="960"/>
      <c r="E67" s="960"/>
      <c r="F67" s="961" t="s">
        <v>332</v>
      </c>
      <c r="G67" s="960"/>
      <c r="H67" s="960"/>
      <c r="I67" s="960"/>
      <c r="J67" s="960"/>
      <c r="K67" s="960"/>
      <c r="L67" s="960"/>
      <c r="O67" s="4"/>
      <c r="P67" s="4"/>
      <c r="Q67" s="749"/>
      <c r="R67" s="749"/>
      <c r="S67" s="749"/>
      <c r="T67" s="749"/>
    </row>
    <row r="68" spans="1:23" ht="68.25" customHeight="1">
      <c r="A68" s="2064" t="s">
        <v>340</v>
      </c>
      <c r="B68" s="2065"/>
      <c r="C68" s="2065"/>
      <c r="D68" s="2065"/>
      <c r="E68" s="2065"/>
      <c r="F68" s="2065"/>
      <c r="G68" s="2065"/>
      <c r="H68" s="2065"/>
      <c r="I68" s="962"/>
      <c r="J68" s="962"/>
      <c r="K68" s="962"/>
      <c r="L68" s="962"/>
      <c r="U68" s="661"/>
      <c r="V68" s="661"/>
      <c r="W68" s="661"/>
    </row>
    <row r="69" spans="1:23" s="3" customFormat="1" ht="14.25" customHeight="1">
      <c r="A69" s="295" t="s">
        <v>172</v>
      </c>
      <c r="B69" s="296" t="s">
        <v>306</v>
      </c>
      <c r="C69" s="947" t="s">
        <v>317</v>
      </c>
      <c r="D69" s="947" t="s">
        <v>335</v>
      </c>
      <c r="E69" s="947" t="s">
        <v>318</v>
      </c>
      <c r="F69" s="947" t="s">
        <v>319</v>
      </c>
      <c r="G69" s="947" t="s">
        <v>208</v>
      </c>
      <c r="H69" s="948" t="s">
        <v>336</v>
      </c>
      <c r="I69" s="949" t="s">
        <v>337</v>
      </c>
      <c r="J69" s="949" t="s">
        <v>338</v>
      </c>
      <c r="K69" s="950" t="s">
        <v>339</v>
      </c>
      <c r="L69" s="950" t="s">
        <v>338</v>
      </c>
      <c r="O69" s="4"/>
      <c r="P69" s="4"/>
      <c r="Q69" s="749"/>
      <c r="R69" s="749"/>
      <c r="S69" s="749"/>
      <c r="T69" s="749"/>
    </row>
    <row r="70" spans="1:23" ht="14.25" customHeight="1">
      <c r="A70" s="295" t="s">
        <v>341</v>
      </c>
      <c r="B70" s="297" t="s">
        <v>342</v>
      </c>
      <c r="C70" s="956">
        <f>SUM(C71:C74)</f>
        <v>0</v>
      </c>
      <c r="D70" s="956">
        <f>SUM(D71:D74)</f>
        <v>0</v>
      </c>
      <c r="E70" s="956">
        <f>SUM(E71:E74)</f>
        <v>0</v>
      </c>
      <c r="F70" s="956">
        <f>SUM(F71:F74)</f>
        <v>0</v>
      </c>
      <c r="G70" s="956">
        <f>SUM(G71:G74)</f>
        <v>0</v>
      </c>
      <c r="H70" s="957" t="str">
        <f>IF(E70=0,"",G70/E70*100)</f>
        <v/>
      </c>
      <c r="I70" s="958">
        <f>SUM(I71:I74)</f>
        <v>0</v>
      </c>
      <c r="J70" s="958">
        <f>SUM(J71:J74)</f>
        <v>0</v>
      </c>
      <c r="K70" s="963">
        <f>SUM(K71:K74)</f>
        <v>0</v>
      </c>
      <c r="L70" s="964">
        <f>SUM(L71:L74)</f>
        <v>0</v>
      </c>
    </row>
    <row r="71" spans="1:23" ht="14.25" customHeight="1">
      <c r="A71" s="23">
        <v>1</v>
      </c>
      <c r="B71" s="298" t="s">
        <v>343</v>
      </c>
      <c r="C71" s="957">
        <f>应收账款!E31</f>
        <v>0</v>
      </c>
      <c r="D71" s="957">
        <f>E71-C71</f>
        <v>0</v>
      </c>
      <c r="E71" s="957">
        <f>应收账款!AH31</f>
        <v>0</v>
      </c>
      <c r="F71" s="957">
        <f>应收账款!AI31</f>
        <v>0</v>
      </c>
      <c r="G71" s="956">
        <f>F71-E71</f>
        <v>0</v>
      </c>
      <c r="H71" s="957" t="str">
        <f>IF(E71=0,"",G71/E71*100)</f>
        <v/>
      </c>
      <c r="I71" s="958"/>
      <c r="J71" s="958">
        <f>ROUND(C71-I71,2)</f>
        <v>0</v>
      </c>
      <c r="K71" s="963"/>
      <c r="L71" s="964">
        <f>ROUND(C71-K71,2)</f>
        <v>0</v>
      </c>
    </row>
    <row r="72" spans="1:23" ht="14.25" customHeight="1">
      <c r="A72" s="23">
        <v>2</v>
      </c>
      <c r="B72" s="293" t="s">
        <v>344</v>
      </c>
      <c r="C72" s="957">
        <f>预付账款!F25</f>
        <v>0</v>
      </c>
      <c r="D72" s="957">
        <f t="shared" ref="D72:D88" si="12">E72-C72</f>
        <v>0</v>
      </c>
      <c r="E72" s="957">
        <f>预付账款!I25</f>
        <v>0</v>
      </c>
      <c r="F72" s="956">
        <f>预付账款!J25</f>
        <v>0</v>
      </c>
      <c r="G72" s="956">
        <f t="shared" ref="G72:G88" si="13">F72-E72</f>
        <v>0</v>
      </c>
      <c r="H72" s="957" t="str">
        <f t="shared" ref="H72:H89" si="14">IF(E72=0,"",G72/E72*100)</f>
        <v/>
      </c>
      <c r="I72" s="958"/>
      <c r="J72" s="958">
        <f>ROUND(C72-I72,2)</f>
        <v>0</v>
      </c>
      <c r="K72" s="963"/>
      <c r="L72" s="964">
        <f t="shared" ref="L72:L88" si="15">ROUND(C72-K72,2)</f>
        <v>0</v>
      </c>
    </row>
    <row r="73" spans="1:23" ht="14.25" customHeight="1">
      <c r="A73" s="23">
        <v>3</v>
      </c>
      <c r="B73" s="299" t="s">
        <v>56</v>
      </c>
      <c r="C73" s="957"/>
      <c r="D73" s="957"/>
      <c r="E73" s="957"/>
      <c r="F73" s="956"/>
      <c r="G73" s="956"/>
      <c r="H73" s="957" t="str">
        <f t="shared" si="14"/>
        <v/>
      </c>
      <c r="I73" s="958"/>
      <c r="J73" s="958">
        <f t="shared" ref="J73:J88" si="16">ROUND(C73-I73,2)</f>
        <v>0</v>
      </c>
      <c r="K73" s="963"/>
      <c r="L73" s="964">
        <f t="shared" si="15"/>
        <v>0</v>
      </c>
    </row>
    <row r="74" spans="1:23" ht="14.25" customHeight="1">
      <c r="A74" s="23">
        <v>4</v>
      </c>
      <c r="B74" s="299" t="s">
        <v>81</v>
      </c>
      <c r="C74" s="957">
        <f>长期应收款!E25</f>
        <v>0</v>
      </c>
      <c r="D74" s="957">
        <f t="shared" si="12"/>
        <v>0</v>
      </c>
      <c r="E74" s="957">
        <f>长期应收款!G25</f>
        <v>0</v>
      </c>
      <c r="F74" s="956">
        <f>长期应收款!H25</f>
        <v>0</v>
      </c>
      <c r="G74" s="956">
        <f t="shared" si="13"/>
        <v>0</v>
      </c>
      <c r="H74" s="957" t="str">
        <f t="shared" si="14"/>
        <v/>
      </c>
      <c r="I74" s="958"/>
      <c r="J74" s="958">
        <f t="shared" si="16"/>
        <v>0</v>
      </c>
      <c r="K74" s="963"/>
      <c r="L74" s="964">
        <f t="shared" si="15"/>
        <v>0</v>
      </c>
    </row>
    <row r="75" spans="1:23" ht="14.25" customHeight="1">
      <c r="A75" s="295" t="s">
        <v>345</v>
      </c>
      <c r="B75" s="297" t="s">
        <v>346</v>
      </c>
      <c r="C75" s="956">
        <f>存货汇总!C28</f>
        <v>0</v>
      </c>
      <c r="D75" s="956">
        <f t="shared" si="12"/>
        <v>0</v>
      </c>
      <c r="E75" s="956">
        <f>存货汇总!D28</f>
        <v>0</v>
      </c>
      <c r="F75" s="956">
        <f>存货汇总!E28</f>
        <v>0</v>
      </c>
      <c r="G75" s="956">
        <f t="shared" si="13"/>
        <v>0</v>
      </c>
      <c r="H75" s="957" t="str">
        <f t="shared" si="14"/>
        <v/>
      </c>
      <c r="I75" s="958"/>
      <c r="J75" s="958">
        <f t="shared" si="16"/>
        <v>0</v>
      </c>
      <c r="K75" s="963"/>
      <c r="L75" s="964">
        <f t="shared" si="15"/>
        <v>0</v>
      </c>
    </row>
    <row r="76" spans="1:23" ht="14.25" customHeight="1">
      <c r="A76" s="295" t="s">
        <v>347</v>
      </c>
      <c r="B76" s="297" t="s">
        <v>348</v>
      </c>
      <c r="C76" s="956">
        <f>可供出售金融资产汇总!C27</f>
        <v>0</v>
      </c>
      <c r="D76" s="956">
        <f t="shared" si="12"/>
        <v>0</v>
      </c>
      <c r="E76" s="956">
        <f>可供出售金融资产汇总!E27</f>
        <v>0</v>
      </c>
      <c r="F76" s="956">
        <f>可供出售金融资产汇总!F27</f>
        <v>0</v>
      </c>
      <c r="G76" s="956">
        <f t="shared" si="13"/>
        <v>0</v>
      </c>
      <c r="H76" s="957" t="str">
        <f t="shared" si="14"/>
        <v/>
      </c>
      <c r="I76" s="958"/>
      <c r="J76" s="958">
        <f t="shared" si="16"/>
        <v>0</v>
      </c>
      <c r="K76" s="963"/>
      <c r="L76" s="964">
        <f t="shared" si="15"/>
        <v>0</v>
      </c>
    </row>
    <row r="77" spans="1:23" ht="14.25" customHeight="1">
      <c r="A77" s="295" t="s">
        <v>349</v>
      </c>
      <c r="B77" s="297" t="s">
        <v>350</v>
      </c>
      <c r="C77" s="956">
        <f>持有到期投资!H26</f>
        <v>0</v>
      </c>
      <c r="D77" s="956">
        <f t="shared" si="12"/>
        <v>0</v>
      </c>
      <c r="E77" s="956">
        <f>持有到期投资!J26</f>
        <v>0</v>
      </c>
      <c r="F77" s="956">
        <f>持有到期投资!K26</f>
        <v>0</v>
      </c>
      <c r="G77" s="956">
        <f t="shared" si="13"/>
        <v>0</v>
      </c>
      <c r="H77" s="957" t="str">
        <f t="shared" si="14"/>
        <v/>
      </c>
      <c r="I77" s="958"/>
      <c r="J77" s="958">
        <f t="shared" si="16"/>
        <v>0</v>
      </c>
      <c r="K77" s="963"/>
      <c r="L77" s="964">
        <f t="shared" si="15"/>
        <v>0</v>
      </c>
    </row>
    <row r="78" spans="1:23" ht="14.25" customHeight="1">
      <c r="A78" s="295" t="s">
        <v>351</v>
      </c>
      <c r="B78" s="297" t="s">
        <v>352</v>
      </c>
      <c r="C78" s="956">
        <f>股权投资!G26</f>
        <v>0</v>
      </c>
      <c r="D78" s="956">
        <f t="shared" si="12"/>
        <v>0</v>
      </c>
      <c r="E78" s="956">
        <f>股权投资!I26</f>
        <v>0</v>
      </c>
      <c r="F78" s="956">
        <f>股权投资!J26</f>
        <v>0</v>
      </c>
      <c r="G78" s="956">
        <f t="shared" si="13"/>
        <v>0</v>
      </c>
      <c r="H78" s="957" t="str">
        <f t="shared" si="14"/>
        <v/>
      </c>
      <c r="I78" s="958"/>
      <c r="J78" s="958">
        <f t="shared" si="16"/>
        <v>0</v>
      </c>
      <c r="K78" s="963"/>
      <c r="L78" s="964">
        <f t="shared" si="15"/>
        <v>0</v>
      </c>
    </row>
    <row r="79" spans="1:23" ht="14.25" customHeight="1">
      <c r="A79" s="295" t="s">
        <v>353</v>
      </c>
      <c r="B79" s="297" t="s">
        <v>354</v>
      </c>
      <c r="C79" s="956">
        <f>投资性房地产—房屋成本模式!Q26+投资性房地产—土地成本模式!M26</f>
        <v>0</v>
      </c>
      <c r="D79" s="956">
        <f t="shared" si="12"/>
        <v>0</v>
      </c>
      <c r="E79" s="956">
        <f>投资性房地产—房屋成本模式!U26+投资性房地产—土地成本模式!O26</f>
        <v>0</v>
      </c>
      <c r="F79" s="956">
        <f>投资性房地产—房屋成本模式!X26+投资性房地产—土地成本模式!P26</f>
        <v>0</v>
      </c>
      <c r="G79" s="956">
        <f t="shared" si="13"/>
        <v>0</v>
      </c>
      <c r="H79" s="957" t="str">
        <f t="shared" si="14"/>
        <v/>
      </c>
      <c r="I79" s="958"/>
      <c r="J79" s="958">
        <f t="shared" si="16"/>
        <v>0</v>
      </c>
      <c r="K79" s="963"/>
      <c r="L79" s="964">
        <f t="shared" si="15"/>
        <v>0</v>
      </c>
    </row>
    <row r="80" spans="1:23" ht="14.25" customHeight="1">
      <c r="A80" s="295" t="s">
        <v>355</v>
      </c>
      <c r="B80" s="297" t="s">
        <v>356</v>
      </c>
      <c r="C80" s="956">
        <f>固定资产汇总!D24</f>
        <v>0</v>
      </c>
      <c r="D80" s="956">
        <f t="shared" si="12"/>
        <v>0</v>
      </c>
      <c r="E80" s="956">
        <f>固定资产汇总!F24</f>
        <v>0</v>
      </c>
      <c r="F80" s="956">
        <f>固定资产汇总!H24</f>
        <v>0</v>
      </c>
      <c r="G80" s="956">
        <f t="shared" si="13"/>
        <v>0</v>
      </c>
      <c r="H80" s="957" t="str">
        <f t="shared" si="14"/>
        <v/>
      </c>
      <c r="I80" s="958"/>
      <c r="J80" s="958">
        <f t="shared" si="16"/>
        <v>0</v>
      </c>
      <c r="K80" s="963"/>
      <c r="L80" s="964">
        <f t="shared" si="15"/>
        <v>0</v>
      </c>
    </row>
    <row r="81" spans="1:12" ht="14.25" customHeight="1">
      <c r="A81" s="295" t="s">
        <v>357</v>
      </c>
      <c r="B81" s="297" t="s">
        <v>358</v>
      </c>
      <c r="C81" s="956">
        <f>工程物资!G26</f>
        <v>0</v>
      </c>
      <c r="D81" s="956">
        <f t="shared" si="12"/>
        <v>0</v>
      </c>
      <c r="E81" s="956">
        <f>工程物资!K26</f>
        <v>0</v>
      </c>
      <c r="F81" s="956">
        <f>工程物资!N26</f>
        <v>0</v>
      </c>
      <c r="G81" s="956">
        <f t="shared" si="13"/>
        <v>0</v>
      </c>
      <c r="H81" s="957" t="str">
        <f t="shared" si="14"/>
        <v/>
      </c>
      <c r="I81" s="958"/>
      <c r="J81" s="958">
        <f t="shared" si="16"/>
        <v>0</v>
      </c>
      <c r="K81" s="963"/>
      <c r="L81" s="964">
        <f t="shared" si="15"/>
        <v>0</v>
      </c>
    </row>
    <row r="82" spans="1:12" ht="14.25" customHeight="1">
      <c r="A82" s="295" t="s">
        <v>359</v>
      </c>
      <c r="B82" s="297" t="s">
        <v>360</v>
      </c>
      <c r="C82" s="956">
        <f>在建工程汇总!C26</f>
        <v>0</v>
      </c>
      <c r="D82" s="956">
        <f t="shared" si="12"/>
        <v>0</v>
      </c>
      <c r="E82" s="956">
        <f>在建工程汇总!D26</f>
        <v>0</v>
      </c>
      <c r="F82" s="956">
        <f>在建工程汇总!E26</f>
        <v>0</v>
      </c>
      <c r="G82" s="956">
        <f t="shared" si="13"/>
        <v>0</v>
      </c>
      <c r="H82" s="957" t="str">
        <f t="shared" si="14"/>
        <v/>
      </c>
      <c r="I82" s="958"/>
      <c r="J82" s="958">
        <f t="shared" si="16"/>
        <v>0</v>
      </c>
      <c r="K82" s="963"/>
      <c r="L82" s="964">
        <f t="shared" si="15"/>
        <v>0</v>
      </c>
    </row>
    <row r="83" spans="1:12" ht="14.25" customHeight="1">
      <c r="A83" s="295" t="s">
        <v>361</v>
      </c>
      <c r="B83" s="297" t="s">
        <v>362</v>
      </c>
      <c r="C83" s="956">
        <f>生产性生物资产!I26</f>
        <v>0</v>
      </c>
      <c r="D83" s="956">
        <f t="shared" si="12"/>
        <v>0</v>
      </c>
      <c r="E83" s="956">
        <f>生产性生物资产!M26</f>
        <v>0</v>
      </c>
      <c r="F83" s="956">
        <f>生产性生物资产!P26</f>
        <v>0</v>
      </c>
      <c r="G83" s="956">
        <f t="shared" si="13"/>
        <v>0</v>
      </c>
      <c r="H83" s="957" t="str">
        <f t="shared" si="14"/>
        <v/>
      </c>
      <c r="I83" s="958"/>
      <c r="J83" s="958">
        <f t="shared" si="16"/>
        <v>0</v>
      </c>
      <c r="K83" s="963"/>
      <c r="L83" s="964">
        <f t="shared" si="15"/>
        <v>0</v>
      </c>
    </row>
    <row r="84" spans="1:12" ht="14.25" customHeight="1">
      <c r="A84" s="23">
        <v>1</v>
      </c>
      <c r="B84" s="293" t="s">
        <v>363</v>
      </c>
      <c r="C84" s="956"/>
      <c r="D84" s="956">
        <f t="shared" si="12"/>
        <v>0</v>
      </c>
      <c r="E84" s="956"/>
      <c r="F84" s="956"/>
      <c r="G84" s="956">
        <f t="shared" si="13"/>
        <v>0</v>
      </c>
      <c r="H84" s="957" t="str">
        <f t="shared" si="14"/>
        <v/>
      </c>
      <c r="I84" s="958"/>
      <c r="J84" s="958">
        <f t="shared" si="16"/>
        <v>0</v>
      </c>
      <c r="K84" s="963"/>
      <c r="L84" s="964">
        <f t="shared" si="15"/>
        <v>0</v>
      </c>
    </row>
    <row r="85" spans="1:12" ht="14.25" customHeight="1">
      <c r="A85" s="295" t="s">
        <v>364</v>
      </c>
      <c r="B85" s="297" t="s">
        <v>365</v>
      </c>
      <c r="C85" s="956">
        <f>油气资产!J26</f>
        <v>0</v>
      </c>
      <c r="D85" s="956">
        <f t="shared" si="12"/>
        <v>0</v>
      </c>
      <c r="E85" s="956">
        <f>油气资产!N26</f>
        <v>0</v>
      </c>
      <c r="F85" s="956">
        <f>油气资产!Q26</f>
        <v>0</v>
      </c>
      <c r="G85" s="956">
        <f t="shared" si="13"/>
        <v>0</v>
      </c>
      <c r="H85" s="957" t="str">
        <f t="shared" si="14"/>
        <v/>
      </c>
      <c r="I85" s="958"/>
      <c r="J85" s="958">
        <f t="shared" si="16"/>
        <v>0</v>
      </c>
      <c r="K85" s="963"/>
      <c r="L85" s="964">
        <f t="shared" si="15"/>
        <v>0</v>
      </c>
    </row>
    <row r="86" spans="1:12" ht="14.25" customHeight="1">
      <c r="A86" s="295" t="s">
        <v>366</v>
      </c>
      <c r="B86" s="297" t="s">
        <v>367</v>
      </c>
      <c r="C86" s="956">
        <f>无形资产汇总!C26</f>
        <v>0</v>
      </c>
      <c r="D86" s="956">
        <f t="shared" si="12"/>
        <v>0</v>
      </c>
      <c r="E86" s="956">
        <f>无形资产汇总!D26</f>
        <v>0</v>
      </c>
      <c r="F86" s="956">
        <f>无形资产汇总!E26</f>
        <v>0</v>
      </c>
      <c r="G86" s="956">
        <f t="shared" si="13"/>
        <v>0</v>
      </c>
      <c r="H86" s="957" t="str">
        <f t="shared" si="14"/>
        <v/>
      </c>
      <c r="I86" s="958"/>
      <c r="J86" s="958">
        <f t="shared" si="16"/>
        <v>0</v>
      </c>
      <c r="K86" s="963"/>
      <c r="L86" s="964">
        <f t="shared" si="15"/>
        <v>0</v>
      </c>
    </row>
    <row r="87" spans="1:12" ht="14.25" customHeight="1">
      <c r="A87" s="295" t="s">
        <v>368</v>
      </c>
      <c r="B87" s="297" t="s">
        <v>369</v>
      </c>
      <c r="C87" s="956">
        <f>商誉!D26</f>
        <v>0</v>
      </c>
      <c r="D87" s="956">
        <f t="shared" si="12"/>
        <v>0</v>
      </c>
      <c r="E87" s="956">
        <f>商誉!F26</f>
        <v>0</v>
      </c>
      <c r="F87" s="956">
        <f>商誉!G26</f>
        <v>0</v>
      </c>
      <c r="G87" s="956">
        <f t="shared" si="13"/>
        <v>0</v>
      </c>
      <c r="H87" s="957" t="str">
        <f t="shared" si="14"/>
        <v/>
      </c>
      <c r="I87" s="958"/>
      <c r="J87" s="958">
        <f t="shared" si="16"/>
        <v>0</v>
      </c>
      <c r="K87" s="963"/>
      <c r="L87" s="964">
        <f t="shared" si="15"/>
        <v>0</v>
      </c>
    </row>
    <row r="88" spans="1:12" ht="14.25" customHeight="1">
      <c r="A88" s="295" t="s">
        <v>370</v>
      </c>
      <c r="B88" s="297" t="s">
        <v>371</v>
      </c>
      <c r="C88" s="956"/>
      <c r="D88" s="956">
        <f t="shared" si="12"/>
        <v>0</v>
      </c>
      <c r="E88" s="956"/>
      <c r="F88" s="956"/>
      <c r="G88" s="956">
        <f t="shared" si="13"/>
        <v>0</v>
      </c>
      <c r="H88" s="957" t="str">
        <f t="shared" si="14"/>
        <v/>
      </c>
      <c r="I88" s="958"/>
      <c r="J88" s="958">
        <f t="shared" si="16"/>
        <v>0</v>
      </c>
      <c r="K88" s="963"/>
      <c r="L88" s="964">
        <f t="shared" si="15"/>
        <v>0</v>
      </c>
    </row>
    <row r="89" spans="1:12" ht="14.25" customHeight="1">
      <c r="A89" s="292"/>
      <c r="B89" s="300" t="s">
        <v>147</v>
      </c>
      <c r="C89" s="956">
        <f>SUM(C70,C75:C83,C85:C88)</f>
        <v>0</v>
      </c>
      <c r="D89" s="956">
        <f>SUM(D70,D75:D83,D85:D88)</f>
        <v>0</v>
      </c>
      <c r="E89" s="956">
        <f>SUM(E70,E75:E83,E85:E88)</f>
        <v>0</v>
      </c>
      <c r="F89" s="956">
        <f>SUM(F70,F75:F83,F85:F88)</f>
        <v>0</v>
      </c>
      <c r="G89" s="956">
        <f>SUM(G70,G75:G83,G85:G88)</f>
        <v>0</v>
      </c>
      <c r="H89" s="957" t="str">
        <f t="shared" si="14"/>
        <v/>
      </c>
      <c r="I89" s="958">
        <f>SUM(I70,I75:I83,I85:I88)</f>
        <v>0</v>
      </c>
      <c r="J89" s="958">
        <f>SUM(J70,J75:J83,J85:J88)</f>
        <v>0</v>
      </c>
      <c r="K89" s="963">
        <f>SUM(K70,K75:K83,K85:K88)</f>
        <v>0</v>
      </c>
      <c r="L89" s="964">
        <f>SUM(L70,L75:L83,L85:L88)</f>
        <v>0</v>
      </c>
    </row>
  </sheetData>
  <sheetProtection formatColumns="0"/>
  <mergeCells count="5">
    <mergeCell ref="A2:H2"/>
    <mergeCell ref="A3:H3"/>
    <mergeCell ref="A68:H68"/>
    <mergeCell ref="O2:S2"/>
    <mergeCell ref="O19:S20"/>
  </mergeCells>
  <phoneticPr fontId="28" type="noConversion"/>
  <hyperlinks>
    <hyperlink ref="B6" location="流动汇总!B1" display="一、流动资产合计" xr:uid="{00000000-0004-0000-0C00-000000000000}"/>
    <hyperlink ref="B7" location="流动汇总!B6" display="货币资金" xr:uid="{00000000-0004-0000-0C00-000001000000}"/>
    <hyperlink ref="B10" location="流动汇总!B8" display="应收票据" xr:uid="{00000000-0004-0000-0C00-000002000000}"/>
    <hyperlink ref="B11" location="流动汇总!B9" display="应收账款" xr:uid="{00000000-0004-0000-0C00-000003000000}"/>
    <hyperlink ref="B13" location="流动汇总!B10" display="预付款项" xr:uid="{00000000-0004-0000-0C00-000006000000}"/>
    <hyperlink ref="B14" location="流动汇总!B13" display="其他应收款" xr:uid="{00000000-0004-0000-0C00-000007000000}"/>
    <hyperlink ref="B15" location="流动汇总!B14" display="存货" xr:uid="{00000000-0004-0000-0C00-000008000000}"/>
    <hyperlink ref="B18" location="流动汇总!B15" display="一年内到期的非流动资产" xr:uid="{00000000-0004-0000-0C00-000009000000}"/>
    <hyperlink ref="B19" location="流动汇总!B16" display="其他流动资产" xr:uid="{00000000-0004-0000-0C00-00000A000000}"/>
    <hyperlink ref="B42" location="流动负债汇总!B1" display="四、流动负债合计" xr:uid="{00000000-0004-0000-0C00-000010000000}"/>
    <hyperlink ref="B43" location="流动负债汇总!B6" display="短期借款" xr:uid="{00000000-0004-0000-0C00-000011000000}"/>
    <hyperlink ref="B46" location="流动负债汇总!B8" display="应付票据" xr:uid="{00000000-0004-0000-0C00-000012000000}"/>
    <hyperlink ref="B47" location="流动负债汇总!B9" display="应付账款" xr:uid="{00000000-0004-0000-0C00-000013000000}"/>
    <hyperlink ref="B48" location="流动负债汇总!B10" display="预收款项" xr:uid="{00000000-0004-0000-0C00-000014000000}"/>
    <hyperlink ref="B52" location="流动负债汇总!B15" display="其他应付款" xr:uid="{00000000-0004-0000-0C00-000015000000}"/>
    <hyperlink ref="B51" location="流动负债汇总!B12" display="应交税费" xr:uid="{00000000-0004-0000-0C00-000016000000}"/>
    <hyperlink ref="B54" location="流动负债汇总!B16" display="一年内到期的非流动负债" xr:uid="{00000000-0004-0000-0C00-000018000000}"/>
    <hyperlink ref="B55" location="流动负债汇总!B17" display="其他流动负债" xr:uid="{00000000-0004-0000-0C00-000019000000}"/>
    <hyperlink ref="B56" location="'非流动负债汇总 '!B1" display="五、非流动负债合计" xr:uid="{00000000-0004-0000-0C00-00001A000000}"/>
    <hyperlink ref="A1" location="索引目录!B6" display="返回索引页" xr:uid="{00000000-0004-0000-0C00-000021000000}"/>
    <hyperlink ref="B8" location="流动汇总!B7" display="交易性金融资产" xr:uid="{00000000-0004-0000-0C00-000022000000}"/>
    <hyperlink ref="B1" location="汇总表!A1" display="返回" xr:uid="{00000000-0004-0000-0C00-000023000000}"/>
    <hyperlink ref="B21" location="非流动资产汇总!B6" display="可供出售金融资产" xr:uid="{00000000-0004-0000-0C00-000024000000}"/>
    <hyperlink ref="B44" location="流动负债汇总!B7" display="交易性金融负债" xr:uid="{00000000-0004-0000-0C00-000030000000}"/>
    <hyperlink ref="B50" location="流动负债汇总!B11" display="应付职工薪酬" xr:uid="{00000000-0004-0000-0C00-000031000000}"/>
    <hyperlink ref="B22:B40" location="非流动资产汇总!B6" display="可供出售金融资产" xr:uid="{27DD4208-B194-4B5D-9C96-53C593EB32BF}"/>
    <hyperlink ref="B57" location="长期借款!B1" display="长期借款" xr:uid="{FFB9A59E-C8D1-4B67-9018-7E8234BBF7EE}"/>
    <hyperlink ref="B58" location="应付债券!B1" display="应付债券" xr:uid="{0DDE9420-D205-486C-9536-A93094BC8090}"/>
    <hyperlink ref="B60" location="长期应付款!B1" display="长期应付款" xr:uid="{E8509737-B40F-4AE9-86B7-434E55049075}"/>
    <hyperlink ref="B61" location="预计负债!B1" display="预计负债" xr:uid="{A40D784A-AC17-45C9-954D-41C3556CE42A}"/>
    <hyperlink ref="B63" location="递延所得税负债!B1" display="递延所得税负债" xr:uid="{52D1E400-2761-4B49-9138-69C3089751FF}"/>
    <hyperlink ref="B64" location="其他非流动负债!B1" display="其他非流动负债" xr:uid="{562982A2-1433-4316-BAC0-933AD4E7421D}"/>
  </hyperlinks>
  <printOptions horizontalCentered="1"/>
  <pageMargins left="0.55118110236220474" right="0.55118110236220474" top="0.98425196850393704" bottom="0.59055118110236227" header="0.39370078740157477" footer="0.23622047244094491"/>
  <pageSetup paperSize="9" fitToHeight="0" orientation="landscape" r:id="rId1"/>
  <headerFooter alignWithMargins="0">
    <oddHeader>&amp;R&amp;"宋体,常规"&amp;10共&amp;"Times New Roman,常规"&amp;N&amp;"宋体,常规"页第&amp;"Times New Roman,常规"&amp;P&amp;"宋体,常规"页</oddHeader>
  </headerFooter>
  <rowBreaks count="1" manualBreakCount="1">
    <brk id="41" max="7" man="1"/>
  </rowBreaks>
  <ignoredErrors>
    <ignoredError sqref="D56 D20" formula="1"/>
  </ignoredErrors>
  <legacyDrawing r:id="rId2"/>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0AEC54-06F1-4E23-8021-10D7B5C54C39}">
  <sheetPr codeName="Sheet163">
    <pageSetUpPr fitToPage="1"/>
  </sheetPr>
  <dimension ref="A1:Z38"/>
  <sheetViews>
    <sheetView zoomScaleNormal="100" workbookViewId="0">
      <selection activeCell="P32" sqref="A31:P32"/>
    </sheetView>
  </sheetViews>
  <sheetFormatPr defaultRowHeight="15.75" outlineLevelCol="1"/>
  <cols>
    <col min="1" max="1" width="5.875" style="802" customWidth="1"/>
    <col min="2" max="2" width="11.375" style="803" customWidth="1"/>
    <col min="3" max="3" width="5.375" style="803" customWidth="1"/>
    <col min="4" max="4" width="5" style="803" customWidth="1"/>
    <col min="5" max="5" width="4.5" style="803" customWidth="1"/>
    <col min="6" max="7" width="6.75" style="803" customWidth="1"/>
    <col min="8" max="8" width="5.25" style="803" customWidth="1"/>
    <col min="9" max="10" width="6.75" style="803" customWidth="1"/>
    <col min="11" max="16" width="11" style="803" customWidth="1" outlineLevel="1"/>
    <col min="17" max="18" width="9.75" style="803" customWidth="1"/>
    <col min="19" max="19" width="7.75" style="803" customWidth="1"/>
    <col min="20" max="20" width="9.75" style="803" customWidth="1"/>
    <col min="21" max="21" width="7" style="803" customWidth="1"/>
    <col min="22" max="22" width="9.75" style="803" customWidth="1"/>
    <col min="23" max="23" width="5" style="803" customWidth="1"/>
    <col min="24" max="24" width="6.625" style="803" customWidth="1"/>
  </cols>
  <sheetData>
    <row r="1" spans="1:26">
      <c r="A1" s="868" t="s">
        <v>1481</v>
      </c>
      <c r="B1" s="869" t="s">
        <v>1482</v>
      </c>
      <c r="C1" s="799"/>
      <c r="D1" s="799"/>
      <c r="E1" s="799"/>
      <c r="F1" s="799"/>
      <c r="G1" s="799"/>
      <c r="H1" s="799"/>
      <c r="I1" s="799"/>
      <c r="J1" s="799"/>
      <c r="K1" s="799"/>
      <c r="L1" s="799"/>
      <c r="M1" s="799"/>
      <c r="N1" s="799"/>
      <c r="O1" s="799"/>
      <c r="P1" s="799"/>
      <c r="Q1" s="799"/>
      <c r="R1" s="799"/>
      <c r="S1" s="799"/>
      <c r="T1" s="799"/>
      <c r="U1" s="799"/>
      <c r="V1" s="799"/>
      <c r="W1" s="799"/>
      <c r="X1" s="799"/>
    </row>
    <row r="2" spans="1:26" ht="23.25">
      <c r="A2" s="2348" t="s">
        <v>1484</v>
      </c>
      <c r="B2" s="2349"/>
      <c r="C2" s="2349"/>
      <c r="D2" s="2349"/>
      <c r="E2" s="2349"/>
      <c r="F2" s="2349"/>
      <c r="G2" s="2349"/>
      <c r="H2" s="2349"/>
      <c r="I2" s="2349"/>
      <c r="J2" s="2349"/>
      <c r="K2" s="2349"/>
      <c r="L2" s="2349"/>
      <c r="M2" s="2349"/>
      <c r="N2" s="2349"/>
      <c r="O2" s="2349"/>
      <c r="P2" s="2349"/>
      <c r="Q2" s="2349"/>
      <c r="R2" s="2349"/>
      <c r="S2" s="2349"/>
      <c r="T2" s="2349"/>
      <c r="U2" s="2349"/>
      <c r="V2" s="2349"/>
      <c r="W2" s="2349"/>
      <c r="X2" s="2349"/>
    </row>
    <row r="3" spans="1:26">
      <c r="A3" s="1804" t="str">
        <f>CONCATENATE(封面!D9,封面!F9,封面!G9,封面!H9,封面!I9,封面!J9,封面!K9)</f>
        <v>评估基准日：年月日</v>
      </c>
      <c r="B3" s="1804"/>
      <c r="C3" s="1804"/>
      <c r="D3" s="1804"/>
      <c r="E3" s="1804"/>
      <c r="F3" s="1804"/>
      <c r="G3" s="1804"/>
      <c r="H3" s="1804"/>
      <c r="I3" s="1804"/>
      <c r="J3" s="1804"/>
      <c r="K3" s="1805"/>
      <c r="L3" s="1805"/>
      <c r="M3" s="1805"/>
      <c r="N3" s="1805"/>
      <c r="O3" s="1805"/>
      <c r="P3" s="1805"/>
      <c r="Q3" s="1805"/>
      <c r="R3" s="1805"/>
      <c r="S3" s="1805"/>
      <c r="T3" s="1805"/>
      <c r="U3" s="1805"/>
      <c r="V3" s="1805"/>
      <c r="W3" s="1805"/>
      <c r="X3" s="1805"/>
    </row>
    <row r="4" spans="1:26">
      <c r="A4" s="802" t="str">
        <f>封面!D7&amp;封面!F7</f>
        <v>被评估企业：</v>
      </c>
      <c r="X4" s="801" t="s">
        <v>1401</v>
      </c>
    </row>
    <row r="5" spans="1:26">
      <c r="A5" s="2787" t="s">
        <v>1433</v>
      </c>
      <c r="B5" s="2789" t="s">
        <v>1469</v>
      </c>
      <c r="C5" s="2791" t="s">
        <v>1470</v>
      </c>
      <c r="D5" s="2791" t="s">
        <v>482</v>
      </c>
      <c r="E5" s="2791" t="s">
        <v>1471</v>
      </c>
      <c r="F5" s="2792" t="s">
        <v>1461</v>
      </c>
      <c r="G5" s="2793" t="s">
        <v>1472</v>
      </c>
      <c r="H5" s="2793" t="s">
        <v>1473</v>
      </c>
      <c r="I5" s="2793" t="s">
        <v>1474</v>
      </c>
      <c r="J5" s="2793" t="s">
        <v>1475</v>
      </c>
      <c r="K5" s="2796" t="s">
        <v>1436</v>
      </c>
      <c r="L5" s="2797"/>
      <c r="M5" s="2798"/>
      <c r="N5" s="2799" t="s">
        <v>1483</v>
      </c>
      <c r="O5" s="2797"/>
      <c r="P5" s="2798"/>
      <c r="Q5" s="2796" t="s">
        <v>1423</v>
      </c>
      <c r="R5" s="2797"/>
      <c r="S5" s="2798"/>
      <c r="T5" s="2795" t="s">
        <v>1424</v>
      </c>
      <c r="U5" s="2795"/>
      <c r="V5" s="2795"/>
      <c r="W5" s="2792" t="s">
        <v>336</v>
      </c>
      <c r="X5" s="2792" t="s">
        <v>1425</v>
      </c>
      <c r="Z5" s="2189" t="s">
        <v>2129</v>
      </c>
    </row>
    <row r="6" spans="1:26">
      <c r="A6" s="2788"/>
      <c r="B6" s="2790"/>
      <c r="C6" s="2790"/>
      <c r="D6" s="2790"/>
      <c r="E6" s="2792"/>
      <c r="F6" s="2792"/>
      <c r="G6" s="2794"/>
      <c r="H6" s="2794"/>
      <c r="I6" s="2794"/>
      <c r="J6" s="2794"/>
      <c r="K6" s="816" t="s">
        <v>1479</v>
      </c>
      <c r="L6" s="816" t="s">
        <v>1480</v>
      </c>
      <c r="M6" s="867" t="s">
        <v>1476</v>
      </c>
      <c r="N6" s="816" t="s">
        <v>1479</v>
      </c>
      <c r="O6" s="816" t="s">
        <v>1480</v>
      </c>
      <c r="P6" s="816" t="s">
        <v>1476</v>
      </c>
      <c r="Q6" s="816" t="s">
        <v>1479</v>
      </c>
      <c r="R6" s="816" t="s">
        <v>1480</v>
      </c>
      <c r="S6" s="816" t="s">
        <v>1476</v>
      </c>
      <c r="T6" s="816" t="s">
        <v>1479</v>
      </c>
      <c r="U6" s="816" t="s">
        <v>503</v>
      </c>
      <c r="V6" s="816" t="s">
        <v>1480</v>
      </c>
      <c r="W6" s="2795"/>
      <c r="X6" s="2795"/>
      <c r="Z6" s="2190"/>
    </row>
    <row r="7" spans="1:26">
      <c r="A7" s="760"/>
      <c r="B7" s="805"/>
      <c r="C7" s="805"/>
      <c r="D7" s="806"/>
      <c r="E7" s="805"/>
      <c r="F7" s="859"/>
      <c r="G7" s="807"/>
      <c r="H7" s="860"/>
      <c r="I7" s="806"/>
      <c r="J7" s="806"/>
      <c r="K7" s="809"/>
      <c r="L7" s="809"/>
      <c r="M7" s="809"/>
      <c r="N7" s="809"/>
      <c r="O7" s="809"/>
      <c r="P7" s="809"/>
      <c r="Q7" s="809" t="str">
        <f>IF(B7="","",K7+N7)</f>
        <v/>
      </c>
      <c r="R7" s="809" t="str">
        <f>IF(B7="","",L7+O7)</f>
        <v/>
      </c>
      <c r="S7" s="809" t="str">
        <f>IF(B7="","",M7+P7)</f>
        <v/>
      </c>
      <c r="T7" s="809"/>
      <c r="U7" s="861"/>
      <c r="V7" s="809"/>
      <c r="W7" s="809" t="str">
        <f>IFERROR(V7/(R7-S7)*100,"")</f>
        <v/>
      </c>
      <c r="X7" s="862"/>
      <c r="Z7" s="551"/>
    </row>
    <row r="8" spans="1:26">
      <c r="A8" s="760"/>
      <c r="B8" s="805"/>
      <c r="C8" s="805"/>
      <c r="D8" s="806"/>
      <c r="E8" s="805"/>
      <c r="F8" s="859"/>
      <c r="G8" s="807"/>
      <c r="H8" s="860"/>
      <c r="I8" s="806"/>
      <c r="J8" s="806"/>
      <c r="K8" s="809"/>
      <c r="L8" s="809"/>
      <c r="M8" s="809"/>
      <c r="N8" s="809"/>
      <c r="O8" s="809"/>
      <c r="P8" s="809"/>
      <c r="Q8" s="809" t="str">
        <f t="shared" ref="Q8:Q26" si="0">IF(B8="","",K8+N8)</f>
        <v/>
      </c>
      <c r="R8" s="809" t="str">
        <f t="shared" ref="R8:R26" si="1">IF(B8="","",L8+O8)</f>
        <v/>
      </c>
      <c r="S8" s="809" t="str">
        <f t="shared" ref="S8:S26" si="2">IF(B8="","",M8+P8)</f>
        <v/>
      </c>
      <c r="T8" s="809"/>
      <c r="U8" s="861"/>
      <c r="V8" s="809"/>
      <c r="W8" s="809" t="str">
        <f t="shared" ref="W8:W29" si="3">IFERROR(V8/(R8-S8)*100,"")</f>
        <v/>
      </c>
      <c r="X8" s="862"/>
      <c r="Z8" s="551"/>
    </row>
    <row r="9" spans="1:26">
      <c r="A9" s="760"/>
      <c r="B9" s="805"/>
      <c r="C9" s="805"/>
      <c r="D9" s="806"/>
      <c r="E9" s="805"/>
      <c r="F9" s="859"/>
      <c r="G9" s="807"/>
      <c r="H9" s="860"/>
      <c r="I9" s="806"/>
      <c r="J9" s="806"/>
      <c r="K9" s="809"/>
      <c r="L9" s="809"/>
      <c r="M9" s="809"/>
      <c r="N9" s="809"/>
      <c r="O9" s="809"/>
      <c r="P9" s="809"/>
      <c r="Q9" s="809" t="str">
        <f t="shared" si="0"/>
        <v/>
      </c>
      <c r="R9" s="809" t="str">
        <f t="shared" si="1"/>
        <v/>
      </c>
      <c r="S9" s="809" t="str">
        <f t="shared" si="2"/>
        <v/>
      </c>
      <c r="T9" s="809"/>
      <c r="U9" s="861"/>
      <c r="V9" s="809"/>
      <c r="W9" s="809" t="str">
        <f t="shared" si="3"/>
        <v/>
      </c>
      <c r="X9" s="862"/>
      <c r="Z9" s="551"/>
    </row>
    <row r="10" spans="1:26">
      <c r="A10" s="760"/>
      <c r="B10" s="805"/>
      <c r="C10" s="805"/>
      <c r="D10" s="806"/>
      <c r="E10" s="805"/>
      <c r="F10" s="859"/>
      <c r="G10" s="807"/>
      <c r="H10" s="860"/>
      <c r="I10" s="806"/>
      <c r="J10" s="806"/>
      <c r="K10" s="809"/>
      <c r="L10" s="809"/>
      <c r="M10" s="809"/>
      <c r="N10" s="809"/>
      <c r="O10" s="809"/>
      <c r="P10" s="809"/>
      <c r="Q10" s="809" t="str">
        <f t="shared" si="0"/>
        <v/>
      </c>
      <c r="R10" s="809" t="str">
        <f t="shared" si="1"/>
        <v/>
      </c>
      <c r="S10" s="809" t="str">
        <f t="shared" si="2"/>
        <v/>
      </c>
      <c r="T10" s="809"/>
      <c r="U10" s="861"/>
      <c r="V10" s="809"/>
      <c r="W10" s="809" t="str">
        <f t="shared" si="3"/>
        <v/>
      </c>
      <c r="X10" s="862"/>
      <c r="Z10" s="551"/>
    </row>
    <row r="11" spans="1:26">
      <c r="A11" s="760"/>
      <c r="B11" s="805"/>
      <c r="C11" s="805"/>
      <c r="D11" s="806"/>
      <c r="E11" s="805"/>
      <c r="F11" s="859"/>
      <c r="G11" s="807"/>
      <c r="H11" s="860"/>
      <c r="I11" s="806"/>
      <c r="J11" s="806"/>
      <c r="K11" s="809"/>
      <c r="L11" s="809"/>
      <c r="M11" s="809"/>
      <c r="N11" s="809"/>
      <c r="O11" s="809"/>
      <c r="P11" s="809"/>
      <c r="Q11" s="809" t="str">
        <f t="shared" si="0"/>
        <v/>
      </c>
      <c r="R11" s="809" t="str">
        <f t="shared" si="1"/>
        <v/>
      </c>
      <c r="S11" s="809" t="str">
        <f t="shared" si="2"/>
        <v/>
      </c>
      <c r="T11" s="809"/>
      <c r="U11" s="861"/>
      <c r="V11" s="809"/>
      <c r="W11" s="809" t="str">
        <f t="shared" si="3"/>
        <v/>
      </c>
      <c r="X11" s="862"/>
      <c r="Z11" s="551"/>
    </row>
    <row r="12" spans="1:26">
      <c r="A12" s="760"/>
      <c r="B12" s="805"/>
      <c r="C12" s="805"/>
      <c r="D12" s="806"/>
      <c r="E12" s="805"/>
      <c r="F12" s="859"/>
      <c r="G12" s="807"/>
      <c r="H12" s="860"/>
      <c r="I12" s="806"/>
      <c r="J12" s="806"/>
      <c r="K12" s="809"/>
      <c r="L12" s="809"/>
      <c r="M12" s="809"/>
      <c r="N12" s="809"/>
      <c r="O12" s="809"/>
      <c r="P12" s="809"/>
      <c r="Q12" s="809" t="str">
        <f t="shared" si="0"/>
        <v/>
      </c>
      <c r="R12" s="809" t="str">
        <f t="shared" si="1"/>
        <v/>
      </c>
      <c r="S12" s="809" t="str">
        <f t="shared" si="2"/>
        <v/>
      </c>
      <c r="T12" s="809"/>
      <c r="U12" s="861"/>
      <c r="V12" s="809"/>
      <c r="W12" s="809" t="str">
        <f t="shared" si="3"/>
        <v/>
      </c>
      <c r="X12" s="862"/>
      <c r="Z12" s="551"/>
    </row>
    <row r="13" spans="1:26">
      <c r="A13" s="760"/>
      <c r="B13" s="805"/>
      <c r="C13" s="805"/>
      <c r="D13" s="806"/>
      <c r="E13" s="805"/>
      <c r="F13" s="859"/>
      <c r="G13" s="807"/>
      <c r="H13" s="860"/>
      <c r="I13" s="806"/>
      <c r="J13" s="806"/>
      <c r="K13" s="809"/>
      <c r="L13" s="809"/>
      <c r="M13" s="809"/>
      <c r="N13" s="809"/>
      <c r="O13" s="809"/>
      <c r="P13" s="809"/>
      <c r="Q13" s="809" t="str">
        <f>IF(B13="","",K13+N13)</f>
        <v/>
      </c>
      <c r="R13" s="809" t="str">
        <f t="shared" si="1"/>
        <v/>
      </c>
      <c r="S13" s="809" t="str">
        <f t="shared" si="2"/>
        <v/>
      </c>
      <c r="T13" s="809"/>
      <c r="U13" s="861"/>
      <c r="V13" s="809"/>
      <c r="W13" s="809" t="str">
        <f t="shared" si="3"/>
        <v/>
      </c>
      <c r="X13" s="862"/>
      <c r="Z13" s="551"/>
    </row>
    <row r="14" spans="1:26">
      <c r="A14" s="760"/>
      <c r="B14" s="805"/>
      <c r="C14" s="805"/>
      <c r="D14" s="806"/>
      <c r="E14" s="805"/>
      <c r="F14" s="859"/>
      <c r="G14" s="807"/>
      <c r="H14" s="860"/>
      <c r="I14" s="806"/>
      <c r="J14" s="806"/>
      <c r="K14" s="809"/>
      <c r="L14" s="809"/>
      <c r="M14" s="809"/>
      <c r="N14" s="809"/>
      <c r="O14" s="809"/>
      <c r="P14" s="809"/>
      <c r="Q14" s="809" t="str">
        <f t="shared" si="0"/>
        <v/>
      </c>
      <c r="R14" s="809" t="str">
        <f t="shared" si="1"/>
        <v/>
      </c>
      <c r="S14" s="809" t="str">
        <f t="shared" si="2"/>
        <v/>
      </c>
      <c r="T14" s="809"/>
      <c r="U14" s="861"/>
      <c r="V14" s="809"/>
      <c r="W14" s="809" t="str">
        <f t="shared" si="3"/>
        <v/>
      </c>
      <c r="X14" s="862"/>
      <c r="Z14" s="551"/>
    </row>
    <row r="15" spans="1:26">
      <c r="A15" s="760"/>
      <c r="B15" s="805"/>
      <c r="C15" s="805"/>
      <c r="D15" s="806"/>
      <c r="E15" s="805"/>
      <c r="F15" s="859"/>
      <c r="G15" s="807"/>
      <c r="H15" s="860"/>
      <c r="I15" s="806"/>
      <c r="J15" s="806"/>
      <c r="K15" s="809"/>
      <c r="L15" s="809"/>
      <c r="M15" s="809"/>
      <c r="N15" s="809"/>
      <c r="O15" s="809"/>
      <c r="P15" s="809"/>
      <c r="Q15" s="809" t="str">
        <f t="shared" si="0"/>
        <v/>
      </c>
      <c r="R15" s="809" t="str">
        <f t="shared" si="1"/>
        <v/>
      </c>
      <c r="S15" s="809" t="str">
        <f t="shared" si="2"/>
        <v/>
      </c>
      <c r="T15" s="809"/>
      <c r="U15" s="861"/>
      <c r="V15" s="809"/>
      <c r="W15" s="809" t="str">
        <f t="shared" si="3"/>
        <v/>
      </c>
      <c r="X15" s="862"/>
      <c r="Z15" s="551"/>
    </row>
    <row r="16" spans="1:26">
      <c r="A16" s="760"/>
      <c r="B16" s="805"/>
      <c r="C16" s="805"/>
      <c r="D16" s="806"/>
      <c r="E16" s="805"/>
      <c r="F16" s="859"/>
      <c r="G16" s="807"/>
      <c r="H16" s="860"/>
      <c r="I16" s="806"/>
      <c r="J16" s="806"/>
      <c r="K16" s="809"/>
      <c r="L16" s="809"/>
      <c r="M16" s="809"/>
      <c r="N16" s="809"/>
      <c r="O16" s="809"/>
      <c r="P16" s="809"/>
      <c r="Q16" s="809" t="str">
        <f t="shared" si="0"/>
        <v/>
      </c>
      <c r="R16" s="809" t="str">
        <f t="shared" si="1"/>
        <v/>
      </c>
      <c r="S16" s="809" t="str">
        <f t="shared" si="2"/>
        <v/>
      </c>
      <c r="T16" s="809"/>
      <c r="U16" s="861"/>
      <c r="V16" s="809"/>
      <c r="W16" s="809" t="str">
        <f t="shared" si="3"/>
        <v/>
      </c>
      <c r="X16" s="862"/>
      <c r="Z16" s="551"/>
    </row>
    <row r="17" spans="1:26">
      <c r="A17" s="760"/>
      <c r="B17" s="805"/>
      <c r="C17" s="805"/>
      <c r="D17" s="806"/>
      <c r="E17" s="805"/>
      <c r="F17" s="859"/>
      <c r="G17" s="807"/>
      <c r="H17" s="860"/>
      <c r="I17" s="806"/>
      <c r="J17" s="806"/>
      <c r="K17" s="809"/>
      <c r="L17" s="809"/>
      <c r="M17" s="809"/>
      <c r="N17" s="809"/>
      <c r="O17" s="809"/>
      <c r="P17" s="809"/>
      <c r="Q17" s="809" t="str">
        <f t="shared" si="0"/>
        <v/>
      </c>
      <c r="R17" s="809" t="str">
        <f t="shared" si="1"/>
        <v/>
      </c>
      <c r="S17" s="809" t="str">
        <f t="shared" si="2"/>
        <v/>
      </c>
      <c r="T17" s="809"/>
      <c r="U17" s="861"/>
      <c r="V17" s="809"/>
      <c r="W17" s="809" t="str">
        <f t="shared" si="3"/>
        <v/>
      </c>
      <c r="X17" s="862"/>
      <c r="Z17" s="551"/>
    </row>
    <row r="18" spans="1:26">
      <c r="A18" s="760"/>
      <c r="B18" s="805"/>
      <c r="C18" s="805"/>
      <c r="D18" s="806"/>
      <c r="E18" s="805"/>
      <c r="F18" s="859"/>
      <c r="G18" s="807"/>
      <c r="H18" s="860"/>
      <c r="I18" s="806"/>
      <c r="J18" s="806"/>
      <c r="K18" s="809"/>
      <c r="L18" s="809"/>
      <c r="M18" s="809"/>
      <c r="N18" s="809"/>
      <c r="O18" s="809"/>
      <c r="P18" s="809"/>
      <c r="Q18" s="809" t="str">
        <f t="shared" si="0"/>
        <v/>
      </c>
      <c r="R18" s="809" t="str">
        <f t="shared" si="1"/>
        <v/>
      </c>
      <c r="S18" s="809" t="str">
        <f t="shared" si="2"/>
        <v/>
      </c>
      <c r="T18" s="809"/>
      <c r="U18" s="861"/>
      <c r="V18" s="809"/>
      <c r="W18" s="809" t="str">
        <f t="shared" si="3"/>
        <v/>
      </c>
      <c r="X18" s="862"/>
      <c r="Z18" s="551"/>
    </row>
    <row r="19" spans="1:26">
      <c r="A19" s="760"/>
      <c r="B19" s="805"/>
      <c r="C19" s="805"/>
      <c r="D19" s="806"/>
      <c r="E19" s="805"/>
      <c r="F19" s="859"/>
      <c r="G19" s="807"/>
      <c r="H19" s="860"/>
      <c r="I19" s="806"/>
      <c r="J19" s="806"/>
      <c r="K19" s="809"/>
      <c r="L19" s="809"/>
      <c r="M19" s="809"/>
      <c r="N19" s="809"/>
      <c r="O19" s="809"/>
      <c r="P19" s="809"/>
      <c r="Q19" s="809" t="str">
        <f t="shared" si="0"/>
        <v/>
      </c>
      <c r="R19" s="809" t="str">
        <f t="shared" si="1"/>
        <v/>
      </c>
      <c r="S19" s="809" t="str">
        <f t="shared" si="2"/>
        <v/>
      </c>
      <c r="T19" s="809"/>
      <c r="U19" s="861"/>
      <c r="V19" s="809"/>
      <c r="W19" s="809" t="str">
        <f t="shared" si="3"/>
        <v/>
      </c>
      <c r="X19" s="862"/>
      <c r="Z19" s="551"/>
    </row>
    <row r="20" spans="1:26">
      <c r="A20" s="760"/>
      <c r="B20" s="805"/>
      <c r="C20" s="805"/>
      <c r="D20" s="806"/>
      <c r="E20" s="805"/>
      <c r="F20" s="859"/>
      <c r="G20" s="807"/>
      <c r="H20" s="860"/>
      <c r="I20" s="806"/>
      <c r="J20" s="806"/>
      <c r="K20" s="809"/>
      <c r="L20" s="809"/>
      <c r="M20" s="809"/>
      <c r="N20" s="809"/>
      <c r="O20" s="809"/>
      <c r="P20" s="809"/>
      <c r="Q20" s="809" t="str">
        <f t="shared" si="0"/>
        <v/>
      </c>
      <c r="R20" s="809" t="str">
        <f t="shared" si="1"/>
        <v/>
      </c>
      <c r="S20" s="809" t="str">
        <f t="shared" si="2"/>
        <v/>
      </c>
      <c r="T20" s="809"/>
      <c r="U20" s="861"/>
      <c r="V20" s="809"/>
      <c r="W20" s="809" t="str">
        <f t="shared" si="3"/>
        <v/>
      </c>
      <c r="X20" s="862"/>
      <c r="Z20" s="551"/>
    </row>
    <row r="21" spans="1:26">
      <c r="A21" s="760"/>
      <c r="B21" s="805"/>
      <c r="C21" s="805"/>
      <c r="D21" s="806"/>
      <c r="E21" s="805"/>
      <c r="F21" s="859"/>
      <c r="G21" s="807"/>
      <c r="H21" s="860"/>
      <c r="I21" s="806"/>
      <c r="J21" s="806"/>
      <c r="K21" s="809"/>
      <c r="L21" s="809"/>
      <c r="M21" s="809"/>
      <c r="N21" s="809"/>
      <c r="O21" s="809"/>
      <c r="P21" s="809"/>
      <c r="Q21" s="809" t="str">
        <f t="shared" si="0"/>
        <v/>
      </c>
      <c r="R21" s="809" t="str">
        <f t="shared" si="1"/>
        <v/>
      </c>
      <c r="S21" s="809" t="str">
        <f t="shared" si="2"/>
        <v/>
      </c>
      <c r="T21" s="809"/>
      <c r="U21" s="861"/>
      <c r="V21" s="809"/>
      <c r="W21" s="809" t="str">
        <f t="shared" si="3"/>
        <v/>
      </c>
      <c r="X21" s="862"/>
      <c r="Z21" s="551"/>
    </row>
    <row r="22" spans="1:26">
      <c r="A22" s="760"/>
      <c r="B22" s="805"/>
      <c r="C22" s="805"/>
      <c r="D22" s="806"/>
      <c r="E22" s="805"/>
      <c r="F22" s="859"/>
      <c r="G22" s="807"/>
      <c r="H22" s="860"/>
      <c r="I22" s="806"/>
      <c r="J22" s="806"/>
      <c r="K22" s="809"/>
      <c r="L22" s="809"/>
      <c r="M22" s="809"/>
      <c r="N22" s="809"/>
      <c r="O22" s="809"/>
      <c r="P22" s="809"/>
      <c r="Q22" s="809" t="str">
        <f t="shared" si="0"/>
        <v/>
      </c>
      <c r="R22" s="809" t="str">
        <f t="shared" si="1"/>
        <v/>
      </c>
      <c r="S22" s="809" t="str">
        <f t="shared" si="2"/>
        <v/>
      </c>
      <c r="T22" s="809"/>
      <c r="U22" s="861"/>
      <c r="V22" s="809"/>
      <c r="W22" s="809" t="str">
        <f t="shared" si="3"/>
        <v/>
      </c>
      <c r="X22" s="862"/>
      <c r="Z22" s="551"/>
    </row>
    <row r="23" spans="1:26">
      <c r="A23" s="760"/>
      <c r="B23" s="805"/>
      <c r="C23" s="805"/>
      <c r="D23" s="806"/>
      <c r="E23" s="805"/>
      <c r="F23" s="859"/>
      <c r="G23" s="807"/>
      <c r="H23" s="860"/>
      <c r="I23" s="806"/>
      <c r="J23" s="806"/>
      <c r="K23" s="809"/>
      <c r="L23" s="809"/>
      <c r="M23" s="809"/>
      <c r="N23" s="809"/>
      <c r="O23" s="809"/>
      <c r="P23" s="809"/>
      <c r="Q23" s="809" t="str">
        <f t="shared" si="0"/>
        <v/>
      </c>
      <c r="R23" s="809" t="str">
        <f t="shared" si="1"/>
        <v/>
      </c>
      <c r="S23" s="809" t="str">
        <f t="shared" si="2"/>
        <v/>
      </c>
      <c r="T23" s="809"/>
      <c r="U23" s="861"/>
      <c r="V23" s="809"/>
      <c r="W23" s="809" t="str">
        <f t="shared" si="3"/>
        <v/>
      </c>
      <c r="X23" s="862"/>
      <c r="Z23" s="551"/>
    </row>
    <row r="24" spans="1:26">
      <c r="A24" s="760"/>
      <c r="B24" s="805"/>
      <c r="C24" s="805"/>
      <c r="D24" s="806"/>
      <c r="E24" s="805"/>
      <c r="F24" s="859"/>
      <c r="G24" s="807"/>
      <c r="H24" s="860"/>
      <c r="I24" s="806"/>
      <c r="J24" s="806"/>
      <c r="K24" s="809"/>
      <c r="L24" s="809"/>
      <c r="M24" s="809"/>
      <c r="N24" s="809"/>
      <c r="O24" s="809"/>
      <c r="P24" s="809"/>
      <c r="Q24" s="809" t="str">
        <f t="shared" si="0"/>
        <v/>
      </c>
      <c r="R24" s="809" t="str">
        <f t="shared" si="1"/>
        <v/>
      </c>
      <c r="S24" s="809" t="str">
        <f t="shared" si="2"/>
        <v/>
      </c>
      <c r="T24" s="809"/>
      <c r="U24" s="861"/>
      <c r="V24" s="809"/>
      <c r="W24" s="809" t="str">
        <f t="shared" si="3"/>
        <v/>
      </c>
      <c r="X24" s="862"/>
      <c r="Z24" s="551"/>
    </row>
    <row r="25" spans="1:26">
      <c r="A25" s="760"/>
      <c r="B25" s="805"/>
      <c r="C25" s="805"/>
      <c r="D25" s="806"/>
      <c r="E25" s="805"/>
      <c r="F25" s="859"/>
      <c r="G25" s="807"/>
      <c r="H25" s="860"/>
      <c r="I25" s="806"/>
      <c r="J25" s="806"/>
      <c r="K25" s="809"/>
      <c r="L25" s="809"/>
      <c r="M25" s="809"/>
      <c r="N25" s="809"/>
      <c r="O25" s="809"/>
      <c r="P25" s="809"/>
      <c r="Q25" s="809" t="str">
        <f t="shared" si="0"/>
        <v/>
      </c>
      <c r="R25" s="809" t="str">
        <f t="shared" si="1"/>
        <v/>
      </c>
      <c r="S25" s="809" t="str">
        <f t="shared" si="2"/>
        <v/>
      </c>
      <c r="T25" s="809"/>
      <c r="U25" s="861"/>
      <c r="V25" s="809"/>
      <c r="W25" s="809" t="str">
        <f t="shared" si="3"/>
        <v/>
      </c>
      <c r="X25" s="862"/>
      <c r="Z25" s="551"/>
    </row>
    <row r="26" spans="1:26">
      <c r="A26" s="760"/>
      <c r="B26" s="805"/>
      <c r="C26" s="805"/>
      <c r="D26" s="806"/>
      <c r="E26" s="805"/>
      <c r="F26" s="859"/>
      <c r="G26" s="807"/>
      <c r="H26" s="860"/>
      <c r="I26" s="806"/>
      <c r="J26" s="806"/>
      <c r="K26" s="809"/>
      <c r="L26" s="809"/>
      <c r="M26" s="809"/>
      <c r="N26" s="809"/>
      <c r="O26" s="809"/>
      <c r="P26" s="809"/>
      <c r="Q26" s="809" t="str">
        <f t="shared" si="0"/>
        <v/>
      </c>
      <c r="R26" s="809" t="str">
        <f t="shared" si="1"/>
        <v/>
      </c>
      <c r="S26" s="809" t="str">
        <f t="shared" si="2"/>
        <v/>
      </c>
      <c r="T26" s="809"/>
      <c r="U26" s="861"/>
      <c r="V26" s="809"/>
      <c r="W26" s="809" t="str">
        <f t="shared" si="3"/>
        <v/>
      </c>
      <c r="X26" s="862"/>
      <c r="Z26" s="551"/>
    </row>
    <row r="27" spans="1:26">
      <c r="A27" s="2264" t="s">
        <v>433</v>
      </c>
      <c r="B27" s="2264"/>
      <c r="C27" s="2264"/>
      <c r="D27" s="806"/>
      <c r="E27" s="805"/>
      <c r="F27" s="805"/>
      <c r="G27" s="806"/>
      <c r="H27" s="806"/>
      <c r="I27" s="806"/>
      <c r="J27" s="1838"/>
      <c r="K27" s="1839">
        <f>SUM(K7:K26)</f>
        <v>0</v>
      </c>
      <c r="L27" s="1839">
        <f>SUM(L7:L26)</f>
        <v>0</v>
      </c>
      <c r="M27" s="1839">
        <f>SUM(M7:M26)</f>
        <v>0</v>
      </c>
      <c r="N27" s="1839"/>
      <c r="O27" s="1839"/>
      <c r="P27" s="1839"/>
      <c r="Q27" s="1839">
        <f>SUM(Q7:Q26)</f>
        <v>0</v>
      </c>
      <c r="R27" s="1839">
        <f>SUM(R7:R26)</f>
        <v>0</v>
      </c>
      <c r="S27" s="1839">
        <f>SUM(S7:S26)</f>
        <v>0</v>
      </c>
      <c r="T27" s="1839">
        <f>SUM(T7:T26)</f>
        <v>0</v>
      </c>
      <c r="U27" s="1838"/>
      <c r="V27" s="1839">
        <f>SUM(V7:V26)</f>
        <v>0</v>
      </c>
      <c r="W27" s="1839" t="str">
        <f t="shared" si="3"/>
        <v/>
      </c>
      <c r="X27" s="1840"/>
    </row>
    <row r="28" spans="1:26">
      <c r="A28" s="2790" t="s">
        <v>1437</v>
      </c>
      <c r="B28" s="2790"/>
      <c r="C28" s="2790"/>
      <c r="D28" s="806"/>
      <c r="E28" s="805"/>
      <c r="F28" s="862"/>
      <c r="G28" s="806"/>
      <c r="H28" s="806"/>
      <c r="I28" s="806"/>
      <c r="J28" s="1838"/>
      <c r="K28" s="1839"/>
      <c r="L28" s="1839">
        <f>M27</f>
        <v>0</v>
      </c>
      <c r="M28" s="1839"/>
      <c r="N28" s="1839"/>
      <c r="O28" s="1839"/>
      <c r="P28" s="1839"/>
      <c r="Q28" s="1839"/>
      <c r="R28" s="1839">
        <f>S27</f>
        <v>0</v>
      </c>
      <c r="S28" s="1839"/>
      <c r="T28" s="1839"/>
      <c r="U28" s="1838"/>
      <c r="V28" s="1839">
        <v>0</v>
      </c>
      <c r="W28" s="1839" t="str">
        <f t="shared" si="3"/>
        <v/>
      </c>
      <c r="X28" s="1840"/>
    </row>
    <row r="29" spans="1:26">
      <c r="A29" s="2264" t="s">
        <v>449</v>
      </c>
      <c r="B29" s="2264"/>
      <c r="C29" s="2264"/>
      <c r="D29" s="806"/>
      <c r="E29" s="806"/>
      <c r="F29" s="806"/>
      <c r="G29" s="806"/>
      <c r="H29" s="806"/>
      <c r="I29" s="806"/>
      <c r="J29" s="1838"/>
      <c r="K29" s="1839">
        <f>K27-K28</f>
        <v>0</v>
      </c>
      <c r="L29" s="1839">
        <f>L27-L28</f>
        <v>0</v>
      </c>
      <c r="M29" s="1839"/>
      <c r="N29" s="1839"/>
      <c r="O29" s="1839"/>
      <c r="P29" s="1839"/>
      <c r="Q29" s="1839">
        <f>Q27-Q28</f>
        <v>0</v>
      </c>
      <c r="R29" s="1839">
        <f>R27-R28</f>
        <v>0</v>
      </c>
      <c r="S29" s="1839"/>
      <c r="T29" s="1839">
        <f>T27-T28</f>
        <v>0</v>
      </c>
      <c r="U29" s="1838"/>
      <c r="V29" s="1839">
        <f>V27-V28</f>
        <v>0</v>
      </c>
      <c r="W29" s="1839" t="str">
        <f t="shared" si="3"/>
        <v/>
      </c>
      <c r="X29" s="1840"/>
    </row>
    <row r="30" spans="1:26">
      <c r="A30" s="802" t="str">
        <f>封面!D11&amp;封面!G11</f>
        <v>被评估企业填表人：</v>
      </c>
      <c r="B30" s="811"/>
      <c r="C30" s="811"/>
      <c r="D30" s="811"/>
      <c r="E30" s="811"/>
      <c r="F30" s="811"/>
      <c r="V30" s="863" t="str">
        <f>"评估人员："&amp;封面!G28&amp;"  "&amp;封面!G34</f>
        <v xml:space="preserve">评估人员：  </v>
      </c>
    </row>
    <row r="31" spans="1:26">
      <c r="A31" s="802" t="str">
        <f>CONCATENATE(封面!D13,封面!F13,封面!G13,封面!H13,封面!I13,封面!J13,封面!K13)</f>
        <v>填表日期：年月日</v>
      </c>
      <c r="B31" s="811"/>
      <c r="C31" s="811"/>
      <c r="D31" s="811"/>
      <c r="E31" s="811"/>
      <c r="F31" s="811"/>
    </row>
    <row r="32" spans="1:26">
      <c r="A32" s="812"/>
      <c r="B32" s="770"/>
      <c r="C32" s="811"/>
      <c r="D32" s="811"/>
      <c r="E32" s="811"/>
      <c r="F32" s="811"/>
      <c r="H32" s="864"/>
      <c r="K32" s="813"/>
      <c r="L32" s="813"/>
      <c r="M32" s="813"/>
      <c r="N32" s="865"/>
      <c r="O32" s="865"/>
      <c r="P32" s="865"/>
      <c r="Q32" s="813"/>
      <c r="R32" s="813"/>
      <c r="S32" s="813"/>
      <c r="T32" s="813"/>
      <c r="U32" s="865"/>
      <c r="V32" s="813"/>
    </row>
    <row r="33" spans="1:22">
      <c r="A33" s="812"/>
      <c r="B33" s="770"/>
      <c r="C33" s="811"/>
      <c r="D33" s="811"/>
      <c r="E33" s="811"/>
      <c r="F33" s="811"/>
      <c r="H33" s="864"/>
      <c r="K33" s="813"/>
      <c r="L33" s="813"/>
      <c r="M33" s="813"/>
      <c r="N33" s="865"/>
      <c r="O33" s="865"/>
      <c r="P33" s="865"/>
      <c r="Q33" s="813"/>
      <c r="R33" s="813"/>
      <c r="S33" s="813"/>
      <c r="T33" s="813"/>
      <c r="U33" s="865"/>
      <c r="V33" s="813"/>
    </row>
    <row r="34" spans="1:22">
      <c r="A34" s="812"/>
      <c r="B34" s="811"/>
      <c r="C34" s="811"/>
      <c r="D34" s="811"/>
      <c r="E34" s="811"/>
      <c r="F34" s="811"/>
      <c r="H34" s="864"/>
    </row>
    <row r="35" spans="1:22">
      <c r="A35" s="812"/>
      <c r="B35" s="811"/>
      <c r="C35" s="811"/>
      <c r="D35" s="811"/>
      <c r="E35" s="811"/>
      <c r="F35" s="811"/>
      <c r="H35" s="864"/>
    </row>
    <row r="36" spans="1:22">
      <c r="A36" s="812"/>
      <c r="B36" s="811"/>
      <c r="C36" s="811"/>
      <c r="D36" s="811"/>
      <c r="E36" s="811"/>
      <c r="F36" s="811"/>
      <c r="H36" s="864"/>
    </row>
    <row r="37" spans="1:22">
      <c r="A37" s="812"/>
      <c r="B37" s="811"/>
      <c r="C37" s="811"/>
      <c r="D37" s="811"/>
      <c r="E37" s="811"/>
      <c r="F37" s="811"/>
    </row>
    <row r="38" spans="1:22">
      <c r="A38" s="812"/>
      <c r="B38" s="811"/>
      <c r="C38" s="811"/>
      <c r="D38" s="811"/>
      <c r="E38" s="811"/>
      <c r="F38" s="811"/>
    </row>
  </sheetData>
  <mergeCells count="21">
    <mergeCell ref="A27:C27"/>
    <mergeCell ref="A28:C28"/>
    <mergeCell ref="A29:C29"/>
    <mergeCell ref="I5:I6"/>
    <mergeCell ref="J5:J6"/>
    <mergeCell ref="Z5:Z6"/>
    <mergeCell ref="A2:X2"/>
    <mergeCell ref="A5:A6"/>
    <mergeCell ref="B5:B6"/>
    <mergeCell ref="C5:C6"/>
    <mergeCell ref="D5:D6"/>
    <mergeCell ref="E5:E6"/>
    <mergeCell ref="F5:F6"/>
    <mergeCell ref="G5:G6"/>
    <mergeCell ref="H5:H6"/>
    <mergeCell ref="W5:W6"/>
    <mergeCell ref="X5:X6"/>
    <mergeCell ref="K5:M5"/>
    <mergeCell ref="N5:P5"/>
    <mergeCell ref="Q5:S5"/>
    <mergeCell ref="T5:V5"/>
  </mergeCells>
  <phoneticPr fontId="28" type="noConversion"/>
  <dataValidations count="1">
    <dataValidation type="list" allowBlank="1" showInputMessage="1" showErrorMessage="1" sqref="H7:H26" xr:uid="{D7C98E96-A0C9-4C67-8B9C-016E8346026F}">
      <formula1>$H$32:$H$36</formula1>
    </dataValidation>
  </dataValidations>
  <hyperlinks>
    <hyperlink ref="A1" location="索引目录!D47" display="返回索引页" xr:uid="{A1AA6465-9E17-4711-9076-D725AA553754}"/>
    <hyperlink ref="B1" location="非流动资产评估汇总!B35" display="返回" xr:uid="{D6385E28-50E0-4AFE-903C-A743A0222B75}"/>
  </hyperlinks>
  <printOptions horizontalCentered="1"/>
  <pageMargins left="0.70866141732283472" right="0.70866141732283472" top="0.98425196850393704" bottom="0.74803149606299213" header="0.39370078740157477" footer="0.31496062992125984"/>
  <pageSetup paperSize="9" scale="62" orientation="landscape" r:id="rId1"/>
  <headerFooter>
    <oddHeader>&amp;R&amp;"宋体,常规"&amp;10共&amp;"Times New Roman,常规"&amp;N&amp;"宋体,常规"页第&amp;"Times New Roman,常规"&amp;P&amp;"宋体,常规"页</oddHeader>
  </headerFooter>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800-000000000000}">
  <sheetPr codeName="Sheet66">
    <pageSetUpPr fitToPage="1"/>
  </sheetPr>
  <dimension ref="A1:G29"/>
  <sheetViews>
    <sheetView zoomScale="85" zoomScaleNormal="85" workbookViewId="0">
      <selection activeCell="F30" sqref="F30"/>
    </sheetView>
  </sheetViews>
  <sheetFormatPr defaultColWidth="9" defaultRowHeight="15.75" customHeight="1" outlineLevelCol="1"/>
  <cols>
    <col min="1" max="1" width="6.25" style="4" customWidth="1"/>
    <col min="2" max="2" width="28" style="4" customWidth="1"/>
    <col min="3" max="3" width="19.125" style="705" customWidth="1" outlineLevel="1"/>
    <col min="4" max="6" width="24.75" style="705" customWidth="1"/>
    <col min="7" max="7" width="13.5" style="705" customWidth="1"/>
    <col min="8" max="16384" width="9" style="4"/>
  </cols>
  <sheetData>
    <row r="1" spans="1:7" ht="15.75" customHeight="1">
      <c r="A1" s="5" t="s">
        <v>108</v>
      </c>
      <c r="B1" s="6" t="s">
        <v>333</v>
      </c>
      <c r="C1" s="941"/>
      <c r="D1" s="941"/>
      <c r="E1" s="941"/>
      <c r="F1" s="941"/>
      <c r="G1" s="941"/>
    </row>
    <row r="2" spans="1:7" s="2" customFormat="1" ht="30" customHeight="1">
      <c r="A2" s="2061" t="s">
        <v>660</v>
      </c>
      <c r="B2" s="2062"/>
      <c r="C2" s="2062"/>
      <c r="D2" s="2062"/>
      <c r="E2" s="2062"/>
      <c r="F2" s="2062"/>
      <c r="G2" s="2062"/>
    </row>
    <row r="3" spans="1:7" ht="14.25" customHeight="1">
      <c r="A3" s="2063" t="str">
        <f>CONCATENATE(封面!D9,封面!F9,封面!G9,封面!H9,封面!I9,封面!J9,封面!K9)</f>
        <v>评估基准日：年月日</v>
      </c>
      <c r="B3" s="2063"/>
      <c r="C3" s="2063"/>
      <c r="D3" s="2063"/>
      <c r="E3" s="2063"/>
      <c r="F3" s="2063"/>
      <c r="G3" s="2063"/>
    </row>
    <row r="4" spans="1:7" ht="15.75" customHeight="1">
      <c r="A4" s="8" t="str">
        <f>封面!D7&amp;封面!F7</f>
        <v>被评估企业：</v>
      </c>
      <c r="C4" s="943"/>
      <c r="D4" s="943"/>
      <c r="E4" s="943"/>
      <c r="F4" s="943"/>
      <c r="G4" s="971" t="s">
        <v>110</v>
      </c>
    </row>
    <row r="5" spans="1:7" s="17" customFormat="1" ht="15.75" customHeight="1">
      <c r="A5" s="18" t="s">
        <v>373</v>
      </c>
      <c r="B5" s="18" t="s">
        <v>306</v>
      </c>
      <c r="C5" s="968" t="s">
        <v>317</v>
      </c>
      <c r="D5" s="968" t="s">
        <v>318</v>
      </c>
      <c r="E5" s="968" t="s">
        <v>319</v>
      </c>
      <c r="F5" s="972" t="s">
        <v>208</v>
      </c>
      <c r="G5" s="968" t="s">
        <v>465</v>
      </c>
    </row>
    <row r="6" spans="1:7" ht="15.75" customHeight="1">
      <c r="A6" s="18" t="s">
        <v>1557</v>
      </c>
      <c r="B6" s="33" t="s">
        <v>661</v>
      </c>
      <c r="C6" s="956">
        <f>无形—土地!S23</f>
        <v>0</v>
      </c>
      <c r="D6" s="956">
        <f>无形—土地!AD23</f>
        <v>0</v>
      </c>
      <c r="E6" s="956">
        <f>无形—土地!AP23</f>
        <v>0</v>
      </c>
      <c r="F6" s="956">
        <f>E6-D6</f>
        <v>0</v>
      </c>
      <c r="G6" s="973" t="str">
        <f>IF(D6=0,"",F6/D6*100)</f>
        <v/>
      </c>
    </row>
    <row r="7" spans="1:7" ht="15.75" customHeight="1">
      <c r="A7" s="18" t="s">
        <v>1558</v>
      </c>
      <c r="B7" s="34" t="s">
        <v>662</v>
      </c>
      <c r="C7" s="956">
        <f>无形—矿业权!J27</f>
        <v>0</v>
      </c>
      <c r="D7" s="956">
        <f>无形—矿业权!L27</f>
        <v>0</v>
      </c>
      <c r="E7" s="956">
        <f>无形—矿业权!M27</f>
        <v>0</v>
      </c>
      <c r="F7" s="956">
        <f>E7-D7</f>
        <v>0</v>
      </c>
      <c r="G7" s="973" t="str">
        <f>IF(D7=0,"",F7/D7*100)</f>
        <v/>
      </c>
    </row>
    <row r="8" spans="1:7" ht="15.75" customHeight="1">
      <c r="A8" s="18" t="s">
        <v>1559</v>
      </c>
      <c r="B8" s="33" t="s">
        <v>663</v>
      </c>
      <c r="C8" s="956">
        <f>无形—其他!H27</f>
        <v>0</v>
      </c>
      <c r="D8" s="956">
        <f>无形—其他!J27</f>
        <v>0</v>
      </c>
      <c r="E8" s="956">
        <f>无形—其他!L27</f>
        <v>0</v>
      </c>
      <c r="F8" s="956">
        <f>E8-D8</f>
        <v>0</v>
      </c>
      <c r="G8" s="973" t="str">
        <f>IF(D8=0,"",F8/D8*100)</f>
        <v/>
      </c>
    </row>
    <row r="9" spans="1:7" ht="15.75" customHeight="1">
      <c r="A9" s="18"/>
      <c r="B9" s="33"/>
      <c r="C9" s="956"/>
      <c r="D9" s="956"/>
      <c r="E9" s="956"/>
      <c r="F9" s="956"/>
      <c r="G9" s="973"/>
    </row>
    <row r="10" spans="1:7" ht="15.75" customHeight="1">
      <c r="A10" s="18"/>
      <c r="B10" s="33"/>
      <c r="C10" s="956"/>
      <c r="D10" s="956"/>
      <c r="E10" s="956"/>
      <c r="F10" s="956"/>
      <c r="G10" s="973"/>
    </row>
    <row r="11" spans="1:7" ht="15.75" customHeight="1">
      <c r="A11" s="18"/>
      <c r="B11" s="33"/>
      <c r="C11" s="956"/>
      <c r="D11" s="956"/>
      <c r="E11" s="956"/>
      <c r="F11" s="956"/>
      <c r="G11" s="973"/>
    </row>
    <row r="12" spans="1:7" ht="15.75" customHeight="1">
      <c r="A12" s="18"/>
      <c r="B12" s="33"/>
      <c r="C12" s="956"/>
      <c r="D12" s="956"/>
      <c r="E12" s="956"/>
      <c r="F12" s="956"/>
      <c r="G12" s="973"/>
    </row>
    <row r="13" spans="1:7" ht="15.75" customHeight="1">
      <c r="A13" s="18"/>
      <c r="B13" s="33"/>
      <c r="C13" s="956"/>
      <c r="D13" s="956"/>
      <c r="E13" s="956"/>
      <c r="F13" s="956"/>
      <c r="G13" s="973"/>
    </row>
    <row r="14" spans="1:7" ht="15.75" customHeight="1">
      <c r="A14" s="18"/>
      <c r="B14" s="33"/>
      <c r="C14" s="956"/>
      <c r="D14" s="956"/>
      <c r="E14" s="956"/>
      <c r="F14" s="956"/>
      <c r="G14" s="973"/>
    </row>
    <row r="15" spans="1:7" ht="15.75" customHeight="1">
      <c r="A15" s="18"/>
      <c r="B15" s="33"/>
      <c r="C15" s="956"/>
      <c r="D15" s="956"/>
      <c r="E15" s="956"/>
      <c r="F15" s="956"/>
      <c r="G15" s="973"/>
    </row>
    <row r="16" spans="1:7" ht="15.75" customHeight="1">
      <c r="A16" s="18"/>
      <c r="B16" s="33"/>
      <c r="C16" s="956"/>
      <c r="D16" s="956"/>
      <c r="E16" s="956"/>
      <c r="F16" s="956"/>
      <c r="G16" s="973"/>
    </row>
    <row r="17" spans="1:7" ht="15.75" customHeight="1">
      <c r="A17" s="18"/>
      <c r="B17" s="33"/>
      <c r="C17" s="956"/>
      <c r="D17" s="956"/>
      <c r="E17" s="956"/>
      <c r="F17" s="956"/>
      <c r="G17" s="973"/>
    </row>
    <row r="18" spans="1:7" ht="15.75" customHeight="1">
      <c r="A18" s="18"/>
      <c r="B18" s="33"/>
      <c r="C18" s="956"/>
      <c r="D18" s="956"/>
      <c r="E18" s="956"/>
      <c r="F18" s="956"/>
      <c r="G18" s="973"/>
    </row>
    <row r="19" spans="1:7" ht="15.75" customHeight="1">
      <c r="A19" s="18"/>
      <c r="B19" s="33"/>
      <c r="C19" s="956"/>
      <c r="D19" s="956"/>
      <c r="E19" s="956"/>
      <c r="F19" s="956"/>
      <c r="G19" s="973"/>
    </row>
    <row r="20" spans="1:7" ht="15.75" customHeight="1">
      <c r="A20" s="18"/>
      <c r="B20" s="33"/>
      <c r="C20" s="956"/>
      <c r="D20" s="956"/>
      <c r="E20" s="956"/>
      <c r="F20" s="956"/>
      <c r="G20" s="973"/>
    </row>
    <row r="21" spans="1:7" ht="15.75" customHeight="1">
      <c r="A21" s="18"/>
      <c r="B21" s="33"/>
      <c r="C21" s="956"/>
      <c r="D21" s="956"/>
      <c r="E21" s="956"/>
      <c r="F21" s="956"/>
      <c r="G21" s="973"/>
    </row>
    <row r="22" spans="1:7" ht="15.75" customHeight="1">
      <c r="A22" s="18"/>
      <c r="B22" s="33"/>
      <c r="C22" s="956"/>
      <c r="D22" s="956"/>
      <c r="E22" s="956"/>
      <c r="F22" s="956"/>
      <c r="G22" s="973"/>
    </row>
    <row r="23" spans="1:7" ht="15.75" customHeight="1">
      <c r="A23" s="18"/>
      <c r="B23" s="33"/>
      <c r="C23" s="956"/>
      <c r="D23" s="956"/>
      <c r="E23" s="956"/>
      <c r="F23" s="956"/>
      <c r="G23" s="973"/>
    </row>
    <row r="24" spans="1:7" ht="15.75" customHeight="1">
      <c r="A24" s="18"/>
      <c r="B24" s="33"/>
      <c r="C24" s="956"/>
      <c r="D24" s="956"/>
      <c r="E24" s="956"/>
      <c r="F24" s="956"/>
      <c r="G24" s="973"/>
    </row>
    <row r="25" spans="1:7" ht="15.75" customHeight="1">
      <c r="A25" s="19" t="s">
        <v>1561</v>
      </c>
      <c r="B25" s="19" t="s">
        <v>664</v>
      </c>
      <c r="C25" s="956">
        <f>SUM(C6:C8)</f>
        <v>0</v>
      </c>
      <c r="D25" s="956">
        <f>SUM(D6:D8)</f>
        <v>0</v>
      </c>
      <c r="E25" s="956">
        <f>SUM(E6:E8)</f>
        <v>0</v>
      </c>
      <c r="F25" s="956">
        <f>SUM(F6:F8)</f>
        <v>0</v>
      </c>
      <c r="G25" s="973" t="str">
        <f>IF(D25=0,"",F25/D25*100)</f>
        <v/>
      </c>
    </row>
    <row r="26" spans="1:7" ht="15.75" customHeight="1">
      <c r="A26" s="19" t="s">
        <v>1561</v>
      </c>
      <c r="B26" s="19" t="s">
        <v>665</v>
      </c>
      <c r="C26" s="956"/>
      <c r="D26" s="956">
        <f>C26</f>
        <v>0</v>
      </c>
      <c r="E26" s="956">
        <v>0</v>
      </c>
      <c r="F26" s="956">
        <f>E26-D26</f>
        <v>0</v>
      </c>
      <c r="G26" s="973" t="str">
        <f>IF(D26=0,"",F26/D26*100)</f>
        <v/>
      </c>
    </row>
    <row r="27" spans="1:7" ht="15.75" customHeight="1">
      <c r="A27" s="19" t="s">
        <v>1560</v>
      </c>
      <c r="B27" s="18" t="s">
        <v>666</v>
      </c>
      <c r="C27" s="956">
        <f>C25-C26</f>
        <v>0</v>
      </c>
      <c r="D27" s="956">
        <f>D25-D26</f>
        <v>0</v>
      </c>
      <c r="E27" s="956">
        <f>E25-E26</f>
        <v>0</v>
      </c>
      <c r="F27" s="956">
        <f>E27-D27</f>
        <v>0</v>
      </c>
      <c r="G27" s="973" t="str">
        <f>IF(D27=0,"",F27/D27*100)</f>
        <v/>
      </c>
    </row>
    <row r="28" spans="1:7" ht="15.75" customHeight="1">
      <c r="A28" s="11" t="str">
        <f>封面!D11&amp;封面!G11</f>
        <v>被评估企业填表人：</v>
      </c>
      <c r="B28" s="12"/>
      <c r="C28" s="943"/>
      <c r="D28" s="943"/>
      <c r="E28" s="943" t="str">
        <f>"评估人员："&amp;封面!G28&amp;"  "&amp;封面!G34</f>
        <v xml:space="preserve">评估人员：  </v>
      </c>
      <c r="F28" s="943"/>
      <c r="G28" s="943"/>
    </row>
    <row r="29" spans="1:7" ht="15.75" customHeight="1">
      <c r="A29" s="12" t="str">
        <f>CONCATENATE(封面!D13,封面!F13,封面!G13,封面!H13,封面!I13,封面!J13,封面!K13)</f>
        <v>填表日期：年月日</v>
      </c>
      <c r="C29" s="943"/>
      <c r="D29" s="943"/>
      <c r="E29" s="943"/>
      <c r="F29" s="943"/>
      <c r="G29" s="943"/>
    </row>
  </sheetData>
  <mergeCells count="2">
    <mergeCell ref="A2:G2"/>
    <mergeCell ref="A3:G3"/>
  </mergeCells>
  <phoneticPr fontId="28" type="noConversion"/>
  <hyperlinks>
    <hyperlink ref="A1" location="索引目录!C48" display="返回索引页" xr:uid="{00000000-0004-0000-4800-000000000000}"/>
    <hyperlink ref="B6" location="'无形-土地'!B1" display="无形资产-土地使用权" xr:uid="{00000000-0004-0000-4800-000001000000}"/>
    <hyperlink ref="B8" location="'无形-其他'!B1" display="无形资产-其他无形资产" xr:uid="{00000000-0004-0000-4800-000002000000}"/>
    <hyperlink ref="B1" location="分类汇总!B31" display="返回" xr:uid="{00000000-0004-0000-4800-000003000000}"/>
  </hyperlinks>
  <printOptions horizontalCentered="1"/>
  <pageMargins left="0.34930555555555598" right="0.34930555555555598" top="0.98425196850393704" bottom="0.78888888888888897" header="0.39370078740157477" footer="0.50902777777777797"/>
  <pageSetup paperSize="9" fitToHeight="0" orientation="landscape" r:id="rId1"/>
  <headerFooter alignWithMargins="0">
    <oddHeader>&amp;R&amp;"宋体,常规"&amp;10共&amp;"Times New Roman,常规"&amp;N&amp;"宋体,常规"页第&amp;"Times New Roman,常规"&amp;P&amp;"宋体,常规"页</oddHeader>
  </headerFooter>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942411-FCE3-4B37-9555-9BAFA18D6BEC}">
  <sheetPr codeName="Sheet102">
    <pageSetUpPr fitToPage="1"/>
  </sheetPr>
  <dimension ref="A1:AV28"/>
  <sheetViews>
    <sheetView zoomScaleNormal="100" workbookViewId="0">
      <pane xSplit="3" ySplit="6" topLeftCell="N7" activePane="bottomRight" state="frozen"/>
      <selection activeCell="F30" sqref="F30"/>
      <selection pane="topRight" activeCell="F30" sqref="F30"/>
      <selection pane="bottomLeft" activeCell="F30" sqref="F30"/>
      <selection pane="bottomRight"/>
    </sheetView>
  </sheetViews>
  <sheetFormatPr defaultColWidth="9" defaultRowHeight="15.75" customHeight="1"/>
  <cols>
    <col min="1" max="1" width="6.125" style="1749" customWidth="1"/>
    <col min="2" max="2" width="19.625" style="1749" customWidth="1"/>
    <col min="3" max="3" width="15.25" style="1744" customWidth="1"/>
    <col min="4" max="4" width="20.375" style="1744" bestFit="1" customWidth="1"/>
    <col min="5" max="5" width="10.75" style="1744" customWidth="1"/>
    <col min="6" max="6" width="23.375" style="1744" customWidth="1"/>
    <col min="7" max="7" width="18.875" style="1744" customWidth="1"/>
    <col min="8" max="8" width="10.75" style="1744" customWidth="1"/>
    <col min="9" max="9" width="10.625" style="1752" customWidth="1"/>
    <col min="10" max="10" width="9.125" style="1744" customWidth="1"/>
    <col min="11" max="11" width="10.625" style="1752" customWidth="1"/>
    <col min="12" max="12" width="10.75" style="1744" customWidth="1"/>
    <col min="13" max="13" width="8.875" style="1744" customWidth="1"/>
    <col min="14" max="15" width="7.875" style="1753" customWidth="1"/>
    <col min="16" max="16" width="9" style="1752" customWidth="1"/>
    <col min="17" max="17" width="9.5" style="1744" customWidth="1"/>
    <col min="18" max="18" width="12.5" style="1744" customWidth="1"/>
    <col min="19" max="19" width="13" style="1744" customWidth="1"/>
    <col min="20" max="20" width="9.25" style="1744" customWidth="1"/>
    <col min="21" max="21" width="13" style="1744" customWidth="1"/>
    <col min="22" max="22" width="20.875" style="1744" customWidth="1"/>
    <col min="23" max="23" width="17.5" style="1744" customWidth="1"/>
    <col min="24" max="24" width="13" style="1744" customWidth="1"/>
    <col min="25" max="25" width="17.875" style="1744" customWidth="1"/>
    <col min="26" max="26" width="29.75" style="1744" bestFit="1" customWidth="1"/>
    <col min="27" max="27" width="18.625" style="1744" customWidth="1"/>
    <col min="28" max="28" width="11" style="1744" bestFit="1" customWidth="1"/>
    <col min="29" max="30" width="13" style="1744" customWidth="1"/>
    <col min="31" max="31" width="9.25" style="1744" customWidth="1"/>
    <col min="32" max="32" width="6.625" style="1744" customWidth="1"/>
    <col min="33" max="34" width="9.375" style="1744" customWidth="1"/>
    <col min="35" max="35" width="8.375" style="1744" customWidth="1"/>
    <col min="36" max="36" width="6.625" style="1744" customWidth="1"/>
    <col min="37" max="37" width="8.75" style="1744" customWidth="1"/>
    <col min="38" max="38" width="6.625" style="1744" customWidth="1"/>
    <col min="39" max="39" width="8.875" style="1744" customWidth="1"/>
    <col min="40" max="41" width="6.625" style="1744" customWidth="1"/>
    <col min="42" max="43" width="13" style="1744" customWidth="1"/>
    <col min="44" max="44" width="13.125" style="1744" customWidth="1"/>
    <col min="45" max="45" width="8.125" style="1791" customWidth="1"/>
    <col min="46" max="46" width="15.375" style="1744" customWidth="1"/>
    <col min="47" max="16384" width="9" style="1744"/>
  </cols>
  <sheetData>
    <row r="1" spans="1:48" ht="13.15" customHeight="1">
      <c r="A1" s="1741" t="s">
        <v>108</v>
      </c>
      <c r="B1" s="1550" t="s">
        <v>333</v>
      </c>
      <c r="C1" s="1742"/>
      <c r="D1" s="1742"/>
      <c r="E1" s="1742"/>
      <c r="F1" s="1742"/>
      <c r="G1" s="1742"/>
      <c r="H1" s="1742"/>
      <c r="I1" s="1743"/>
      <c r="J1" s="1742"/>
      <c r="K1" s="1743"/>
      <c r="L1" s="1742"/>
      <c r="M1" s="1742"/>
      <c r="N1" s="626"/>
      <c r="O1" s="626"/>
      <c r="P1" s="1743"/>
      <c r="Q1" s="1742"/>
      <c r="R1" s="1742"/>
      <c r="S1" s="1742"/>
      <c r="T1" s="1742"/>
      <c r="U1" s="1742"/>
      <c r="V1" s="1742"/>
      <c r="W1" s="1742"/>
      <c r="X1" s="1742"/>
      <c r="Y1" s="1742"/>
      <c r="Z1" s="1742"/>
      <c r="AA1" s="1742"/>
      <c r="AB1" s="1742"/>
      <c r="AC1" s="1742"/>
      <c r="AD1" s="1742"/>
      <c r="AE1" s="1742"/>
      <c r="AF1" s="1742"/>
      <c r="AG1" s="1742"/>
      <c r="AH1" s="1742"/>
      <c r="AI1" s="1742"/>
      <c r="AJ1" s="1742"/>
      <c r="AK1" s="1742"/>
      <c r="AL1" s="1742"/>
      <c r="AM1" s="1742"/>
      <c r="AN1" s="1742"/>
      <c r="AO1" s="1742"/>
      <c r="AP1" s="1742"/>
      <c r="AQ1" s="1742"/>
      <c r="AR1" s="1742"/>
      <c r="AS1" s="1742"/>
      <c r="AT1" s="1742"/>
    </row>
    <row r="2" spans="1:48" s="1748" customFormat="1" ht="30" customHeight="1">
      <c r="A2" s="1745" t="s">
        <v>667</v>
      </c>
      <c r="B2" s="1746"/>
      <c r="C2" s="1746"/>
      <c r="D2" s="1746"/>
      <c r="E2" s="1746"/>
      <c r="F2" s="1746"/>
      <c r="G2" s="1746"/>
      <c r="H2" s="1746"/>
      <c r="I2" s="1746"/>
      <c r="J2" s="1746"/>
      <c r="K2" s="1746"/>
      <c r="L2" s="1746"/>
      <c r="M2" s="1746"/>
      <c r="N2" s="1746"/>
      <c r="O2" s="1746"/>
      <c r="P2" s="1746"/>
      <c r="Q2" s="1746"/>
      <c r="R2" s="1746"/>
      <c r="S2" s="1746"/>
      <c r="T2" s="1746"/>
      <c r="U2" s="1747"/>
      <c r="V2" s="1747"/>
      <c r="W2" s="1747"/>
      <c r="X2" s="1747"/>
      <c r="Y2" s="1747"/>
      <c r="Z2" s="1747"/>
      <c r="AA2" s="1747"/>
      <c r="AB2" s="1747"/>
      <c r="AC2" s="1747"/>
      <c r="AD2" s="1747"/>
      <c r="AE2" s="1747"/>
      <c r="AF2" s="1747"/>
      <c r="AG2" s="1747"/>
      <c r="AH2" s="1747"/>
      <c r="AI2" s="1747"/>
      <c r="AJ2" s="1747"/>
      <c r="AK2" s="1747"/>
      <c r="AL2" s="1747"/>
      <c r="AM2" s="1747"/>
      <c r="AN2" s="1747"/>
      <c r="AO2" s="1747"/>
      <c r="AP2" s="1747"/>
      <c r="AQ2" s="1747"/>
      <c r="AR2" s="1747"/>
      <c r="AS2" s="1747"/>
      <c r="AT2" s="1746"/>
    </row>
    <row r="3" spans="1:48" ht="14.25" customHeight="1">
      <c r="A3" s="1749" t="str">
        <f>CONCATENATE(封面!D9,封面!F9,封面!G9,封面!H9,封面!I9,封面!J9,封面!K9)</f>
        <v>评估基准日：年月日</v>
      </c>
      <c r="B3" s="1750"/>
      <c r="C3" s="1750"/>
      <c r="D3" s="1750"/>
      <c r="E3" s="1750"/>
      <c r="F3" s="1750"/>
      <c r="G3" s="1750"/>
      <c r="H3" s="1750"/>
      <c r="I3" s="1750"/>
      <c r="J3" s="1750"/>
      <c r="K3" s="1750"/>
      <c r="L3" s="1750"/>
      <c r="M3" s="1750"/>
      <c r="N3" s="1750"/>
      <c r="O3" s="1750"/>
      <c r="P3" s="1750"/>
      <c r="Q3" s="1750"/>
      <c r="R3" s="1750"/>
      <c r="S3" s="1750"/>
      <c r="T3" s="1750"/>
      <c r="U3" s="1750"/>
      <c r="V3" s="1750"/>
      <c r="W3" s="1750"/>
      <c r="X3" s="1750"/>
      <c r="Y3" s="1750"/>
      <c r="Z3" s="1750"/>
      <c r="AA3" s="1750"/>
      <c r="AB3" s="1750"/>
      <c r="AC3" s="1750"/>
      <c r="AD3" s="1750"/>
      <c r="AE3" s="1750"/>
      <c r="AF3" s="1750"/>
      <c r="AG3" s="1750"/>
      <c r="AH3" s="1750"/>
      <c r="AI3" s="1750"/>
      <c r="AJ3" s="1750"/>
      <c r="AK3" s="1750"/>
      <c r="AL3" s="1750"/>
      <c r="AM3" s="1750"/>
      <c r="AN3" s="1750"/>
      <c r="AO3" s="1750"/>
      <c r="AP3" s="1750"/>
      <c r="AQ3" s="1750"/>
      <c r="AR3" s="1750"/>
      <c r="AS3" s="1751"/>
      <c r="AT3" s="1750"/>
    </row>
    <row r="4" spans="1:48" ht="15.75" customHeight="1">
      <c r="A4" s="1813" t="str">
        <f>封面!D7&amp;封面!F7</f>
        <v>被评估企业：</v>
      </c>
      <c r="C4" s="1750"/>
      <c r="D4" s="1750"/>
      <c r="E4" s="1750"/>
      <c r="F4" s="1750"/>
      <c r="G4" s="1750"/>
      <c r="H4" s="1750"/>
      <c r="J4" s="1750"/>
      <c r="L4" s="1750"/>
      <c r="M4" s="1750"/>
      <c r="Q4" s="1750"/>
      <c r="R4" s="1750"/>
      <c r="S4" s="1752"/>
      <c r="T4" s="1750"/>
      <c r="U4" s="1750"/>
      <c r="V4" s="1750"/>
      <c r="W4" s="1750"/>
      <c r="X4" s="1750"/>
      <c r="Y4" s="1750"/>
      <c r="Z4" s="1750"/>
      <c r="AA4" s="1750"/>
      <c r="AB4" s="1750"/>
      <c r="AC4" s="1750"/>
      <c r="AD4" s="1750"/>
      <c r="AE4" s="1750"/>
      <c r="AF4" s="1750"/>
      <c r="AG4" s="1750"/>
      <c r="AH4" s="1750"/>
      <c r="AI4" s="1750"/>
      <c r="AJ4" s="1750"/>
      <c r="AK4" s="1750"/>
      <c r="AL4" s="1750"/>
      <c r="AM4" s="1750"/>
      <c r="AN4" s="1750"/>
      <c r="AO4" s="1750"/>
      <c r="AP4" s="1750"/>
      <c r="AQ4" s="1750"/>
      <c r="AR4" s="1750"/>
      <c r="AS4" s="1751"/>
      <c r="AT4" s="1754" t="s">
        <v>110</v>
      </c>
    </row>
    <row r="5" spans="1:48" ht="27.75" customHeight="1">
      <c r="A5" s="2297" t="s">
        <v>172</v>
      </c>
      <c r="B5" s="2817" t="s">
        <v>1876</v>
      </c>
      <c r="C5" s="2800" t="s">
        <v>581</v>
      </c>
      <c r="D5" s="2800" t="s">
        <v>582</v>
      </c>
      <c r="E5" s="2819" t="s">
        <v>2095</v>
      </c>
      <c r="F5" s="2820"/>
      <c r="G5" s="2820"/>
      <c r="H5" s="2820"/>
      <c r="I5" s="2820"/>
      <c r="J5" s="2820"/>
      <c r="K5" s="2821"/>
      <c r="L5" s="2800" t="s">
        <v>2096</v>
      </c>
      <c r="M5" s="2800" t="s">
        <v>2097</v>
      </c>
      <c r="N5" s="2809" t="s">
        <v>2098</v>
      </c>
      <c r="O5" s="2811" t="s">
        <v>2099</v>
      </c>
      <c r="P5" s="2813" t="s">
        <v>583</v>
      </c>
      <c r="Q5" s="2815" t="s">
        <v>587</v>
      </c>
      <c r="R5" s="2800" t="s">
        <v>2100</v>
      </c>
      <c r="S5" s="2800" t="s">
        <v>1726</v>
      </c>
      <c r="T5" s="2800" t="s">
        <v>2101</v>
      </c>
      <c r="U5" s="1755" t="s">
        <v>1727</v>
      </c>
      <c r="V5" s="2823" t="s">
        <v>1886</v>
      </c>
      <c r="W5" s="2824"/>
      <c r="X5" s="2824"/>
      <c r="Y5" s="2825"/>
      <c r="Z5" s="1755" t="s">
        <v>1922</v>
      </c>
      <c r="AA5" s="2826"/>
      <c r="AB5" s="2825"/>
      <c r="AC5" s="2800" t="s">
        <v>394</v>
      </c>
      <c r="AD5" s="2800" t="s">
        <v>318</v>
      </c>
      <c r="AE5" s="2807" t="s">
        <v>2102</v>
      </c>
      <c r="AF5" s="2808"/>
      <c r="AG5" s="2807" t="s">
        <v>2103</v>
      </c>
      <c r="AH5" s="2808"/>
      <c r="AI5" s="2807" t="s">
        <v>2104</v>
      </c>
      <c r="AJ5" s="2808"/>
      <c r="AK5" s="2807" t="s">
        <v>2105</v>
      </c>
      <c r="AL5" s="2808"/>
      <c r="AM5" s="2807" t="s">
        <v>2106</v>
      </c>
      <c r="AN5" s="2808"/>
      <c r="AO5" s="2822" t="s">
        <v>2107</v>
      </c>
      <c r="AP5" s="2800" t="s">
        <v>319</v>
      </c>
      <c r="AQ5" s="2802" t="s">
        <v>320</v>
      </c>
      <c r="AR5" s="2802"/>
      <c r="AS5" s="2800" t="s">
        <v>2108</v>
      </c>
      <c r="AT5" s="2803" t="s">
        <v>1384</v>
      </c>
      <c r="AV5" s="2189" t="s">
        <v>2129</v>
      </c>
    </row>
    <row r="6" spans="1:48" s="1762" customFormat="1" ht="36">
      <c r="A6" s="2297"/>
      <c r="B6" s="2818"/>
      <c r="C6" s="2801"/>
      <c r="D6" s="2801"/>
      <c r="E6" s="1756" t="s">
        <v>2109</v>
      </c>
      <c r="F6" s="1755" t="s">
        <v>2110</v>
      </c>
      <c r="G6" s="1757" t="s">
        <v>1945</v>
      </c>
      <c r="H6" s="1757" t="s">
        <v>2111</v>
      </c>
      <c r="I6" s="1758" t="s">
        <v>2112</v>
      </c>
      <c r="J6" s="1756" t="s">
        <v>2113</v>
      </c>
      <c r="K6" s="1758" t="s">
        <v>2114</v>
      </c>
      <c r="L6" s="2801"/>
      <c r="M6" s="2801"/>
      <c r="N6" s="2810"/>
      <c r="O6" s="2812"/>
      <c r="P6" s="2814"/>
      <c r="Q6" s="2816"/>
      <c r="R6" s="2801"/>
      <c r="S6" s="2801"/>
      <c r="T6" s="2801"/>
      <c r="U6" s="1757" t="s">
        <v>2115</v>
      </c>
      <c r="V6" s="1757" t="s">
        <v>2116</v>
      </c>
      <c r="W6" s="1757" t="s">
        <v>2117</v>
      </c>
      <c r="X6" s="1757" t="s">
        <v>2118</v>
      </c>
      <c r="Y6" s="1757" t="s">
        <v>2119</v>
      </c>
      <c r="Z6" s="1759" t="s">
        <v>2120</v>
      </c>
      <c r="AA6" s="1759" t="s">
        <v>2121</v>
      </c>
      <c r="AB6" s="1756" t="s">
        <v>2122</v>
      </c>
      <c r="AC6" s="2801"/>
      <c r="AD6" s="2801"/>
      <c r="AE6" s="1760" t="s">
        <v>2123</v>
      </c>
      <c r="AF6" s="1761" t="s">
        <v>2124</v>
      </c>
      <c r="AG6" s="1760" t="s">
        <v>2123</v>
      </c>
      <c r="AH6" s="1760" t="s">
        <v>2125</v>
      </c>
      <c r="AI6" s="1760" t="s">
        <v>2123</v>
      </c>
      <c r="AJ6" s="1760" t="s">
        <v>2125</v>
      </c>
      <c r="AK6" s="1760" t="s">
        <v>2123</v>
      </c>
      <c r="AL6" s="1760" t="s">
        <v>2125</v>
      </c>
      <c r="AM6" s="1760" t="s">
        <v>2123</v>
      </c>
      <c r="AN6" s="1760" t="s">
        <v>2125</v>
      </c>
      <c r="AO6" s="2822"/>
      <c r="AP6" s="2801"/>
      <c r="AQ6" s="1759" t="s">
        <v>1907</v>
      </c>
      <c r="AR6" s="1759" t="s">
        <v>2126</v>
      </c>
      <c r="AS6" s="2801"/>
      <c r="AT6" s="2804"/>
      <c r="AV6" s="2190"/>
    </row>
    <row r="7" spans="1:48" ht="15.75" customHeight="1">
      <c r="A7" s="646"/>
      <c r="B7" s="1763"/>
      <c r="C7" s="1764"/>
      <c r="D7" s="1765"/>
      <c r="E7" s="1766"/>
      <c r="F7" s="1767"/>
      <c r="G7" s="1768"/>
      <c r="H7" s="1757"/>
      <c r="I7" s="1769"/>
      <c r="J7" s="1770"/>
      <c r="K7" s="1769"/>
      <c r="L7" s="1771"/>
      <c r="M7" s="1759"/>
      <c r="N7" s="646"/>
      <c r="O7" s="1772"/>
      <c r="P7" s="1773"/>
      <c r="Q7" s="1774"/>
      <c r="R7" s="1775"/>
      <c r="S7" s="1775"/>
      <c r="T7" s="1778"/>
      <c r="U7" s="1766"/>
      <c r="V7" s="1766"/>
      <c r="W7" s="1766"/>
      <c r="X7" s="1766"/>
      <c r="Y7" s="1766"/>
      <c r="Z7" s="1759"/>
      <c r="AA7" s="1775"/>
      <c r="AB7" s="1776"/>
      <c r="AC7" s="1775"/>
      <c r="AD7" s="1775">
        <f>AC7+S7</f>
        <v>0</v>
      </c>
      <c r="AE7" s="1128"/>
      <c r="AF7" s="1777"/>
      <c r="AG7" s="1128"/>
      <c r="AH7" s="1777"/>
      <c r="AI7" s="1128"/>
      <c r="AJ7" s="1777"/>
      <c r="AK7" s="1128"/>
      <c r="AL7" s="1777"/>
      <c r="AM7" s="1128"/>
      <c r="AN7" s="1777"/>
      <c r="AO7" s="1777"/>
      <c r="AP7" s="1775" t="str">
        <f>IF(A7="","",AE7*AF7+AG7*AH7+AI7*AJ7+AK7*AL7+AM7*AN7)</f>
        <v/>
      </c>
      <c r="AQ7" s="1775" t="str">
        <f>IF(R7=0,"",(AP7-R7))</f>
        <v/>
      </c>
      <c r="AR7" s="1775" t="str">
        <f>IF(AD7=0,"",(AP7-AD7))</f>
        <v/>
      </c>
      <c r="AS7" s="1130" t="str">
        <f>IF(AD7=0,"",(AP7-AD7)/AD7*100)</f>
        <v/>
      </c>
      <c r="AT7" s="1778"/>
      <c r="AV7" s="551"/>
    </row>
    <row r="8" spans="1:48" ht="15.75" customHeight="1">
      <c r="A8" s="646"/>
      <c r="B8" s="1763"/>
      <c r="C8" s="1764"/>
      <c r="D8" s="1765"/>
      <c r="E8" s="1766"/>
      <c r="F8" s="1767"/>
      <c r="G8" s="1768"/>
      <c r="H8" s="1779"/>
      <c r="I8" s="1769"/>
      <c r="J8" s="1776"/>
      <c r="K8" s="1769"/>
      <c r="L8" s="1130"/>
      <c r="M8" s="1780"/>
      <c r="N8" s="646"/>
      <c r="O8" s="1781"/>
      <c r="P8" s="1773"/>
      <c r="Q8" s="1774"/>
      <c r="R8" s="1775"/>
      <c r="S8" s="1775"/>
      <c r="T8" s="1778"/>
      <c r="U8" s="1766"/>
      <c r="V8" s="1766"/>
      <c r="W8" s="1766"/>
      <c r="X8" s="1766"/>
      <c r="Y8" s="1766"/>
      <c r="Z8" s="1759"/>
      <c r="AA8" s="1775"/>
      <c r="AB8" s="1776"/>
      <c r="AC8" s="1775"/>
      <c r="AD8" s="1775">
        <f>AC8+S8</f>
        <v>0</v>
      </c>
      <c r="AE8" s="1128"/>
      <c r="AF8" s="1777"/>
      <c r="AG8" s="1128"/>
      <c r="AH8" s="1777"/>
      <c r="AI8" s="1128"/>
      <c r="AJ8" s="1777"/>
      <c r="AK8" s="1128"/>
      <c r="AL8" s="1777"/>
      <c r="AM8" s="1128"/>
      <c r="AN8" s="1777"/>
      <c r="AO8" s="1777"/>
      <c r="AP8" s="1775" t="str">
        <f t="shared" ref="AP8:AP22" si="0">IF(A8="","",AE8*AF8+AG8*AH8+AI8*AJ8+AK8*AL8+AM8*AN8)</f>
        <v/>
      </c>
      <c r="AQ8" s="1775" t="str">
        <f>IF(R8=0,"",(AP8-R8))</f>
        <v/>
      </c>
      <c r="AR8" s="1775" t="str">
        <f t="shared" ref="AR8:AR22" si="1">IF(AD8=0,"",(AP8-AD8))</f>
        <v/>
      </c>
      <c r="AS8" s="1130" t="str">
        <f t="shared" ref="AS8:AS23" si="2">IF(AD8=0,"",(AP8-AD8)/AD8*100)</f>
        <v/>
      </c>
      <c r="AT8" s="1778"/>
      <c r="AV8" s="551"/>
    </row>
    <row r="9" spans="1:48" ht="15.75" customHeight="1">
      <c r="A9" s="646"/>
      <c r="B9" s="1763"/>
      <c r="C9" s="1782"/>
      <c r="D9" s="1765"/>
      <c r="E9" s="1766"/>
      <c r="F9" s="1767"/>
      <c r="G9" s="1768"/>
      <c r="H9" s="1779"/>
      <c r="I9" s="1769"/>
      <c r="J9" s="1776"/>
      <c r="K9" s="1783"/>
      <c r="L9" s="1130"/>
      <c r="M9" s="1780"/>
      <c r="N9" s="646"/>
      <c r="O9" s="1781"/>
      <c r="P9" s="1773"/>
      <c r="Q9" s="1774"/>
      <c r="R9" s="1775"/>
      <c r="S9" s="1775"/>
      <c r="T9" s="1778"/>
      <c r="U9" s="1766"/>
      <c r="V9" s="1766"/>
      <c r="W9" s="1766"/>
      <c r="X9" s="1766"/>
      <c r="Y9" s="1766"/>
      <c r="Z9" s="1759"/>
      <c r="AA9" s="1775"/>
      <c r="AB9" s="1776"/>
      <c r="AC9" s="1775"/>
      <c r="AD9" s="1775">
        <f>AC9+S9</f>
        <v>0</v>
      </c>
      <c r="AE9" s="1128"/>
      <c r="AF9" s="1777"/>
      <c r="AG9" s="1128"/>
      <c r="AH9" s="1777"/>
      <c r="AI9" s="1128"/>
      <c r="AJ9" s="1777"/>
      <c r="AK9" s="1128"/>
      <c r="AL9" s="1777"/>
      <c r="AM9" s="1128"/>
      <c r="AN9" s="1777"/>
      <c r="AO9" s="1777"/>
      <c r="AP9" s="1775" t="str">
        <f t="shared" si="0"/>
        <v/>
      </c>
      <c r="AQ9" s="1775" t="str">
        <f>IF(R9=0,"",(AP9-R9))</f>
        <v/>
      </c>
      <c r="AR9" s="1775" t="str">
        <f t="shared" si="1"/>
        <v/>
      </c>
      <c r="AS9" s="1130" t="str">
        <f t="shared" si="2"/>
        <v/>
      </c>
      <c r="AT9" s="1778"/>
      <c r="AV9" s="551"/>
    </row>
    <row r="10" spans="1:48" ht="15.75" customHeight="1">
      <c r="A10" s="646"/>
      <c r="B10" s="1763"/>
      <c r="C10" s="1764"/>
      <c r="D10" s="1765"/>
      <c r="E10" s="1766"/>
      <c r="F10" s="1767"/>
      <c r="G10" s="1768"/>
      <c r="H10" s="1779"/>
      <c r="I10" s="1769"/>
      <c r="J10" s="1776"/>
      <c r="K10" s="1769"/>
      <c r="L10" s="1130"/>
      <c r="M10" s="1780"/>
      <c r="N10" s="646"/>
      <c r="O10" s="1781"/>
      <c r="P10" s="1773"/>
      <c r="Q10" s="1774"/>
      <c r="R10" s="1775"/>
      <c r="S10" s="1775"/>
      <c r="T10" s="1778"/>
      <c r="U10" s="1766"/>
      <c r="V10" s="1766"/>
      <c r="W10" s="1766"/>
      <c r="X10" s="1766"/>
      <c r="Y10" s="1766"/>
      <c r="Z10" s="1759"/>
      <c r="AA10" s="1775"/>
      <c r="AB10" s="1776"/>
      <c r="AC10" s="1775"/>
      <c r="AD10" s="1775">
        <f>AC10+S10</f>
        <v>0</v>
      </c>
      <c r="AE10" s="1128"/>
      <c r="AF10" s="1777"/>
      <c r="AG10" s="1128"/>
      <c r="AH10" s="1777"/>
      <c r="AI10" s="1128"/>
      <c r="AJ10" s="1777"/>
      <c r="AK10" s="1128"/>
      <c r="AL10" s="1777"/>
      <c r="AM10" s="1128"/>
      <c r="AN10" s="1777"/>
      <c r="AO10" s="1777"/>
      <c r="AP10" s="1775" t="str">
        <f t="shared" si="0"/>
        <v/>
      </c>
      <c r="AQ10" s="1775" t="str">
        <f t="shared" ref="AQ10:AQ22" si="3">IF(R10=0,"",(AP10-R10))</f>
        <v/>
      </c>
      <c r="AR10" s="1775" t="str">
        <f t="shared" si="1"/>
        <v/>
      </c>
      <c r="AS10" s="1130" t="str">
        <f t="shared" si="2"/>
        <v/>
      </c>
      <c r="AT10" s="1778"/>
      <c r="AV10" s="551"/>
    </row>
    <row r="11" spans="1:48" ht="15.75" customHeight="1">
      <c r="A11" s="646"/>
      <c r="B11" s="1763"/>
      <c r="C11" s="1764"/>
      <c r="D11" s="1765"/>
      <c r="E11" s="1766"/>
      <c r="F11" s="1767"/>
      <c r="G11" s="1768"/>
      <c r="H11" s="1779"/>
      <c r="I11" s="1769"/>
      <c r="J11" s="1776"/>
      <c r="K11" s="1769"/>
      <c r="L11" s="1130"/>
      <c r="M11" s="1780"/>
      <c r="N11" s="646"/>
      <c r="O11" s="1781"/>
      <c r="P11" s="1773"/>
      <c r="Q11" s="1774"/>
      <c r="R11" s="1775"/>
      <c r="S11" s="1775"/>
      <c r="T11" s="1778"/>
      <c r="U11" s="1766"/>
      <c r="V11" s="1766"/>
      <c r="W11" s="1766"/>
      <c r="X11" s="1766"/>
      <c r="Y11" s="1766"/>
      <c r="Z11" s="1759"/>
      <c r="AA11" s="1775"/>
      <c r="AB11" s="1776"/>
      <c r="AC11" s="1775"/>
      <c r="AD11" s="1775">
        <f>AC11+S11</f>
        <v>0</v>
      </c>
      <c r="AE11" s="1128"/>
      <c r="AF11" s="1777"/>
      <c r="AG11" s="1128"/>
      <c r="AH11" s="1777"/>
      <c r="AI11" s="1128"/>
      <c r="AJ11" s="1777"/>
      <c r="AK11" s="1128"/>
      <c r="AL11" s="1777"/>
      <c r="AM11" s="1128"/>
      <c r="AN11" s="1777"/>
      <c r="AO11" s="1777"/>
      <c r="AP11" s="1775" t="str">
        <f t="shared" si="0"/>
        <v/>
      </c>
      <c r="AQ11" s="1775" t="str">
        <f t="shared" si="3"/>
        <v/>
      </c>
      <c r="AR11" s="1775" t="str">
        <f t="shared" si="1"/>
        <v/>
      </c>
      <c r="AS11" s="1130" t="str">
        <f t="shared" si="2"/>
        <v/>
      </c>
      <c r="AT11" s="1778"/>
      <c r="AV11" s="551"/>
    </row>
    <row r="12" spans="1:48" ht="15.75" customHeight="1">
      <c r="A12" s="646"/>
      <c r="B12" s="1784"/>
      <c r="C12" s="1785"/>
      <c r="D12" s="1765"/>
      <c r="E12" s="1766"/>
      <c r="F12" s="1767"/>
      <c r="G12" s="1786"/>
      <c r="H12" s="1786"/>
      <c r="I12" s="1769"/>
      <c r="J12" s="1776"/>
      <c r="K12" s="1769"/>
      <c r="L12" s="1785"/>
      <c r="M12" s="1130"/>
      <c r="N12" s="646"/>
      <c r="O12" s="1781"/>
      <c r="P12" s="1773"/>
      <c r="Q12" s="1129"/>
      <c r="R12" s="1775"/>
      <c r="S12" s="1775"/>
      <c r="T12" s="1778"/>
      <c r="U12" s="1766"/>
      <c r="V12" s="1766"/>
      <c r="W12" s="1766"/>
      <c r="X12" s="1766"/>
      <c r="Y12" s="1766"/>
      <c r="Z12" s="1771"/>
      <c r="AA12" s="1775"/>
      <c r="AB12" s="1776"/>
      <c r="AC12" s="1775"/>
      <c r="AD12" s="1775">
        <f t="shared" ref="AD12:AD22" si="4">AC12+S12</f>
        <v>0</v>
      </c>
      <c r="AE12" s="1128"/>
      <c r="AF12" s="1777"/>
      <c r="AG12" s="1128"/>
      <c r="AH12" s="1777"/>
      <c r="AI12" s="1128"/>
      <c r="AJ12" s="1777"/>
      <c r="AK12" s="1128"/>
      <c r="AL12" s="1777"/>
      <c r="AM12" s="1128"/>
      <c r="AN12" s="1777"/>
      <c r="AO12" s="1777"/>
      <c r="AP12" s="1775" t="str">
        <f>IF(A12="","",AE12*AF12+AG12*AH12+AI12*AJ12+AK12*AL12+AM12*AN12)</f>
        <v/>
      </c>
      <c r="AQ12" s="1775" t="str">
        <f t="shared" si="3"/>
        <v/>
      </c>
      <c r="AR12" s="1775" t="str">
        <f t="shared" si="1"/>
        <v/>
      </c>
      <c r="AS12" s="1130" t="str">
        <f t="shared" si="2"/>
        <v/>
      </c>
      <c r="AT12" s="1778"/>
      <c r="AV12" s="551"/>
    </row>
    <row r="13" spans="1:48" ht="15.75" customHeight="1">
      <c r="A13" s="646"/>
      <c r="B13" s="1784"/>
      <c r="C13" s="1785"/>
      <c r="D13" s="1765"/>
      <c r="E13" s="1766"/>
      <c r="F13" s="1767"/>
      <c r="G13" s="1786"/>
      <c r="H13" s="1786"/>
      <c r="I13" s="1769"/>
      <c r="J13" s="1776"/>
      <c r="K13" s="1769"/>
      <c r="L13" s="1785"/>
      <c r="M13" s="1130"/>
      <c r="N13" s="646"/>
      <c r="O13" s="1781"/>
      <c r="P13" s="1773"/>
      <c r="Q13" s="1129"/>
      <c r="R13" s="1775"/>
      <c r="S13" s="1775"/>
      <c r="T13" s="1778"/>
      <c r="U13" s="1766"/>
      <c r="V13" s="1766"/>
      <c r="W13" s="1766"/>
      <c r="X13" s="1766"/>
      <c r="Y13" s="1766"/>
      <c r="Z13" s="1771"/>
      <c r="AA13" s="1775"/>
      <c r="AB13" s="1776"/>
      <c r="AC13" s="1775"/>
      <c r="AD13" s="1775">
        <f t="shared" si="4"/>
        <v>0</v>
      </c>
      <c r="AE13" s="1128"/>
      <c r="AF13" s="1777"/>
      <c r="AG13" s="1128"/>
      <c r="AH13" s="1777"/>
      <c r="AI13" s="1128"/>
      <c r="AJ13" s="1777"/>
      <c r="AK13" s="1128"/>
      <c r="AL13" s="1777"/>
      <c r="AM13" s="1128"/>
      <c r="AN13" s="1777"/>
      <c r="AO13" s="1777"/>
      <c r="AP13" s="1775" t="str">
        <f t="shared" si="0"/>
        <v/>
      </c>
      <c r="AQ13" s="1775" t="str">
        <f t="shared" si="3"/>
        <v/>
      </c>
      <c r="AR13" s="1775" t="str">
        <f t="shared" si="1"/>
        <v/>
      </c>
      <c r="AS13" s="1130" t="str">
        <f t="shared" si="2"/>
        <v/>
      </c>
      <c r="AT13" s="1778"/>
      <c r="AV13" s="551"/>
    </row>
    <row r="14" spans="1:48" ht="15.75" customHeight="1">
      <c r="A14" s="646"/>
      <c r="B14" s="1784"/>
      <c r="C14" s="1785"/>
      <c r="D14" s="1765"/>
      <c r="E14" s="1766"/>
      <c r="F14" s="1767"/>
      <c r="G14" s="1786"/>
      <c r="H14" s="1786"/>
      <c r="I14" s="1769"/>
      <c r="J14" s="1776"/>
      <c r="K14" s="1769"/>
      <c r="L14" s="1785"/>
      <c r="M14" s="1130"/>
      <c r="N14" s="646"/>
      <c r="O14" s="1781"/>
      <c r="P14" s="1773"/>
      <c r="Q14" s="1129"/>
      <c r="R14" s="1775"/>
      <c r="S14" s="1775"/>
      <c r="T14" s="1778"/>
      <c r="U14" s="1766"/>
      <c r="V14" s="1766"/>
      <c r="W14" s="1766"/>
      <c r="X14" s="1766"/>
      <c r="Y14" s="1766"/>
      <c r="Z14" s="1771"/>
      <c r="AA14" s="1775"/>
      <c r="AB14" s="1776"/>
      <c r="AC14" s="1775"/>
      <c r="AD14" s="1775">
        <f t="shared" si="4"/>
        <v>0</v>
      </c>
      <c r="AE14" s="1128"/>
      <c r="AF14" s="1777"/>
      <c r="AG14" s="1128"/>
      <c r="AH14" s="1777"/>
      <c r="AI14" s="1128"/>
      <c r="AJ14" s="1777"/>
      <c r="AK14" s="1128"/>
      <c r="AL14" s="1777"/>
      <c r="AM14" s="1128"/>
      <c r="AN14" s="1777"/>
      <c r="AO14" s="1777"/>
      <c r="AP14" s="1775" t="str">
        <f>IF(A14="","",AE14*AF14+AG14*AH14+AI14*AJ14+AK14*AL14+AM14*AN14)</f>
        <v/>
      </c>
      <c r="AQ14" s="1775" t="str">
        <f t="shared" si="3"/>
        <v/>
      </c>
      <c r="AR14" s="1775" t="str">
        <f t="shared" si="1"/>
        <v/>
      </c>
      <c r="AS14" s="1130" t="str">
        <f t="shared" si="2"/>
        <v/>
      </c>
      <c r="AT14" s="1778"/>
      <c r="AV14" s="551"/>
    </row>
    <row r="15" spans="1:48" ht="15.75" customHeight="1">
      <c r="A15" s="646"/>
      <c r="B15" s="1784"/>
      <c r="C15" s="1785"/>
      <c r="D15" s="1765"/>
      <c r="E15" s="1766"/>
      <c r="F15" s="1767"/>
      <c r="G15" s="1786"/>
      <c r="H15" s="1786"/>
      <c r="I15" s="1769"/>
      <c r="J15" s="1776"/>
      <c r="K15" s="1769"/>
      <c r="L15" s="1785"/>
      <c r="M15" s="1130"/>
      <c r="N15" s="646"/>
      <c r="O15" s="1781"/>
      <c r="P15" s="1773"/>
      <c r="Q15" s="1129"/>
      <c r="R15" s="1775"/>
      <c r="S15" s="1775"/>
      <c r="T15" s="1778"/>
      <c r="U15" s="1766"/>
      <c r="V15" s="1766"/>
      <c r="W15" s="1766"/>
      <c r="X15" s="1766"/>
      <c r="Y15" s="1766"/>
      <c r="Z15" s="1771"/>
      <c r="AA15" s="1775"/>
      <c r="AB15" s="1776"/>
      <c r="AC15" s="1775"/>
      <c r="AD15" s="1775">
        <f t="shared" si="4"/>
        <v>0</v>
      </c>
      <c r="AE15" s="1128"/>
      <c r="AF15" s="1777"/>
      <c r="AG15" s="1128"/>
      <c r="AH15" s="1777"/>
      <c r="AI15" s="1128"/>
      <c r="AJ15" s="1777"/>
      <c r="AK15" s="1128"/>
      <c r="AL15" s="1777"/>
      <c r="AM15" s="1128"/>
      <c r="AN15" s="1777"/>
      <c r="AO15" s="1777"/>
      <c r="AP15" s="1775" t="str">
        <f t="shared" si="0"/>
        <v/>
      </c>
      <c r="AQ15" s="1775" t="str">
        <f t="shared" si="3"/>
        <v/>
      </c>
      <c r="AR15" s="1775" t="str">
        <f t="shared" si="1"/>
        <v/>
      </c>
      <c r="AS15" s="1130" t="str">
        <f t="shared" si="2"/>
        <v/>
      </c>
      <c r="AT15" s="1778"/>
      <c r="AV15" s="551"/>
    </row>
    <row r="16" spans="1:48" ht="15.75" customHeight="1">
      <c r="A16" s="646"/>
      <c r="B16" s="1784"/>
      <c r="C16" s="1785"/>
      <c r="D16" s="1765"/>
      <c r="E16" s="1766"/>
      <c r="F16" s="1767"/>
      <c r="G16" s="1786"/>
      <c r="H16" s="1786"/>
      <c r="I16" s="1769"/>
      <c r="J16" s="1776"/>
      <c r="K16" s="1769"/>
      <c r="L16" s="1785"/>
      <c r="M16" s="1130"/>
      <c r="N16" s="646"/>
      <c r="O16" s="1781"/>
      <c r="P16" s="1773"/>
      <c r="Q16" s="1129"/>
      <c r="R16" s="1775"/>
      <c r="S16" s="1775"/>
      <c r="T16" s="1778"/>
      <c r="U16" s="1766"/>
      <c r="V16" s="1766"/>
      <c r="W16" s="1766"/>
      <c r="X16" s="1766"/>
      <c r="Y16" s="1766"/>
      <c r="Z16" s="1771"/>
      <c r="AA16" s="1775"/>
      <c r="AB16" s="1776"/>
      <c r="AC16" s="1775"/>
      <c r="AD16" s="1775">
        <f t="shared" si="4"/>
        <v>0</v>
      </c>
      <c r="AE16" s="1128"/>
      <c r="AF16" s="1777"/>
      <c r="AG16" s="1128"/>
      <c r="AH16" s="1777"/>
      <c r="AI16" s="1128"/>
      <c r="AJ16" s="1777"/>
      <c r="AK16" s="1128"/>
      <c r="AL16" s="1777"/>
      <c r="AM16" s="1128"/>
      <c r="AN16" s="1777"/>
      <c r="AO16" s="1777"/>
      <c r="AP16" s="1775" t="str">
        <f t="shared" si="0"/>
        <v/>
      </c>
      <c r="AQ16" s="1775" t="str">
        <f t="shared" si="3"/>
        <v/>
      </c>
      <c r="AR16" s="1775" t="str">
        <f t="shared" si="1"/>
        <v/>
      </c>
      <c r="AS16" s="1130" t="str">
        <f t="shared" si="2"/>
        <v/>
      </c>
      <c r="AT16" s="1778"/>
      <c r="AV16" s="551"/>
    </row>
    <row r="17" spans="1:48" ht="15.75" customHeight="1">
      <c r="A17" s="646"/>
      <c r="B17" s="1784"/>
      <c r="C17" s="1785"/>
      <c r="D17" s="1765"/>
      <c r="E17" s="1766"/>
      <c r="F17" s="1767"/>
      <c r="G17" s="1786"/>
      <c r="H17" s="1786"/>
      <c r="I17" s="1769"/>
      <c r="J17" s="1776"/>
      <c r="K17" s="1769"/>
      <c r="L17" s="1785"/>
      <c r="M17" s="1130"/>
      <c r="N17" s="646"/>
      <c r="O17" s="1781"/>
      <c r="P17" s="1773"/>
      <c r="Q17" s="1129"/>
      <c r="R17" s="1775"/>
      <c r="S17" s="1775"/>
      <c r="T17" s="1778"/>
      <c r="U17" s="1766"/>
      <c r="V17" s="1766"/>
      <c r="W17" s="1766"/>
      <c r="X17" s="1766"/>
      <c r="Y17" s="1766"/>
      <c r="Z17" s="1771"/>
      <c r="AA17" s="1775"/>
      <c r="AB17" s="1776"/>
      <c r="AC17" s="1775"/>
      <c r="AD17" s="1775">
        <f t="shared" si="4"/>
        <v>0</v>
      </c>
      <c r="AE17" s="1128"/>
      <c r="AF17" s="1777"/>
      <c r="AG17" s="1128"/>
      <c r="AH17" s="1777"/>
      <c r="AI17" s="1128"/>
      <c r="AJ17" s="1777"/>
      <c r="AK17" s="1128"/>
      <c r="AL17" s="1777"/>
      <c r="AM17" s="1128"/>
      <c r="AN17" s="1777"/>
      <c r="AO17" s="1777"/>
      <c r="AP17" s="1775" t="str">
        <f t="shared" si="0"/>
        <v/>
      </c>
      <c r="AQ17" s="1775" t="str">
        <f t="shared" si="3"/>
        <v/>
      </c>
      <c r="AR17" s="1775" t="str">
        <f t="shared" si="1"/>
        <v/>
      </c>
      <c r="AS17" s="1130" t="str">
        <f t="shared" si="2"/>
        <v/>
      </c>
      <c r="AT17" s="1778"/>
      <c r="AV17" s="551"/>
    </row>
    <row r="18" spans="1:48" ht="15.75" customHeight="1">
      <c r="A18" s="646"/>
      <c r="B18" s="1784"/>
      <c r="C18" s="1785"/>
      <c r="D18" s="1765"/>
      <c r="E18" s="1766"/>
      <c r="F18" s="1767"/>
      <c r="G18" s="1786"/>
      <c r="H18" s="1786"/>
      <c r="I18" s="1769"/>
      <c r="J18" s="1776"/>
      <c r="K18" s="1769"/>
      <c r="L18" s="1785"/>
      <c r="M18" s="1130"/>
      <c r="N18" s="646"/>
      <c r="O18" s="1781"/>
      <c r="P18" s="1773"/>
      <c r="Q18" s="1129"/>
      <c r="R18" s="1775"/>
      <c r="S18" s="1775"/>
      <c r="T18" s="1778"/>
      <c r="U18" s="1766"/>
      <c r="V18" s="1766"/>
      <c r="W18" s="1766"/>
      <c r="X18" s="1766"/>
      <c r="Y18" s="1766"/>
      <c r="Z18" s="1771"/>
      <c r="AA18" s="1775"/>
      <c r="AB18" s="1776"/>
      <c r="AC18" s="1775"/>
      <c r="AD18" s="1775">
        <f t="shared" si="4"/>
        <v>0</v>
      </c>
      <c r="AE18" s="1128"/>
      <c r="AF18" s="1777"/>
      <c r="AG18" s="1128"/>
      <c r="AH18" s="1777"/>
      <c r="AI18" s="1128"/>
      <c r="AJ18" s="1777"/>
      <c r="AK18" s="1128"/>
      <c r="AL18" s="1777"/>
      <c r="AM18" s="1128"/>
      <c r="AN18" s="1777"/>
      <c r="AO18" s="1777"/>
      <c r="AP18" s="1775" t="str">
        <f t="shared" si="0"/>
        <v/>
      </c>
      <c r="AQ18" s="1775" t="str">
        <f t="shared" si="3"/>
        <v/>
      </c>
      <c r="AR18" s="1775" t="str">
        <f t="shared" si="1"/>
        <v/>
      </c>
      <c r="AS18" s="1130" t="str">
        <f t="shared" si="2"/>
        <v/>
      </c>
      <c r="AT18" s="1778"/>
      <c r="AV18" s="551"/>
    </row>
    <row r="19" spans="1:48" ht="15.75" customHeight="1">
      <c r="A19" s="646"/>
      <c r="B19" s="1784"/>
      <c r="C19" s="1785"/>
      <c r="D19" s="1765"/>
      <c r="E19" s="1766"/>
      <c r="F19" s="1767"/>
      <c r="G19" s="1786"/>
      <c r="H19" s="1786"/>
      <c r="I19" s="1769"/>
      <c r="J19" s="1776"/>
      <c r="K19" s="1769"/>
      <c r="L19" s="1785"/>
      <c r="M19" s="1130"/>
      <c r="N19" s="646"/>
      <c r="O19" s="1781"/>
      <c r="P19" s="1773"/>
      <c r="Q19" s="1129"/>
      <c r="R19" s="1775"/>
      <c r="S19" s="1775"/>
      <c r="T19" s="1778"/>
      <c r="U19" s="1766"/>
      <c r="V19" s="1766"/>
      <c r="W19" s="1766"/>
      <c r="X19" s="1766"/>
      <c r="Y19" s="1766"/>
      <c r="Z19" s="1771"/>
      <c r="AA19" s="1775"/>
      <c r="AB19" s="1776"/>
      <c r="AC19" s="1775"/>
      <c r="AD19" s="1775">
        <f t="shared" si="4"/>
        <v>0</v>
      </c>
      <c r="AE19" s="1128"/>
      <c r="AF19" s="1777"/>
      <c r="AG19" s="1128"/>
      <c r="AH19" s="1777"/>
      <c r="AI19" s="1128"/>
      <c r="AJ19" s="1777"/>
      <c r="AK19" s="1128"/>
      <c r="AL19" s="1777"/>
      <c r="AM19" s="1128"/>
      <c r="AN19" s="1777"/>
      <c r="AO19" s="1777"/>
      <c r="AP19" s="1775" t="str">
        <f t="shared" si="0"/>
        <v/>
      </c>
      <c r="AQ19" s="1775" t="str">
        <f t="shared" si="3"/>
        <v/>
      </c>
      <c r="AR19" s="1775" t="str">
        <f t="shared" si="1"/>
        <v/>
      </c>
      <c r="AS19" s="1130" t="str">
        <f t="shared" si="2"/>
        <v/>
      </c>
      <c r="AT19" s="1778"/>
      <c r="AV19" s="551"/>
    </row>
    <row r="20" spans="1:48" ht="15.75" customHeight="1">
      <c r="A20" s="646"/>
      <c r="B20" s="1784"/>
      <c r="C20" s="1785"/>
      <c r="D20" s="1765"/>
      <c r="E20" s="1766"/>
      <c r="F20" s="1767"/>
      <c r="G20" s="1786"/>
      <c r="H20" s="1786"/>
      <c r="I20" s="1769"/>
      <c r="J20" s="1776"/>
      <c r="K20" s="1769"/>
      <c r="L20" s="1785"/>
      <c r="M20" s="1130"/>
      <c r="N20" s="646"/>
      <c r="O20" s="1781"/>
      <c r="P20" s="1773"/>
      <c r="Q20" s="1129"/>
      <c r="R20" s="1775"/>
      <c r="S20" s="1775"/>
      <c r="T20" s="1778"/>
      <c r="U20" s="1766"/>
      <c r="V20" s="1766"/>
      <c r="W20" s="1766"/>
      <c r="X20" s="1766"/>
      <c r="Y20" s="1766"/>
      <c r="Z20" s="1771"/>
      <c r="AA20" s="1775"/>
      <c r="AB20" s="1776"/>
      <c r="AC20" s="1775"/>
      <c r="AD20" s="1775">
        <f t="shared" si="4"/>
        <v>0</v>
      </c>
      <c r="AE20" s="1128"/>
      <c r="AF20" s="1777"/>
      <c r="AG20" s="1128"/>
      <c r="AH20" s="1777"/>
      <c r="AI20" s="1128"/>
      <c r="AJ20" s="1777"/>
      <c r="AK20" s="1128"/>
      <c r="AL20" s="1777"/>
      <c r="AM20" s="1128"/>
      <c r="AN20" s="1777"/>
      <c r="AO20" s="1777"/>
      <c r="AP20" s="1775" t="str">
        <f t="shared" si="0"/>
        <v/>
      </c>
      <c r="AQ20" s="1775" t="str">
        <f t="shared" si="3"/>
        <v/>
      </c>
      <c r="AR20" s="1775" t="str">
        <f t="shared" si="1"/>
        <v/>
      </c>
      <c r="AS20" s="1130" t="str">
        <f t="shared" si="2"/>
        <v/>
      </c>
      <c r="AT20" s="1778"/>
      <c r="AV20" s="551"/>
    </row>
    <row r="21" spans="1:48" ht="15.75" customHeight="1">
      <c r="A21" s="646"/>
      <c r="B21" s="1784"/>
      <c r="C21" s="1785"/>
      <c r="D21" s="1765"/>
      <c r="E21" s="1766"/>
      <c r="F21" s="1767"/>
      <c r="G21" s="1786"/>
      <c r="H21" s="1786"/>
      <c r="I21" s="1769"/>
      <c r="J21" s="1776"/>
      <c r="K21" s="1769"/>
      <c r="L21" s="1785"/>
      <c r="M21" s="1130"/>
      <c r="N21" s="646"/>
      <c r="O21" s="1781"/>
      <c r="P21" s="1773"/>
      <c r="Q21" s="1129"/>
      <c r="R21" s="1775"/>
      <c r="S21" s="1775"/>
      <c r="T21" s="1778"/>
      <c r="U21" s="1766"/>
      <c r="V21" s="1766"/>
      <c r="W21" s="1766"/>
      <c r="X21" s="1766"/>
      <c r="Y21" s="1766"/>
      <c r="Z21" s="1771"/>
      <c r="AA21" s="1775"/>
      <c r="AB21" s="1776"/>
      <c r="AC21" s="1775"/>
      <c r="AD21" s="1775">
        <f t="shared" si="4"/>
        <v>0</v>
      </c>
      <c r="AE21" s="1128"/>
      <c r="AF21" s="1777"/>
      <c r="AG21" s="1128"/>
      <c r="AH21" s="1777"/>
      <c r="AI21" s="1128"/>
      <c r="AJ21" s="1777"/>
      <c r="AK21" s="1128"/>
      <c r="AL21" s="1777"/>
      <c r="AM21" s="1128"/>
      <c r="AN21" s="1777"/>
      <c r="AO21" s="1777"/>
      <c r="AP21" s="1775" t="str">
        <f t="shared" si="0"/>
        <v/>
      </c>
      <c r="AQ21" s="1775" t="str">
        <f t="shared" si="3"/>
        <v/>
      </c>
      <c r="AR21" s="1775" t="str">
        <f t="shared" si="1"/>
        <v/>
      </c>
      <c r="AS21" s="1130" t="str">
        <f t="shared" si="2"/>
        <v/>
      </c>
      <c r="AT21" s="1778"/>
      <c r="AV21" s="551"/>
    </row>
    <row r="22" spans="1:48" ht="15.75" customHeight="1">
      <c r="A22" s="646"/>
      <c r="B22" s="1784"/>
      <c r="C22" s="1785"/>
      <c r="D22" s="1765"/>
      <c r="E22" s="1766"/>
      <c r="F22" s="1767"/>
      <c r="G22" s="1786"/>
      <c r="H22" s="1786"/>
      <c r="I22" s="1769"/>
      <c r="J22" s="1776"/>
      <c r="K22" s="1769"/>
      <c r="L22" s="1785"/>
      <c r="M22" s="1130"/>
      <c r="N22" s="646"/>
      <c r="O22" s="1781"/>
      <c r="P22" s="1773"/>
      <c r="Q22" s="1129"/>
      <c r="R22" s="1775"/>
      <c r="S22" s="1775"/>
      <c r="T22" s="1778"/>
      <c r="U22" s="1766"/>
      <c r="V22" s="1766"/>
      <c r="W22" s="1766"/>
      <c r="X22" s="1766"/>
      <c r="Y22" s="1766"/>
      <c r="Z22" s="1771"/>
      <c r="AA22" s="1775"/>
      <c r="AB22" s="1776"/>
      <c r="AC22" s="1775"/>
      <c r="AD22" s="1775">
        <f t="shared" si="4"/>
        <v>0</v>
      </c>
      <c r="AE22" s="1128"/>
      <c r="AF22" s="1777"/>
      <c r="AG22" s="1128"/>
      <c r="AH22" s="1777"/>
      <c r="AI22" s="1128"/>
      <c r="AJ22" s="1777"/>
      <c r="AK22" s="1128"/>
      <c r="AL22" s="1777"/>
      <c r="AM22" s="1128"/>
      <c r="AN22" s="1777"/>
      <c r="AO22" s="1777"/>
      <c r="AP22" s="1775" t="str">
        <f t="shared" si="0"/>
        <v/>
      </c>
      <c r="AQ22" s="1775" t="str">
        <f t="shared" si="3"/>
        <v/>
      </c>
      <c r="AR22" s="1775" t="str">
        <f t="shared" si="1"/>
        <v/>
      </c>
      <c r="AS22" s="1130" t="str">
        <f t="shared" si="2"/>
        <v/>
      </c>
      <c r="AT22" s="1778"/>
      <c r="AV22" s="551"/>
    </row>
    <row r="23" spans="1:48" ht="15.75" customHeight="1">
      <c r="A23" s="2299" t="s">
        <v>147</v>
      </c>
      <c r="B23" s="2805"/>
      <c r="C23" s="2805"/>
      <c r="D23" s="2806"/>
      <c r="E23" s="1787"/>
      <c r="F23" s="1787"/>
      <c r="G23" s="1787"/>
      <c r="H23" s="1787"/>
      <c r="I23" s="1769"/>
      <c r="J23" s="1776"/>
      <c r="K23" s="1769"/>
      <c r="L23" s="1788"/>
      <c r="M23" s="1130"/>
      <c r="N23" s="1223"/>
      <c r="O23" s="1789"/>
      <c r="P23" s="1773"/>
      <c r="Q23" s="1129"/>
      <c r="R23" s="1775">
        <f>SUM(R7:R22)</f>
        <v>0</v>
      </c>
      <c r="S23" s="1775">
        <f>SUM(S7:S22)</f>
        <v>0</v>
      </c>
      <c r="T23" s="1775"/>
      <c r="U23" s="1776"/>
      <c r="V23" s="1776"/>
      <c r="W23" s="1776"/>
      <c r="X23" s="1776"/>
      <c r="Y23" s="1776"/>
      <c r="Z23" s="1130"/>
      <c r="AA23" s="1775"/>
      <c r="AB23" s="1776"/>
      <c r="AC23" s="1775"/>
      <c r="AD23" s="1775">
        <f>SUM(AD7:AD22)</f>
        <v>0</v>
      </c>
      <c r="AE23" s="1128"/>
      <c r="AF23" s="1777"/>
      <c r="AG23" s="1128"/>
      <c r="AH23" s="1777"/>
      <c r="AI23" s="1128"/>
      <c r="AJ23" s="1777"/>
      <c r="AK23" s="1128"/>
      <c r="AL23" s="1777"/>
      <c r="AM23" s="1128"/>
      <c r="AN23" s="1777"/>
      <c r="AO23" s="1777"/>
      <c r="AP23" s="1775">
        <f>SUM(AP7:AP22)</f>
        <v>0</v>
      </c>
      <c r="AQ23" s="1775">
        <f>SUM(AQ7:AQ22)</f>
        <v>0</v>
      </c>
      <c r="AR23" s="1775">
        <f>SUM(AR7:AR22)</f>
        <v>0</v>
      </c>
      <c r="AS23" s="1130" t="str">
        <f t="shared" si="2"/>
        <v/>
      </c>
      <c r="AT23" s="1775"/>
      <c r="AV23" s="551"/>
    </row>
    <row r="24" spans="1:48" ht="15.75" customHeight="1">
      <c r="A24" s="1813" t="str">
        <f>封面!D11&amp;封面!G11</f>
        <v>被评估企业填表人：</v>
      </c>
      <c r="C24" s="1750"/>
      <c r="D24" s="1750"/>
      <c r="E24" s="1750"/>
      <c r="F24" s="1750"/>
      <c r="G24" s="1750"/>
      <c r="H24" s="1750"/>
      <c r="J24" s="1750"/>
      <c r="L24" s="1750"/>
      <c r="M24" s="1750"/>
      <c r="Q24" s="1750"/>
      <c r="R24" s="1750"/>
      <c r="S24" s="1750"/>
      <c r="T24" s="1750"/>
      <c r="U24" s="1750"/>
      <c r="V24" s="1750"/>
      <c r="W24" s="1750"/>
      <c r="X24" s="1750"/>
      <c r="Y24" s="1750"/>
      <c r="Z24" s="1750"/>
      <c r="AA24" s="1750"/>
      <c r="AB24" s="1750"/>
      <c r="AC24" s="1750"/>
      <c r="AD24" s="1750" t="str">
        <f>"评估人员："&amp;封面!G28&amp;"  "&amp;封面!G34</f>
        <v xml:space="preserve">评估人员：  </v>
      </c>
      <c r="AE24" s="1750"/>
      <c r="AF24" s="1750"/>
      <c r="AG24" s="1750"/>
      <c r="AH24" s="1750"/>
      <c r="AI24" s="1750"/>
      <c r="AJ24" s="1750"/>
      <c r="AK24" s="1750"/>
      <c r="AL24" s="1750"/>
      <c r="AM24" s="1750"/>
      <c r="AN24" s="1750"/>
      <c r="AO24" s="1750"/>
      <c r="AP24" s="1750"/>
      <c r="AQ24" s="1750"/>
      <c r="AR24" s="1750"/>
      <c r="AS24" s="1751"/>
      <c r="AT24" s="1750"/>
    </row>
    <row r="25" spans="1:48" ht="15.75" customHeight="1">
      <c r="A25" s="1749" t="str">
        <f>CONCATENATE(封面!D13,封面!F13,封面!G13,封面!H13,封面!I13,封面!J13,封面!K13)</f>
        <v>填表日期：年月日</v>
      </c>
      <c r="C25" s="1750"/>
      <c r="D25" s="1750"/>
      <c r="E25" s="1750"/>
      <c r="F25" s="1750"/>
      <c r="G25" s="1750"/>
      <c r="H25" s="1750"/>
      <c r="J25" s="1750"/>
      <c r="L25" s="1750"/>
      <c r="M25" s="1750"/>
      <c r="Q25" s="1750"/>
      <c r="R25" s="1750"/>
      <c r="S25" s="1750"/>
      <c r="T25" s="1750"/>
      <c r="U25" s="1750"/>
      <c r="V25" s="1750"/>
      <c r="W25" s="1750"/>
      <c r="X25" s="1750"/>
      <c r="Y25" s="1750"/>
      <c r="Z25" s="1750"/>
      <c r="AA25" s="1750"/>
      <c r="AB25" s="1750"/>
      <c r="AC25" s="1750"/>
      <c r="AD25" s="1750"/>
      <c r="AE25" s="1750"/>
      <c r="AF25" s="1750"/>
      <c r="AG25" s="1750"/>
      <c r="AH25" s="1750"/>
      <c r="AI25" s="1750"/>
      <c r="AJ25" s="1750"/>
      <c r="AK25" s="1750"/>
      <c r="AL25" s="1750"/>
      <c r="AM25" s="1750"/>
      <c r="AN25" s="1750"/>
      <c r="AO25" s="1750"/>
      <c r="AP25" s="1750"/>
      <c r="AQ25" s="1750"/>
      <c r="AR25" s="1750"/>
      <c r="AS25" s="1751"/>
      <c r="AT25" s="1750"/>
    </row>
    <row r="26" spans="1:48" ht="15.75" customHeight="1">
      <c r="C26" s="1750"/>
      <c r="D26" s="1750"/>
      <c r="E26" s="1750"/>
      <c r="F26" s="1750"/>
      <c r="G26" s="1750"/>
      <c r="H26" s="1750"/>
      <c r="J26" s="1750"/>
      <c r="L26" s="1750"/>
      <c r="M26" s="1750"/>
      <c r="Q26" s="1750"/>
      <c r="R26" s="1750"/>
      <c r="S26" s="1750"/>
      <c r="T26" s="1750"/>
      <c r="U26" s="1750"/>
      <c r="V26" s="1750"/>
      <c r="W26" s="1750"/>
      <c r="X26" s="1750"/>
      <c r="Y26" s="1750"/>
      <c r="Z26" s="1790"/>
      <c r="AA26" s="1750"/>
      <c r="AB26" s="1750"/>
      <c r="AC26" s="1750"/>
      <c r="AD26" s="1750"/>
      <c r="AE26" s="1750"/>
      <c r="AF26" s="1750"/>
      <c r="AG26" s="1750"/>
      <c r="AH26" s="1750"/>
      <c r="AI26" s="1750"/>
      <c r="AJ26" s="1750"/>
      <c r="AK26" s="1750"/>
      <c r="AL26" s="1750"/>
      <c r="AM26" s="1750"/>
      <c r="AN26" s="1750"/>
      <c r="AO26" s="1750"/>
      <c r="AP26" s="1750"/>
      <c r="AQ26" s="1750"/>
      <c r="AR26" s="1750"/>
      <c r="AS26" s="1751"/>
      <c r="AT26" s="1750"/>
    </row>
    <row r="27" spans="1:48" ht="15.75" customHeight="1">
      <c r="C27" s="1750"/>
      <c r="D27" s="1750"/>
      <c r="E27" s="1750"/>
      <c r="F27" s="1750"/>
      <c r="G27" s="1750"/>
      <c r="H27" s="1750"/>
      <c r="J27" s="1750"/>
      <c r="L27" s="1750"/>
      <c r="M27" s="1750"/>
      <c r="Q27" s="1750"/>
      <c r="R27" s="1750"/>
      <c r="S27" s="1750"/>
      <c r="T27" s="1750"/>
      <c r="U27" s="1750"/>
      <c r="V27" s="1790"/>
      <c r="W27" s="1790"/>
      <c r="X27" s="1790"/>
      <c r="Y27" s="1790"/>
      <c r="Z27" s="1750"/>
      <c r="AA27" s="1750"/>
      <c r="AB27" s="1750"/>
      <c r="AC27" s="1750"/>
      <c r="AD27" s="1750"/>
      <c r="AE27" s="1750"/>
      <c r="AF27" s="1750"/>
      <c r="AG27" s="1750"/>
      <c r="AH27" s="1750"/>
      <c r="AI27" s="1750"/>
      <c r="AJ27" s="1750"/>
      <c r="AK27" s="1750"/>
      <c r="AL27" s="1750"/>
      <c r="AM27" s="1750"/>
      <c r="AN27" s="1750"/>
      <c r="AO27" s="1750"/>
      <c r="AP27" s="1750"/>
      <c r="AQ27" s="1750"/>
      <c r="AR27" s="1750"/>
      <c r="AS27" s="1751"/>
      <c r="AT27" s="1750"/>
    </row>
    <row r="28" spans="1:48" ht="15.75" customHeight="1">
      <c r="C28" s="1750"/>
      <c r="D28" s="1750"/>
      <c r="E28" s="1750"/>
      <c r="F28" s="1750"/>
      <c r="G28" s="1750"/>
      <c r="H28" s="1750"/>
      <c r="J28" s="1750"/>
      <c r="L28" s="1750"/>
      <c r="M28" s="1750"/>
      <c r="Q28" s="1750"/>
      <c r="R28" s="1750"/>
      <c r="S28" s="1750"/>
      <c r="T28" s="1750"/>
      <c r="U28" s="1750"/>
      <c r="V28" s="1750"/>
      <c r="W28" s="1750"/>
      <c r="X28" s="1790"/>
      <c r="Y28" s="1750"/>
      <c r="Z28" s="1750"/>
      <c r="AA28" s="1750"/>
      <c r="AB28" s="1750"/>
      <c r="AC28" s="1750"/>
      <c r="AD28" s="1750"/>
      <c r="AE28" s="1750"/>
      <c r="AF28" s="1750"/>
      <c r="AG28" s="1750"/>
      <c r="AH28" s="1750"/>
      <c r="AI28" s="1750"/>
      <c r="AJ28" s="1750"/>
      <c r="AK28" s="1750"/>
      <c r="AL28" s="1750"/>
      <c r="AM28" s="1750"/>
      <c r="AN28" s="1750"/>
      <c r="AO28" s="1750"/>
      <c r="AP28" s="1750"/>
      <c r="AQ28" s="1750"/>
      <c r="AR28" s="1750"/>
      <c r="AS28" s="1751"/>
      <c r="AT28" s="1750"/>
    </row>
  </sheetData>
  <mergeCells count="30">
    <mergeCell ref="E5:K5"/>
    <mergeCell ref="AM5:AN5"/>
    <mergeCell ref="AO5:AO6"/>
    <mergeCell ref="S5:S6"/>
    <mergeCell ref="T5:T6"/>
    <mergeCell ref="V5:Y5"/>
    <mergeCell ref="AA5:AB5"/>
    <mergeCell ref="AC5:AC6"/>
    <mergeCell ref="AD5:AD6"/>
    <mergeCell ref="A23:D23"/>
    <mergeCell ref="AE5:AF5"/>
    <mergeCell ref="AG5:AH5"/>
    <mergeCell ref="AI5:AJ5"/>
    <mergeCell ref="AK5:AL5"/>
    <mergeCell ref="M5:M6"/>
    <mergeCell ref="N5:N6"/>
    <mergeCell ref="O5:O6"/>
    <mergeCell ref="P5:P6"/>
    <mergeCell ref="Q5:Q6"/>
    <mergeCell ref="R5:R6"/>
    <mergeCell ref="L5:L6"/>
    <mergeCell ref="A5:A6"/>
    <mergeCell ref="B5:B6"/>
    <mergeCell ref="C5:C6"/>
    <mergeCell ref="D5:D6"/>
    <mergeCell ref="AV5:AV6"/>
    <mergeCell ref="AP5:AP6"/>
    <mergeCell ref="AQ5:AR5"/>
    <mergeCell ref="AS5:AS6"/>
    <mergeCell ref="AT5:AT6"/>
  </mergeCells>
  <phoneticPr fontId="28" type="noConversion"/>
  <dataValidations count="4">
    <dataValidation type="list" allowBlank="1" showInputMessage="1" showErrorMessage="1" sqref="E7:E22" xr:uid="{C3529A3E-0103-40F4-9B5E-B8D2E1769F48}">
      <formula1>"划拨,出让"</formula1>
    </dataValidation>
    <dataValidation type="list" allowBlank="1" showInputMessage="1" showErrorMessage="1" sqref="U7:Y22" xr:uid="{C7D1599C-BC1F-4ADA-8D12-17BF30749551}">
      <formula1>"√,×"</formula1>
    </dataValidation>
    <dataValidation type="list" allowBlank="1" showInputMessage="1" showErrorMessage="1" sqref="N7:N22" xr:uid="{B54DCCEB-A3FF-4FE3-B819-3B0462E91E61}">
      <formula1>"国有,集体"</formula1>
    </dataValidation>
    <dataValidation allowBlank="1" showInputMessage="1" showErrorMessage="1" prompt="底稿要求_x000a_产权证：逐页无遮挡复印，扫描成一个PDF文件；无产权证的，用企业出具的无证但产权归属无异议的专项说明代替。" sqref="E5:K5" xr:uid="{F424D072-AE3B-4630-9A1E-72E36A0D360C}"/>
  </dataValidations>
  <hyperlinks>
    <hyperlink ref="A1" location="索引目录!C28" display="返回索引页" xr:uid="{74CDD370-932A-4A9A-9295-9244B9D932D7}"/>
    <hyperlink ref="B1" location="无形资产汇总!B6" display="返回" xr:uid="{90AD3450-2E8B-45D3-962B-1120CB226D27}"/>
  </hyperlinks>
  <printOptions horizontalCentered="1"/>
  <pageMargins left="0.35433070866141736" right="0.35433070866141736" top="0.98425196850393704" bottom="0.78740157480314965" header="0.39370078740157477" footer="0.51181102362204722"/>
  <pageSetup paperSize="9" scale="22" fitToHeight="0" orientation="landscape" r:id="rId1"/>
  <headerFooter alignWithMargins="0">
    <oddHeader>&amp;R&amp;"宋体,常规"&amp;10共&amp;"Times New Roman,常规"&amp;N&amp;"宋体,常规"页第&amp;"Times New Roman,常规"&amp;P&amp;"宋体,常规"页</oddHeader>
  </headerFooter>
</worksheet>
</file>

<file path=xl/worksheets/sheet9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A00-000000000000}">
  <sheetPr codeName="Sheet68">
    <tabColor indexed="10"/>
    <pageSetUpPr fitToPage="1"/>
  </sheetPr>
  <dimension ref="A1:P29"/>
  <sheetViews>
    <sheetView zoomScaleNormal="100" workbookViewId="0">
      <selection activeCell="F30" sqref="F30"/>
    </sheetView>
  </sheetViews>
  <sheetFormatPr defaultColWidth="9" defaultRowHeight="15.75" outlineLevelCol="1"/>
  <cols>
    <col min="1" max="1" width="4" style="580" customWidth="1"/>
    <col min="2" max="2" width="14.75" style="542" customWidth="1"/>
    <col min="3" max="3" width="10.625" style="542" customWidth="1"/>
    <col min="4" max="4" width="5.25" style="542" customWidth="1"/>
    <col min="5" max="5" width="8.5" style="542" customWidth="1"/>
    <col min="6" max="6" width="7.125" style="542" customWidth="1"/>
    <col min="7" max="7" width="8.25" style="542" customWidth="1"/>
    <col min="8" max="8" width="10.625" style="542" customWidth="1"/>
    <col min="9" max="9" width="13.375" style="709" customWidth="1"/>
    <col min="10" max="10" width="12.625" style="709" customWidth="1" outlineLevel="1"/>
    <col min="11" max="11" width="10.75" style="709" customWidth="1" outlineLevel="1"/>
    <col min="12" max="13" width="10.75" style="709" customWidth="1"/>
    <col min="14" max="14" width="6.5" style="709" customWidth="1"/>
    <col min="15" max="15" width="7.25" style="709" customWidth="1"/>
    <col min="16" max="16" width="7.125" style="542" customWidth="1"/>
    <col min="17" max="16384" width="9" style="542"/>
  </cols>
  <sheetData>
    <row r="1" spans="1:16" ht="13.5" customHeight="1">
      <c r="A1" s="558" t="s">
        <v>108</v>
      </c>
      <c r="B1" s="357" t="s">
        <v>333</v>
      </c>
      <c r="C1" s="414"/>
      <c r="D1" s="414"/>
      <c r="E1" s="414"/>
      <c r="F1" s="414"/>
      <c r="G1" s="414"/>
      <c r="H1" s="414"/>
      <c r="I1" s="1042"/>
      <c r="J1" s="1042"/>
      <c r="K1" s="1042"/>
      <c r="L1" s="1042"/>
      <c r="M1" s="1042"/>
      <c r="N1" s="1042"/>
      <c r="O1" s="2827"/>
      <c r="P1" s="2827"/>
    </row>
    <row r="2" spans="1:16" ht="30" customHeight="1">
      <c r="A2" s="2355" t="s">
        <v>668</v>
      </c>
      <c r="B2" s="2355"/>
      <c r="C2" s="2828"/>
      <c r="D2" s="2828"/>
      <c r="E2" s="2828"/>
      <c r="F2" s="2828"/>
      <c r="G2" s="2828"/>
      <c r="H2" s="2828"/>
      <c r="I2" s="2828"/>
      <c r="J2" s="2828"/>
      <c r="K2" s="2828"/>
      <c r="L2" s="2828"/>
      <c r="M2" s="2828"/>
      <c r="N2" s="2828"/>
      <c r="O2" s="2828"/>
      <c r="P2" s="2828"/>
    </row>
    <row r="3" spans="1:16">
      <c r="A3" s="1806" t="str">
        <f>无形资产汇总!A3</f>
        <v>评估基准日：年月日</v>
      </c>
      <c r="B3" s="708"/>
      <c r="C3" s="708"/>
      <c r="D3" s="708"/>
      <c r="E3" s="708"/>
      <c r="F3" s="708"/>
      <c r="G3" s="708"/>
      <c r="H3" s="708"/>
      <c r="I3" s="708"/>
      <c r="J3" s="708"/>
      <c r="K3" s="708"/>
      <c r="L3" s="708"/>
      <c r="M3" s="708"/>
      <c r="N3" s="708"/>
      <c r="O3" s="708"/>
      <c r="P3" s="708"/>
    </row>
    <row r="4" spans="1:16">
      <c r="A4" s="12" t="str">
        <f>封面!D7&amp;封面!F7</f>
        <v>被评估企业：</v>
      </c>
      <c r="B4" s="413"/>
      <c r="C4" s="413"/>
      <c r="D4" s="413"/>
      <c r="E4" s="413"/>
      <c r="F4" s="413"/>
      <c r="G4" s="413"/>
      <c r="H4" s="413"/>
      <c r="I4" s="1008"/>
      <c r="J4" s="1008"/>
      <c r="K4" s="1008"/>
      <c r="L4" s="1008"/>
      <c r="M4" s="1008"/>
      <c r="N4" s="1008"/>
      <c r="O4" s="1008"/>
      <c r="P4" s="543" t="s">
        <v>110</v>
      </c>
    </row>
    <row r="5" spans="1:16" ht="27.75" customHeight="1">
      <c r="A5" s="578" t="s">
        <v>172</v>
      </c>
      <c r="B5" s="544" t="s">
        <v>669</v>
      </c>
      <c r="C5" s="545" t="s">
        <v>670</v>
      </c>
      <c r="D5" s="544" t="s">
        <v>671</v>
      </c>
      <c r="E5" s="544" t="s">
        <v>583</v>
      </c>
      <c r="F5" s="544" t="s">
        <v>672</v>
      </c>
      <c r="G5" s="544" t="s">
        <v>673</v>
      </c>
      <c r="H5" s="544" t="s">
        <v>674</v>
      </c>
      <c r="I5" s="1043" t="s">
        <v>502</v>
      </c>
      <c r="J5" s="1044" t="s">
        <v>317</v>
      </c>
      <c r="K5" s="1044" t="s">
        <v>394</v>
      </c>
      <c r="L5" s="1044" t="s">
        <v>318</v>
      </c>
      <c r="M5" s="1043" t="s">
        <v>319</v>
      </c>
      <c r="N5" s="1043" t="s">
        <v>320</v>
      </c>
      <c r="O5" s="1043" t="s">
        <v>336</v>
      </c>
      <c r="P5" s="544" t="s">
        <v>175</v>
      </c>
    </row>
    <row r="6" spans="1:16">
      <c r="A6" s="46"/>
      <c r="B6" s="410"/>
      <c r="C6" s="410"/>
      <c r="D6" s="410"/>
      <c r="E6" s="410"/>
      <c r="F6" s="410"/>
      <c r="G6" s="410"/>
      <c r="H6" s="410"/>
      <c r="I6" s="1012"/>
      <c r="J6" s="1011"/>
      <c r="K6" s="1011"/>
      <c r="L6" s="1011"/>
      <c r="M6" s="1012"/>
      <c r="N6" s="956" t="str">
        <f>IF(L6=0,"",(M6-L6))</f>
        <v/>
      </c>
      <c r="O6" s="956" t="str">
        <f>IF(L6=0,"",(M6-L6)/L6*100)</f>
        <v/>
      </c>
      <c r="P6" s="419"/>
    </row>
    <row r="7" spans="1:16">
      <c r="A7" s="46"/>
      <c r="B7" s="410"/>
      <c r="C7" s="410"/>
      <c r="D7" s="410"/>
      <c r="E7" s="410"/>
      <c r="F7" s="410"/>
      <c r="G7" s="410"/>
      <c r="H7" s="410"/>
      <c r="I7" s="1012"/>
      <c r="J7" s="1012"/>
      <c r="K7" s="1012"/>
      <c r="L7" s="1012"/>
      <c r="M7" s="1012"/>
      <c r="N7" s="956" t="str">
        <f t="shared" ref="N7:N27" si="0">IF(L7=0,"",(M7-L7))</f>
        <v/>
      </c>
      <c r="O7" s="956" t="str">
        <f t="shared" ref="O7:O27" si="1">IF(L7=0,"",(M7-L7)/L7*100)</f>
        <v/>
      </c>
      <c r="P7" s="419"/>
    </row>
    <row r="8" spans="1:16">
      <c r="A8" s="46"/>
      <c r="B8" s="410"/>
      <c r="C8" s="410"/>
      <c r="D8" s="410"/>
      <c r="E8" s="410"/>
      <c r="F8" s="410"/>
      <c r="G8" s="410"/>
      <c r="H8" s="410"/>
      <c r="I8" s="1012"/>
      <c r="J8" s="1012"/>
      <c r="K8" s="1012"/>
      <c r="L8" s="1012"/>
      <c r="M8" s="1012"/>
      <c r="N8" s="956" t="str">
        <f t="shared" si="0"/>
        <v/>
      </c>
      <c r="O8" s="956" t="str">
        <f t="shared" si="1"/>
        <v/>
      </c>
      <c r="P8" s="419"/>
    </row>
    <row r="9" spans="1:16">
      <c r="A9" s="46"/>
      <c r="B9" s="410"/>
      <c r="C9" s="410"/>
      <c r="D9" s="410"/>
      <c r="E9" s="410"/>
      <c r="F9" s="410"/>
      <c r="G9" s="410"/>
      <c r="H9" s="410"/>
      <c r="I9" s="1012"/>
      <c r="J9" s="1012"/>
      <c r="K9" s="1012"/>
      <c r="L9" s="1012"/>
      <c r="M9" s="1012"/>
      <c r="N9" s="956" t="str">
        <f t="shared" si="0"/>
        <v/>
      </c>
      <c r="O9" s="956" t="str">
        <f t="shared" si="1"/>
        <v/>
      </c>
      <c r="P9" s="419"/>
    </row>
    <row r="10" spans="1:16">
      <c r="A10" s="46"/>
      <c r="B10" s="410"/>
      <c r="C10" s="410"/>
      <c r="D10" s="410"/>
      <c r="E10" s="410"/>
      <c r="F10" s="410"/>
      <c r="G10" s="410"/>
      <c r="H10" s="410"/>
      <c r="I10" s="1012"/>
      <c r="J10" s="1012"/>
      <c r="K10" s="1012"/>
      <c r="L10" s="1012"/>
      <c r="M10" s="1012"/>
      <c r="N10" s="956" t="str">
        <f t="shared" si="0"/>
        <v/>
      </c>
      <c r="O10" s="956" t="str">
        <f t="shared" si="1"/>
        <v/>
      </c>
      <c r="P10" s="419"/>
    </row>
    <row r="11" spans="1:16">
      <c r="A11" s="46"/>
      <c r="B11" s="410"/>
      <c r="C11" s="410"/>
      <c r="D11" s="410"/>
      <c r="E11" s="410"/>
      <c r="F11" s="410"/>
      <c r="G11" s="410"/>
      <c r="H11" s="410"/>
      <c r="I11" s="1012"/>
      <c r="J11" s="1012"/>
      <c r="K11" s="1012"/>
      <c r="L11" s="1012"/>
      <c r="M11" s="1012"/>
      <c r="N11" s="956" t="str">
        <f t="shared" si="0"/>
        <v/>
      </c>
      <c r="O11" s="956" t="str">
        <f t="shared" si="1"/>
        <v/>
      </c>
      <c r="P11" s="419"/>
    </row>
    <row r="12" spans="1:16">
      <c r="A12" s="46"/>
      <c r="B12" s="410"/>
      <c r="C12" s="410"/>
      <c r="D12" s="410"/>
      <c r="E12" s="410"/>
      <c r="F12" s="410"/>
      <c r="G12" s="410"/>
      <c r="H12" s="410"/>
      <c r="I12" s="1012"/>
      <c r="J12" s="1012"/>
      <c r="K12" s="1012"/>
      <c r="L12" s="1012"/>
      <c r="M12" s="1012"/>
      <c r="N12" s="956" t="str">
        <f t="shared" si="0"/>
        <v/>
      </c>
      <c r="O12" s="956" t="str">
        <f t="shared" si="1"/>
        <v/>
      </c>
      <c r="P12" s="419"/>
    </row>
    <row r="13" spans="1:16">
      <c r="A13" s="46"/>
      <c r="B13" s="410"/>
      <c r="C13" s="410"/>
      <c r="D13" s="410"/>
      <c r="E13" s="410"/>
      <c r="F13" s="410"/>
      <c r="G13" s="410"/>
      <c r="H13" s="410"/>
      <c r="I13" s="1012"/>
      <c r="J13" s="1012"/>
      <c r="K13" s="1012"/>
      <c r="L13" s="1012"/>
      <c r="M13" s="1012"/>
      <c r="N13" s="956" t="str">
        <f t="shared" si="0"/>
        <v/>
      </c>
      <c r="O13" s="956" t="str">
        <f t="shared" si="1"/>
        <v/>
      </c>
      <c r="P13" s="419"/>
    </row>
    <row r="14" spans="1:16">
      <c r="A14" s="46"/>
      <c r="B14" s="410"/>
      <c r="C14" s="410"/>
      <c r="D14" s="410"/>
      <c r="E14" s="410"/>
      <c r="F14" s="410"/>
      <c r="G14" s="410"/>
      <c r="H14" s="410"/>
      <c r="I14" s="1012"/>
      <c r="J14" s="1012"/>
      <c r="K14" s="1012"/>
      <c r="L14" s="1012"/>
      <c r="M14" s="1012"/>
      <c r="N14" s="956" t="str">
        <f t="shared" si="0"/>
        <v/>
      </c>
      <c r="O14" s="956" t="str">
        <f t="shared" si="1"/>
        <v/>
      </c>
      <c r="P14" s="419"/>
    </row>
    <row r="15" spans="1:16">
      <c r="A15" s="46"/>
      <c r="B15" s="410"/>
      <c r="C15" s="410"/>
      <c r="D15" s="410"/>
      <c r="E15" s="410"/>
      <c r="F15" s="410"/>
      <c r="G15" s="410"/>
      <c r="H15" s="410"/>
      <c r="I15" s="1012"/>
      <c r="J15" s="1012"/>
      <c r="K15" s="1012"/>
      <c r="L15" s="1012"/>
      <c r="M15" s="1012"/>
      <c r="N15" s="956" t="str">
        <f t="shared" si="0"/>
        <v/>
      </c>
      <c r="O15" s="956" t="str">
        <f t="shared" si="1"/>
        <v/>
      </c>
      <c r="P15" s="419"/>
    </row>
    <row r="16" spans="1:16">
      <c r="A16" s="46"/>
      <c r="B16" s="410"/>
      <c r="C16" s="410"/>
      <c r="D16" s="410"/>
      <c r="E16" s="410"/>
      <c r="F16" s="410"/>
      <c r="G16" s="410"/>
      <c r="H16" s="410"/>
      <c r="I16" s="1012"/>
      <c r="J16" s="1012"/>
      <c r="K16" s="1012"/>
      <c r="L16" s="1012"/>
      <c r="M16" s="1012"/>
      <c r="N16" s="956" t="str">
        <f t="shared" si="0"/>
        <v/>
      </c>
      <c r="O16" s="956" t="str">
        <f t="shared" si="1"/>
        <v/>
      </c>
      <c r="P16" s="419"/>
    </row>
    <row r="17" spans="1:16">
      <c r="A17" s="46"/>
      <c r="B17" s="410"/>
      <c r="C17" s="410"/>
      <c r="D17" s="410"/>
      <c r="E17" s="410"/>
      <c r="F17" s="410"/>
      <c r="G17" s="410"/>
      <c r="H17" s="410"/>
      <c r="I17" s="1012"/>
      <c r="J17" s="1012"/>
      <c r="K17" s="1012"/>
      <c r="L17" s="1012"/>
      <c r="M17" s="1012"/>
      <c r="N17" s="956" t="str">
        <f t="shared" si="0"/>
        <v/>
      </c>
      <c r="O17" s="956" t="str">
        <f t="shared" si="1"/>
        <v/>
      </c>
      <c r="P17" s="419"/>
    </row>
    <row r="18" spans="1:16">
      <c r="A18" s="46"/>
      <c r="B18" s="410"/>
      <c r="C18" s="410"/>
      <c r="D18" s="410"/>
      <c r="E18" s="410"/>
      <c r="F18" s="410"/>
      <c r="G18" s="410"/>
      <c r="H18" s="410"/>
      <c r="I18" s="1012"/>
      <c r="J18" s="1012"/>
      <c r="K18" s="1012"/>
      <c r="L18" s="1012"/>
      <c r="M18" s="1012"/>
      <c r="N18" s="956" t="str">
        <f t="shared" si="0"/>
        <v/>
      </c>
      <c r="O18" s="956" t="str">
        <f t="shared" si="1"/>
        <v/>
      </c>
      <c r="P18" s="419"/>
    </row>
    <row r="19" spans="1:16">
      <c r="A19" s="46"/>
      <c r="B19" s="410"/>
      <c r="C19" s="410"/>
      <c r="D19" s="410"/>
      <c r="E19" s="410"/>
      <c r="F19" s="410"/>
      <c r="G19" s="410"/>
      <c r="H19" s="410"/>
      <c r="I19" s="1012"/>
      <c r="J19" s="1012"/>
      <c r="K19" s="1012"/>
      <c r="L19" s="1012"/>
      <c r="M19" s="1012"/>
      <c r="N19" s="956" t="str">
        <f t="shared" si="0"/>
        <v/>
      </c>
      <c r="O19" s="956" t="str">
        <f t="shared" si="1"/>
        <v/>
      </c>
      <c r="P19" s="419"/>
    </row>
    <row r="20" spans="1:16">
      <c r="A20" s="46"/>
      <c r="B20" s="410"/>
      <c r="C20" s="410"/>
      <c r="D20" s="410"/>
      <c r="E20" s="410"/>
      <c r="F20" s="410"/>
      <c r="G20" s="410"/>
      <c r="H20" s="410"/>
      <c r="I20" s="1012"/>
      <c r="J20" s="1012"/>
      <c r="K20" s="1012"/>
      <c r="L20" s="1012"/>
      <c r="M20" s="1012"/>
      <c r="N20" s="956" t="str">
        <f t="shared" si="0"/>
        <v/>
      </c>
      <c r="O20" s="956" t="str">
        <f t="shared" si="1"/>
        <v/>
      </c>
      <c r="P20" s="419"/>
    </row>
    <row r="21" spans="1:16">
      <c r="A21" s="46"/>
      <c r="B21" s="410"/>
      <c r="C21" s="410"/>
      <c r="D21" s="410"/>
      <c r="E21" s="410"/>
      <c r="F21" s="410"/>
      <c r="G21" s="410"/>
      <c r="H21" s="410"/>
      <c r="I21" s="1012"/>
      <c r="J21" s="1012"/>
      <c r="K21" s="1012"/>
      <c r="L21" s="1012"/>
      <c r="M21" s="1012"/>
      <c r="N21" s="956" t="str">
        <f t="shared" si="0"/>
        <v/>
      </c>
      <c r="O21" s="956" t="str">
        <f t="shared" si="1"/>
        <v/>
      </c>
      <c r="P21" s="419"/>
    </row>
    <row r="22" spans="1:16">
      <c r="A22" s="46"/>
      <c r="B22" s="410"/>
      <c r="C22" s="410"/>
      <c r="D22" s="410"/>
      <c r="E22" s="410"/>
      <c r="F22" s="410"/>
      <c r="G22" s="410"/>
      <c r="H22" s="410"/>
      <c r="I22" s="1012"/>
      <c r="J22" s="1012"/>
      <c r="K22" s="1012"/>
      <c r="L22" s="1012"/>
      <c r="M22" s="1012"/>
      <c r="N22" s="956" t="str">
        <f t="shared" si="0"/>
        <v/>
      </c>
      <c r="O22" s="956" t="str">
        <f t="shared" si="1"/>
        <v/>
      </c>
      <c r="P22" s="419"/>
    </row>
    <row r="23" spans="1:16">
      <c r="A23" s="46"/>
      <c r="B23" s="410"/>
      <c r="C23" s="410"/>
      <c r="D23" s="410"/>
      <c r="E23" s="410"/>
      <c r="F23" s="410"/>
      <c r="G23" s="410"/>
      <c r="H23" s="410"/>
      <c r="I23" s="1012"/>
      <c r="J23" s="1012"/>
      <c r="K23" s="1012"/>
      <c r="L23" s="1012"/>
      <c r="M23" s="1012"/>
      <c r="N23" s="956" t="str">
        <f t="shared" si="0"/>
        <v/>
      </c>
      <c r="O23" s="956" t="str">
        <f t="shared" si="1"/>
        <v/>
      </c>
      <c r="P23" s="419"/>
    </row>
    <row r="24" spans="1:16">
      <c r="A24" s="46"/>
      <c r="B24" s="410"/>
      <c r="C24" s="410"/>
      <c r="D24" s="410"/>
      <c r="E24" s="410"/>
      <c r="F24" s="410"/>
      <c r="G24" s="410"/>
      <c r="H24" s="410"/>
      <c r="I24" s="1012"/>
      <c r="J24" s="1012"/>
      <c r="K24" s="1012"/>
      <c r="L24" s="1012"/>
      <c r="M24" s="1012"/>
      <c r="N24" s="956" t="str">
        <f t="shared" si="0"/>
        <v/>
      </c>
      <c r="O24" s="956" t="str">
        <f t="shared" si="1"/>
        <v/>
      </c>
      <c r="P24" s="419"/>
    </row>
    <row r="25" spans="1:16">
      <c r="A25" s="46"/>
      <c r="B25" s="410"/>
      <c r="C25" s="410"/>
      <c r="D25" s="410"/>
      <c r="E25" s="410"/>
      <c r="F25" s="410"/>
      <c r="G25" s="410"/>
      <c r="H25" s="410"/>
      <c r="I25" s="1012"/>
      <c r="J25" s="1012"/>
      <c r="K25" s="1012"/>
      <c r="L25" s="1012"/>
      <c r="M25" s="1012"/>
      <c r="N25" s="956" t="str">
        <f t="shared" si="0"/>
        <v/>
      </c>
      <c r="O25" s="956" t="str">
        <f t="shared" si="1"/>
        <v/>
      </c>
      <c r="P25" s="419"/>
    </row>
    <row r="26" spans="1:16">
      <c r="A26" s="46"/>
      <c r="B26" s="410"/>
      <c r="C26" s="410"/>
      <c r="D26" s="410"/>
      <c r="E26" s="410"/>
      <c r="F26" s="410"/>
      <c r="G26" s="410"/>
      <c r="H26" s="410"/>
      <c r="I26" s="1012"/>
      <c r="J26" s="1012"/>
      <c r="K26" s="1012"/>
      <c r="L26" s="1012"/>
      <c r="M26" s="1012"/>
      <c r="N26" s="956" t="str">
        <f t="shared" si="0"/>
        <v/>
      </c>
      <c r="O26" s="956" t="str">
        <f t="shared" si="1"/>
        <v/>
      </c>
      <c r="P26" s="419"/>
    </row>
    <row r="27" spans="1:16">
      <c r="A27" s="2374" t="s">
        <v>395</v>
      </c>
      <c r="B27" s="2376"/>
      <c r="C27" s="546"/>
      <c r="D27" s="547"/>
      <c r="E27" s="410"/>
      <c r="F27" s="410"/>
      <c r="G27" s="410"/>
      <c r="H27" s="410"/>
      <c r="I27" s="1012"/>
      <c r="J27" s="1012">
        <f>SUM(J6:J26)</f>
        <v>0</v>
      </c>
      <c r="K27" s="1012"/>
      <c r="L27" s="1012">
        <f>SUM(L6:L26)</f>
        <v>0</v>
      </c>
      <c r="M27" s="1012">
        <f>SUM(M6:M26)</f>
        <v>0</v>
      </c>
      <c r="N27" s="956" t="str">
        <f t="shared" si="0"/>
        <v/>
      </c>
      <c r="O27" s="956" t="str">
        <f t="shared" si="1"/>
        <v/>
      </c>
      <c r="P27" s="419"/>
    </row>
    <row r="28" spans="1:16">
      <c r="A28" s="579" t="str">
        <f>封面!D11&amp;封面!G11</f>
        <v>被评估企业填表人：</v>
      </c>
      <c r="B28" s="349"/>
      <c r="C28" s="349"/>
      <c r="D28" s="349"/>
      <c r="E28" s="413"/>
      <c r="G28" s="413"/>
      <c r="H28" s="413"/>
      <c r="I28" s="1008"/>
      <c r="J28" s="1008"/>
      <c r="K28" s="1008"/>
      <c r="L28" s="943" t="str">
        <f>"评估人员："&amp;封面!O29&amp;"  "&amp;封面!O35</f>
        <v xml:space="preserve">评估人员：  </v>
      </c>
      <c r="M28" s="1008"/>
      <c r="N28" s="1008"/>
      <c r="O28" s="1008"/>
      <c r="P28" s="413"/>
    </row>
    <row r="29" spans="1:16">
      <c r="A29" s="12" t="str">
        <f>CONCATENATE(封面!D13,封面!F13,封面!G13,封面!H13,封面!I13,封面!J13,封面!K13)</f>
        <v>填表日期：年月日</v>
      </c>
      <c r="B29" s="413"/>
      <c r="C29" s="413"/>
      <c r="D29" s="413"/>
      <c r="E29" s="413"/>
      <c r="F29" s="413"/>
      <c r="G29" s="413"/>
      <c r="H29" s="413"/>
      <c r="I29" s="1008"/>
      <c r="J29" s="1008"/>
      <c r="K29" s="1008"/>
      <c r="L29" s="1008"/>
      <c r="M29" s="1008"/>
      <c r="N29" s="1008"/>
      <c r="O29" s="1008"/>
      <c r="P29" s="413"/>
    </row>
  </sheetData>
  <mergeCells count="3">
    <mergeCell ref="O1:P1"/>
    <mergeCell ref="A2:P2"/>
    <mergeCell ref="A27:B27"/>
  </mergeCells>
  <phoneticPr fontId="28" type="noConversion"/>
  <hyperlinks>
    <hyperlink ref="A1" location="索引目录!C28" display="返回索引页" xr:uid="{00000000-0004-0000-4A00-000000000000}"/>
    <hyperlink ref="B1" location="无形资产汇总!B6" display="返回" xr:uid="{00000000-0004-0000-4A00-000001000000}"/>
  </hyperlinks>
  <printOptions horizontalCentered="1"/>
  <pageMargins left="0.35433070866141736" right="0.35433070866141736" top="0.98425196850393704" bottom="0.78740157480314965" header="0.39370078740157477" footer="0.51181102362204722"/>
  <pageSetup paperSize="9" scale="87" orientation="landscape" r:id="rId1"/>
  <headerFooter alignWithMargins="0">
    <oddHeader>&amp;R&amp;"宋体,常规"&amp;10共&amp;"Times New Roman,常规"&amp;N&amp;"宋体,常规"页第&amp;"Times New Roman,常规"&amp;P&amp;"宋体,常规"页</oddHeader>
  </headerFooter>
  <legacyDrawing r:id="rId2"/>
</worksheet>
</file>

<file path=xl/worksheets/sheet9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B00-000000000000}">
  <sheetPr codeName="Sheet69">
    <pageSetUpPr fitToPage="1"/>
  </sheetPr>
  <dimension ref="A1:Q29"/>
  <sheetViews>
    <sheetView zoomScale="90" zoomScaleNormal="90" workbookViewId="0">
      <selection activeCell="F30" sqref="F30"/>
    </sheetView>
  </sheetViews>
  <sheetFormatPr defaultColWidth="9" defaultRowHeight="15.75" customHeight="1" outlineLevelCol="1"/>
  <cols>
    <col min="1" max="1" width="5.75" style="12" customWidth="1"/>
    <col min="2" max="2" width="19.125" style="349" customWidth="1"/>
    <col min="3" max="3" width="8.625" style="561" customWidth="1"/>
    <col min="4" max="6" width="8.125" style="349" customWidth="1"/>
    <col min="7" max="7" width="13.25" style="705" customWidth="1"/>
    <col min="8" max="9" width="13.25" style="705" customWidth="1" outlineLevel="1"/>
    <col min="10" max="10" width="13.25" style="705" customWidth="1"/>
    <col min="11" max="11" width="9.25" style="705" customWidth="1"/>
    <col min="12" max="12" width="13.25" style="705" customWidth="1"/>
    <col min="13" max="13" width="12.5" style="705" customWidth="1"/>
    <col min="14" max="14" width="10.125" style="705" customWidth="1"/>
    <col min="15" max="15" width="11" style="349" customWidth="1"/>
    <col min="16" max="16384" width="9" style="349"/>
  </cols>
  <sheetData>
    <row r="1" spans="1:17" ht="13.15" customHeight="1">
      <c r="A1" s="558" t="s">
        <v>108</v>
      </c>
      <c r="B1" s="357" t="s">
        <v>333</v>
      </c>
      <c r="C1" s="560"/>
      <c r="D1" s="348"/>
      <c r="E1" s="348"/>
      <c r="F1" s="348"/>
      <c r="G1" s="941"/>
      <c r="H1" s="941"/>
      <c r="I1" s="941"/>
      <c r="J1" s="941"/>
      <c r="K1" s="941"/>
      <c r="L1" s="941"/>
      <c r="M1" s="941"/>
      <c r="N1" s="941"/>
      <c r="O1" s="348"/>
    </row>
    <row r="2" spans="1:17" s="369" customFormat="1" ht="30" customHeight="1">
      <c r="A2" s="2061" t="s">
        <v>675</v>
      </c>
      <c r="B2" s="2062"/>
      <c r="C2" s="2062"/>
      <c r="D2" s="2062"/>
      <c r="E2" s="2062"/>
      <c r="F2" s="2062"/>
      <c r="G2" s="2062"/>
      <c r="H2" s="2062"/>
      <c r="I2" s="2062"/>
      <c r="J2" s="2062"/>
      <c r="K2" s="2062"/>
      <c r="L2" s="2062"/>
      <c r="M2" s="2062"/>
      <c r="N2" s="2062"/>
      <c r="O2" s="2062"/>
    </row>
    <row r="3" spans="1:17" ht="14.25" customHeight="1">
      <c r="A3" s="705" t="str">
        <f>CONCATENATE(封面!D9,封面!F9,封面!G9,封面!H9,封面!I9,封面!J9,封面!K9)</f>
        <v>评估基准日：年月日</v>
      </c>
      <c r="B3" s="705"/>
      <c r="C3" s="705"/>
      <c r="D3" s="705"/>
      <c r="E3" s="705"/>
      <c r="F3" s="705"/>
      <c r="O3" s="705"/>
    </row>
    <row r="4" spans="1:17" ht="15.75" customHeight="1">
      <c r="A4" s="12" t="str">
        <f>封面!D7&amp;封面!F7</f>
        <v>被评估企业：</v>
      </c>
      <c r="G4" s="943"/>
      <c r="H4" s="943"/>
      <c r="I4" s="943"/>
      <c r="J4" s="943"/>
      <c r="K4" s="943"/>
      <c r="L4" s="943"/>
      <c r="M4" s="943"/>
      <c r="N4" s="943"/>
      <c r="O4" s="355" t="s">
        <v>110</v>
      </c>
    </row>
    <row r="5" spans="1:17" s="348" customFormat="1" ht="27.75" customHeight="1">
      <c r="A5" s="577" t="s">
        <v>172</v>
      </c>
      <c r="B5" s="400" t="s">
        <v>676</v>
      </c>
      <c r="C5" s="707" t="s">
        <v>583</v>
      </c>
      <c r="D5" s="400" t="s">
        <v>677</v>
      </c>
      <c r="E5" s="400" t="s">
        <v>678</v>
      </c>
      <c r="F5" s="400" t="s">
        <v>679</v>
      </c>
      <c r="G5" s="1003" t="s">
        <v>502</v>
      </c>
      <c r="H5" s="1003" t="s">
        <v>317</v>
      </c>
      <c r="I5" s="1003" t="s">
        <v>394</v>
      </c>
      <c r="J5" s="1003" t="s">
        <v>318</v>
      </c>
      <c r="K5" s="1003" t="s">
        <v>680</v>
      </c>
      <c r="L5" s="1003" t="s">
        <v>319</v>
      </c>
      <c r="M5" s="1003" t="s">
        <v>320</v>
      </c>
      <c r="N5" s="1003" t="s">
        <v>336</v>
      </c>
      <c r="O5" s="400" t="s">
        <v>175</v>
      </c>
      <c r="Q5" s="1800" t="s">
        <v>2129</v>
      </c>
    </row>
    <row r="6" spans="1:17" ht="15.75" customHeight="1">
      <c r="A6" s="23"/>
      <c r="B6" s="358"/>
      <c r="C6" s="555"/>
      <c r="D6" s="353"/>
      <c r="E6" s="353"/>
      <c r="F6" s="353"/>
      <c r="G6" s="956"/>
      <c r="H6" s="956"/>
      <c r="I6" s="956"/>
      <c r="J6" s="956"/>
      <c r="K6" s="968"/>
      <c r="L6" s="956"/>
      <c r="M6" s="956" t="str">
        <f>IF(J6=0,"",(L6-J6))</f>
        <v/>
      </c>
      <c r="N6" s="956" t="str">
        <f>IF(J6=0,"",(L6-J6)/J6*100)</f>
        <v/>
      </c>
      <c r="O6" s="370"/>
      <c r="Q6" s="1800"/>
    </row>
    <row r="7" spans="1:17" ht="15.75" customHeight="1">
      <c r="A7" s="23"/>
      <c r="B7" s="358"/>
      <c r="C7" s="555"/>
      <c r="D7" s="353"/>
      <c r="E7" s="353"/>
      <c r="F7" s="353"/>
      <c r="G7" s="956"/>
      <c r="H7" s="956"/>
      <c r="I7" s="956"/>
      <c r="J7" s="956"/>
      <c r="K7" s="968"/>
      <c r="L7" s="956"/>
      <c r="M7" s="956" t="str">
        <f t="shared" ref="M7:M27" si="0">IF(J7=0,"",(L7-J7))</f>
        <v/>
      </c>
      <c r="N7" s="956" t="str">
        <f t="shared" ref="N7:N25" si="1">IF(J7=0,"",(L7-J7)/J7*100)</f>
        <v/>
      </c>
      <c r="O7" s="370"/>
      <c r="Q7" s="1800"/>
    </row>
    <row r="8" spans="1:17" ht="15.75" customHeight="1">
      <c r="A8" s="23"/>
      <c r="B8" s="358"/>
      <c r="C8" s="555"/>
      <c r="D8" s="353"/>
      <c r="E8" s="353"/>
      <c r="F8" s="353"/>
      <c r="G8" s="956"/>
      <c r="H8" s="956"/>
      <c r="I8" s="956"/>
      <c r="J8" s="956"/>
      <c r="K8" s="968"/>
      <c r="L8" s="956"/>
      <c r="M8" s="956" t="str">
        <f t="shared" si="0"/>
        <v/>
      </c>
      <c r="N8" s="956" t="str">
        <f t="shared" si="1"/>
        <v/>
      </c>
      <c r="O8" s="370"/>
      <c r="Q8" s="551"/>
    </row>
    <row r="9" spans="1:17" ht="15.75" customHeight="1">
      <c r="A9" s="23"/>
      <c r="B9" s="358"/>
      <c r="C9" s="555"/>
      <c r="D9" s="353"/>
      <c r="E9" s="353"/>
      <c r="F9" s="353"/>
      <c r="G9" s="956"/>
      <c r="H9" s="956"/>
      <c r="I9" s="956"/>
      <c r="J9" s="956"/>
      <c r="K9" s="968"/>
      <c r="L9" s="956"/>
      <c r="M9" s="956" t="str">
        <f t="shared" si="0"/>
        <v/>
      </c>
      <c r="N9" s="956" t="str">
        <f t="shared" si="1"/>
        <v/>
      </c>
      <c r="O9" s="370"/>
      <c r="Q9" s="551"/>
    </row>
    <row r="10" spans="1:17" ht="15.75" customHeight="1">
      <c r="A10" s="23"/>
      <c r="B10" s="358"/>
      <c r="C10" s="555"/>
      <c r="D10" s="353"/>
      <c r="E10" s="353"/>
      <c r="F10" s="353"/>
      <c r="G10" s="956"/>
      <c r="H10" s="956"/>
      <c r="I10" s="956"/>
      <c r="J10" s="956"/>
      <c r="K10" s="968"/>
      <c r="L10" s="956"/>
      <c r="M10" s="956" t="str">
        <f t="shared" si="0"/>
        <v/>
      </c>
      <c r="N10" s="956" t="str">
        <f t="shared" si="1"/>
        <v/>
      </c>
      <c r="O10" s="370"/>
      <c r="Q10" s="551"/>
    </row>
    <row r="11" spans="1:17" ht="15.75" customHeight="1">
      <c r="A11" s="23"/>
      <c r="B11" s="358"/>
      <c r="C11" s="555"/>
      <c r="D11" s="353"/>
      <c r="E11" s="353"/>
      <c r="F11" s="353"/>
      <c r="G11" s="956"/>
      <c r="H11" s="956"/>
      <c r="I11" s="956"/>
      <c r="J11" s="956"/>
      <c r="K11" s="968"/>
      <c r="L11" s="956"/>
      <c r="M11" s="956" t="str">
        <f t="shared" si="0"/>
        <v/>
      </c>
      <c r="N11" s="956" t="str">
        <f t="shared" si="1"/>
        <v/>
      </c>
      <c r="O11" s="370"/>
      <c r="Q11" s="551"/>
    </row>
    <row r="12" spans="1:17" ht="15.75" customHeight="1">
      <c r="A12" s="23"/>
      <c r="B12" s="358"/>
      <c r="C12" s="555"/>
      <c r="D12" s="353"/>
      <c r="E12" s="353"/>
      <c r="F12" s="353"/>
      <c r="G12" s="956"/>
      <c r="H12" s="956"/>
      <c r="I12" s="956"/>
      <c r="J12" s="956"/>
      <c r="K12" s="968"/>
      <c r="L12" s="956"/>
      <c r="M12" s="956" t="str">
        <f t="shared" si="0"/>
        <v/>
      </c>
      <c r="N12" s="956" t="str">
        <f t="shared" si="1"/>
        <v/>
      </c>
      <c r="O12" s="370"/>
      <c r="Q12" s="551"/>
    </row>
    <row r="13" spans="1:17" ht="15.75" customHeight="1">
      <c r="A13" s="23"/>
      <c r="B13" s="358"/>
      <c r="C13" s="555"/>
      <c r="D13" s="353"/>
      <c r="E13" s="353"/>
      <c r="F13" s="353"/>
      <c r="G13" s="956"/>
      <c r="H13" s="956"/>
      <c r="I13" s="956"/>
      <c r="J13" s="956"/>
      <c r="K13" s="968"/>
      <c r="L13" s="956"/>
      <c r="M13" s="956" t="str">
        <f t="shared" si="0"/>
        <v/>
      </c>
      <c r="N13" s="956" t="str">
        <f t="shared" si="1"/>
        <v/>
      </c>
      <c r="O13" s="370"/>
      <c r="Q13" s="551"/>
    </row>
    <row r="14" spans="1:17" ht="15.75" customHeight="1">
      <c r="A14" s="23"/>
      <c r="B14" s="358"/>
      <c r="C14" s="555"/>
      <c r="D14" s="353"/>
      <c r="E14" s="353"/>
      <c r="F14" s="353"/>
      <c r="G14" s="956"/>
      <c r="H14" s="956"/>
      <c r="I14" s="956"/>
      <c r="J14" s="956"/>
      <c r="K14" s="968"/>
      <c r="L14" s="956"/>
      <c r="M14" s="956" t="str">
        <f t="shared" si="0"/>
        <v/>
      </c>
      <c r="N14" s="956" t="str">
        <f t="shared" si="1"/>
        <v/>
      </c>
      <c r="O14" s="370"/>
      <c r="Q14" s="551"/>
    </row>
    <row r="15" spans="1:17" ht="15.75" customHeight="1">
      <c r="A15" s="23"/>
      <c r="B15" s="358"/>
      <c r="C15" s="555"/>
      <c r="D15" s="353"/>
      <c r="E15" s="353"/>
      <c r="F15" s="353"/>
      <c r="G15" s="956"/>
      <c r="H15" s="956"/>
      <c r="I15" s="956"/>
      <c r="J15" s="956"/>
      <c r="K15" s="968"/>
      <c r="L15" s="956"/>
      <c r="M15" s="956" t="str">
        <f t="shared" si="0"/>
        <v/>
      </c>
      <c r="N15" s="956" t="str">
        <f t="shared" si="1"/>
        <v/>
      </c>
      <c r="O15" s="370"/>
      <c r="Q15" s="551"/>
    </row>
    <row r="16" spans="1:17" ht="15.75" customHeight="1">
      <c r="A16" s="23"/>
      <c r="B16" s="358"/>
      <c r="C16" s="555"/>
      <c r="D16" s="353"/>
      <c r="E16" s="353"/>
      <c r="F16" s="353"/>
      <c r="G16" s="956"/>
      <c r="H16" s="956"/>
      <c r="I16" s="956"/>
      <c r="J16" s="956"/>
      <c r="K16" s="968"/>
      <c r="L16" s="956"/>
      <c r="M16" s="956" t="str">
        <f t="shared" si="0"/>
        <v/>
      </c>
      <c r="N16" s="956" t="str">
        <f t="shared" si="1"/>
        <v/>
      </c>
      <c r="O16" s="370"/>
      <c r="Q16" s="551"/>
    </row>
    <row r="17" spans="1:17" ht="15.75" customHeight="1">
      <c r="A17" s="23"/>
      <c r="B17" s="358"/>
      <c r="C17" s="555"/>
      <c r="D17" s="353"/>
      <c r="E17" s="353"/>
      <c r="F17" s="353"/>
      <c r="G17" s="956"/>
      <c r="H17" s="956"/>
      <c r="I17" s="956"/>
      <c r="J17" s="956"/>
      <c r="K17" s="968"/>
      <c r="L17" s="956"/>
      <c r="M17" s="956" t="str">
        <f t="shared" si="0"/>
        <v/>
      </c>
      <c r="N17" s="956" t="str">
        <f t="shared" si="1"/>
        <v/>
      </c>
      <c r="O17" s="370"/>
      <c r="Q17" s="551"/>
    </row>
    <row r="18" spans="1:17" ht="15.75" customHeight="1">
      <c r="A18" s="23"/>
      <c r="B18" s="358"/>
      <c r="C18" s="555"/>
      <c r="D18" s="353"/>
      <c r="E18" s="353"/>
      <c r="F18" s="353"/>
      <c r="G18" s="956"/>
      <c r="H18" s="956"/>
      <c r="I18" s="956"/>
      <c r="J18" s="956"/>
      <c r="K18" s="968"/>
      <c r="L18" s="956"/>
      <c r="M18" s="956" t="str">
        <f t="shared" si="0"/>
        <v/>
      </c>
      <c r="N18" s="956" t="str">
        <f t="shared" si="1"/>
        <v/>
      </c>
      <c r="O18" s="370"/>
      <c r="Q18" s="551"/>
    </row>
    <row r="19" spans="1:17" ht="15.75" customHeight="1">
      <c r="A19" s="23"/>
      <c r="B19" s="358"/>
      <c r="C19" s="555"/>
      <c r="D19" s="353"/>
      <c r="E19" s="353"/>
      <c r="F19" s="353"/>
      <c r="G19" s="956"/>
      <c r="H19" s="956"/>
      <c r="I19" s="956"/>
      <c r="J19" s="956"/>
      <c r="K19" s="968"/>
      <c r="L19" s="956"/>
      <c r="M19" s="956" t="str">
        <f t="shared" si="0"/>
        <v/>
      </c>
      <c r="N19" s="956" t="str">
        <f t="shared" si="1"/>
        <v/>
      </c>
      <c r="O19" s="370"/>
      <c r="Q19" s="551"/>
    </row>
    <row r="20" spans="1:17" ht="15.75" customHeight="1">
      <c r="A20" s="23"/>
      <c r="B20" s="358"/>
      <c r="C20" s="555"/>
      <c r="D20" s="353"/>
      <c r="E20" s="353"/>
      <c r="F20" s="353"/>
      <c r="G20" s="956"/>
      <c r="H20" s="956"/>
      <c r="I20" s="956"/>
      <c r="J20" s="956"/>
      <c r="K20" s="968"/>
      <c r="L20" s="956"/>
      <c r="M20" s="956" t="str">
        <f t="shared" si="0"/>
        <v/>
      </c>
      <c r="N20" s="956" t="str">
        <f t="shared" si="1"/>
        <v/>
      </c>
      <c r="O20" s="370"/>
      <c r="Q20" s="551"/>
    </row>
    <row r="21" spans="1:17" ht="15.75" customHeight="1">
      <c r="A21" s="23"/>
      <c r="B21" s="358"/>
      <c r="C21" s="555"/>
      <c r="D21" s="353"/>
      <c r="E21" s="353"/>
      <c r="F21" s="353"/>
      <c r="G21" s="956"/>
      <c r="H21" s="956"/>
      <c r="I21" s="956"/>
      <c r="J21" s="956"/>
      <c r="K21" s="968"/>
      <c r="L21" s="956"/>
      <c r="M21" s="956" t="str">
        <f t="shared" si="0"/>
        <v/>
      </c>
      <c r="N21" s="956" t="str">
        <f t="shared" si="1"/>
        <v/>
      </c>
      <c r="O21" s="370"/>
      <c r="Q21" s="551"/>
    </row>
    <row r="22" spans="1:17" ht="15.75" customHeight="1">
      <c r="A22" s="23"/>
      <c r="B22" s="358"/>
      <c r="C22" s="555"/>
      <c r="D22" s="353"/>
      <c r="E22" s="353"/>
      <c r="F22" s="353"/>
      <c r="G22" s="956"/>
      <c r="H22" s="956"/>
      <c r="I22" s="956"/>
      <c r="J22" s="956"/>
      <c r="K22" s="968"/>
      <c r="L22" s="956"/>
      <c r="M22" s="956" t="str">
        <f t="shared" si="0"/>
        <v/>
      </c>
      <c r="N22" s="956" t="str">
        <f t="shared" si="1"/>
        <v/>
      </c>
      <c r="O22" s="370"/>
      <c r="Q22" s="551"/>
    </row>
    <row r="23" spans="1:17" ht="15.75" customHeight="1">
      <c r="A23" s="23"/>
      <c r="B23" s="358"/>
      <c r="C23" s="555"/>
      <c r="D23" s="353"/>
      <c r="E23" s="353"/>
      <c r="F23" s="353"/>
      <c r="G23" s="956"/>
      <c r="H23" s="956"/>
      <c r="I23" s="956"/>
      <c r="J23" s="956"/>
      <c r="K23" s="968"/>
      <c r="L23" s="956"/>
      <c r="M23" s="956" t="str">
        <f t="shared" si="0"/>
        <v/>
      </c>
      <c r="N23" s="956" t="str">
        <f t="shared" si="1"/>
        <v/>
      </c>
      <c r="O23" s="370"/>
      <c r="Q23" s="551"/>
    </row>
    <row r="24" spans="1:17" ht="15.75" customHeight="1">
      <c r="A24" s="23"/>
      <c r="B24" s="358"/>
      <c r="C24" s="555"/>
      <c r="D24" s="353"/>
      <c r="E24" s="353"/>
      <c r="F24" s="353"/>
      <c r="G24" s="956"/>
      <c r="H24" s="956"/>
      <c r="I24" s="956"/>
      <c r="J24" s="956"/>
      <c r="K24" s="968"/>
      <c r="L24" s="956"/>
      <c r="M24" s="956" t="str">
        <f t="shared" si="0"/>
        <v/>
      </c>
      <c r="N24" s="956" t="str">
        <f t="shared" si="1"/>
        <v/>
      </c>
      <c r="O24" s="370"/>
      <c r="Q24" s="551"/>
    </row>
    <row r="25" spans="1:17" ht="15.75" customHeight="1">
      <c r="A25" s="23"/>
      <c r="B25" s="358"/>
      <c r="C25" s="555"/>
      <c r="D25" s="353"/>
      <c r="E25" s="353"/>
      <c r="F25" s="353"/>
      <c r="G25" s="956"/>
      <c r="H25" s="956"/>
      <c r="I25" s="956"/>
      <c r="J25" s="956"/>
      <c r="K25" s="968"/>
      <c r="L25" s="956"/>
      <c r="M25" s="956" t="str">
        <f t="shared" si="0"/>
        <v/>
      </c>
      <c r="N25" s="956" t="str">
        <f t="shared" si="1"/>
        <v/>
      </c>
      <c r="O25" s="370"/>
      <c r="Q25" s="551"/>
    </row>
    <row r="26" spans="1:17" ht="15.75" customHeight="1">
      <c r="A26" s="23"/>
      <c r="B26" s="358"/>
      <c r="C26" s="555"/>
      <c r="D26" s="353"/>
      <c r="E26" s="353"/>
      <c r="F26" s="353"/>
      <c r="G26" s="956"/>
      <c r="H26" s="956"/>
      <c r="I26" s="956"/>
      <c r="J26" s="956"/>
      <c r="K26" s="968"/>
      <c r="L26" s="956"/>
      <c r="M26" s="956" t="str">
        <f t="shared" si="0"/>
        <v/>
      </c>
      <c r="N26" s="956"/>
      <c r="O26" s="370"/>
      <c r="Q26" s="551"/>
    </row>
    <row r="27" spans="1:17" ht="15.75" customHeight="1">
      <c r="A27" s="2115" t="s">
        <v>395</v>
      </c>
      <c r="B27" s="2116"/>
      <c r="C27" s="555"/>
      <c r="D27" s="353"/>
      <c r="E27" s="353"/>
      <c r="F27" s="353"/>
      <c r="G27" s="956"/>
      <c r="H27" s="956">
        <f>SUM(H6:H26)</f>
        <v>0</v>
      </c>
      <c r="I27" s="956"/>
      <c r="J27" s="956">
        <f>SUM(J6:J26)</f>
        <v>0</v>
      </c>
      <c r="K27" s="968"/>
      <c r="L27" s="956">
        <f>SUM(L6:L26)</f>
        <v>0</v>
      </c>
      <c r="M27" s="956" t="str">
        <f t="shared" si="0"/>
        <v/>
      </c>
      <c r="N27" s="956" t="str">
        <f>IF(J27=0,"",(L27-J27)/J27*100)</f>
        <v/>
      </c>
      <c r="O27" s="370"/>
    </row>
    <row r="28" spans="1:17" ht="15.75" customHeight="1">
      <c r="A28" s="12" t="str">
        <f>封面!D11&amp;封面!G11</f>
        <v>被评估企业填表人：</v>
      </c>
      <c r="G28" s="943"/>
      <c r="H28" s="943"/>
      <c r="I28" s="943"/>
      <c r="J28" s="943" t="str">
        <f>"评估人员："&amp;封面!G34</f>
        <v>评估人员：</v>
      </c>
      <c r="K28" s="943"/>
      <c r="L28" s="943"/>
      <c r="M28" s="943"/>
      <c r="N28" s="943"/>
    </row>
    <row r="29" spans="1:17" ht="15.75" customHeight="1">
      <c r="A29" s="12" t="str">
        <f>CONCATENATE(封面!D13,封面!F13,封面!G13,封面!H13,封面!I13,封面!J13,封面!K13)</f>
        <v>填表日期：年月日</v>
      </c>
      <c r="G29" s="943"/>
      <c r="H29" s="943"/>
      <c r="I29" s="943"/>
      <c r="J29" s="943"/>
      <c r="K29" s="943"/>
      <c r="L29" s="943"/>
      <c r="M29" s="943"/>
      <c r="N29" s="943"/>
    </row>
  </sheetData>
  <mergeCells count="2">
    <mergeCell ref="A2:O2"/>
    <mergeCell ref="A27:B27"/>
  </mergeCells>
  <phoneticPr fontId="28" type="noConversion"/>
  <hyperlinks>
    <hyperlink ref="A1" location="索引目录!C29" display="返回索引页" xr:uid="{00000000-0004-0000-4B00-000000000000}"/>
    <hyperlink ref="B1" location="无形资产汇总!B7" display="返回" xr:uid="{00000000-0004-0000-4B00-000001000000}"/>
  </hyperlinks>
  <printOptions horizontalCentered="1"/>
  <pageMargins left="0.35433070866141736" right="0.35433070866141736" top="0.98425196850393704" bottom="0.78740157480314965" header="0.39370078740157477" footer="0.51181102362204722"/>
  <pageSetup paperSize="9" scale="78" fitToHeight="0" orientation="landscape" r:id="rId1"/>
  <headerFooter alignWithMargins="0">
    <oddHeader>&amp;R&amp;"宋体,常规"&amp;10共&amp;"Times New Roman,常规"&amp;N&amp;"宋体,常规"页第&amp;"Times New Roman,常规"&amp;P&amp;"宋体,常规"页</oddHeader>
  </headerFooter>
  <legacyDrawing r:id="rId2"/>
</worksheet>
</file>

<file path=xl/worksheets/sheet9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C00-000000000000}">
  <sheetPr codeName="Sheet70">
    <tabColor indexed="13"/>
    <pageSetUpPr fitToPage="1"/>
  </sheetPr>
  <dimension ref="A1:L29"/>
  <sheetViews>
    <sheetView zoomScaleNormal="100" workbookViewId="0">
      <selection activeCell="F30" sqref="F30"/>
    </sheetView>
  </sheetViews>
  <sheetFormatPr defaultColWidth="9" defaultRowHeight="15.75" customHeight="1" outlineLevelCol="1"/>
  <cols>
    <col min="1" max="1" width="7.625" style="12" customWidth="1"/>
    <col min="2" max="2" width="27" style="349" customWidth="1"/>
    <col min="3" max="3" width="13.75" style="561" customWidth="1"/>
    <col min="4" max="5" width="13.25" style="705" customWidth="1" outlineLevel="1"/>
    <col min="6" max="7" width="17.25" style="705" customWidth="1"/>
    <col min="8" max="8" width="14.25" style="705" customWidth="1"/>
    <col min="9" max="9" width="11.625" style="705" customWidth="1"/>
    <col min="10" max="10" width="12" style="349" customWidth="1"/>
    <col min="11" max="16384" width="9" style="349"/>
  </cols>
  <sheetData>
    <row r="1" spans="1:12" ht="15.75" customHeight="1">
      <c r="A1" s="564" t="s">
        <v>108</v>
      </c>
      <c r="B1" s="357" t="s">
        <v>333</v>
      </c>
      <c r="C1" s="560"/>
      <c r="D1" s="941"/>
      <c r="E1" s="941"/>
      <c r="F1" s="941"/>
      <c r="G1" s="941"/>
      <c r="H1" s="941"/>
      <c r="I1" s="941"/>
      <c r="J1" s="348"/>
    </row>
    <row r="2" spans="1:12" s="369" customFormat="1" ht="30" customHeight="1">
      <c r="A2" s="2061" t="s">
        <v>681</v>
      </c>
      <c r="B2" s="2062"/>
      <c r="C2" s="2062"/>
      <c r="D2" s="2062"/>
      <c r="E2" s="2062"/>
      <c r="F2" s="2062"/>
      <c r="G2" s="2062"/>
      <c r="H2" s="2062"/>
      <c r="I2" s="2062"/>
      <c r="J2" s="2062"/>
    </row>
    <row r="3" spans="1:12" ht="14.25" customHeight="1">
      <c r="A3" s="705" t="str">
        <f>CONCATENATE(封面!D9,封面!F9,封面!G9,封面!H9,封面!I9,封面!J9,封面!K9)</f>
        <v>评估基准日：年月日</v>
      </c>
      <c r="B3" s="705"/>
      <c r="C3" s="705"/>
      <c r="J3" s="705"/>
    </row>
    <row r="4" spans="1:12" ht="15.75" customHeight="1">
      <c r="A4" s="12" t="str">
        <f>封面!D7&amp;封面!F7</f>
        <v>被评估企业：</v>
      </c>
      <c r="D4" s="943"/>
      <c r="E4" s="943"/>
      <c r="F4" s="943"/>
      <c r="G4" s="943"/>
      <c r="H4" s="943"/>
      <c r="I4" s="943"/>
      <c r="J4" s="355" t="s">
        <v>110</v>
      </c>
    </row>
    <row r="5" spans="1:12" s="348" customFormat="1" ht="27.75" customHeight="1">
      <c r="A5" s="577" t="s">
        <v>172</v>
      </c>
      <c r="B5" s="400" t="s">
        <v>676</v>
      </c>
      <c r="C5" s="707" t="s">
        <v>439</v>
      </c>
      <c r="D5" s="1003" t="s">
        <v>317</v>
      </c>
      <c r="E5" s="1003" t="s">
        <v>394</v>
      </c>
      <c r="F5" s="1003" t="s">
        <v>318</v>
      </c>
      <c r="G5" s="1003" t="s">
        <v>319</v>
      </c>
      <c r="H5" s="1003" t="s">
        <v>320</v>
      </c>
      <c r="I5" s="1003" t="s">
        <v>336</v>
      </c>
      <c r="J5" s="400" t="s">
        <v>175</v>
      </c>
      <c r="L5" s="1800" t="s">
        <v>2129</v>
      </c>
    </row>
    <row r="6" spans="1:12" ht="15.75" customHeight="1">
      <c r="A6" s="23"/>
      <c r="B6" s="358"/>
      <c r="C6" s="555"/>
      <c r="D6" s="956"/>
      <c r="E6" s="956"/>
      <c r="F6" s="956"/>
      <c r="G6" s="956"/>
      <c r="H6" s="956" t="str">
        <f>IF(F6=0,"",(G6-F6))</f>
        <v/>
      </c>
      <c r="I6" s="956" t="str">
        <f>IF(F6=0,"",(G6-F6)/F6*100)</f>
        <v/>
      </c>
      <c r="J6" s="370"/>
      <c r="L6" s="1800"/>
    </row>
    <row r="7" spans="1:12" ht="15.75" customHeight="1">
      <c r="A7" s="23"/>
      <c r="B7" s="358"/>
      <c r="C7" s="555"/>
      <c r="D7" s="956"/>
      <c r="E7" s="956"/>
      <c r="F7" s="956"/>
      <c r="G7" s="956"/>
      <c r="H7" s="956" t="str">
        <f t="shared" ref="H7:H27" si="0">IF(F7=0,"",(G7-F7))</f>
        <v/>
      </c>
      <c r="I7" s="956" t="str">
        <f t="shared" ref="I7:I25" si="1">IF(F7=0,"",(G7-F7)/F7*100)</f>
        <v/>
      </c>
      <c r="J7" s="370"/>
      <c r="L7" s="1800"/>
    </row>
    <row r="8" spans="1:12" ht="15.75" customHeight="1">
      <c r="A8" s="23"/>
      <c r="B8" s="358"/>
      <c r="C8" s="555"/>
      <c r="D8" s="956"/>
      <c r="E8" s="956"/>
      <c r="F8" s="956"/>
      <c r="G8" s="956"/>
      <c r="H8" s="956" t="str">
        <f t="shared" si="0"/>
        <v/>
      </c>
      <c r="I8" s="956" t="str">
        <f t="shared" si="1"/>
        <v/>
      </c>
      <c r="J8" s="370"/>
      <c r="L8" s="551"/>
    </row>
    <row r="9" spans="1:12" ht="15.75" customHeight="1">
      <c r="A9" s="23"/>
      <c r="B9" s="358"/>
      <c r="C9" s="555"/>
      <c r="D9" s="956"/>
      <c r="E9" s="956"/>
      <c r="F9" s="956"/>
      <c r="G9" s="956"/>
      <c r="H9" s="956" t="str">
        <f t="shared" si="0"/>
        <v/>
      </c>
      <c r="I9" s="956" t="str">
        <f t="shared" si="1"/>
        <v/>
      </c>
      <c r="J9" s="370"/>
      <c r="L9" s="551"/>
    </row>
    <row r="10" spans="1:12" ht="15.75" customHeight="1">
      <c r="A10" s="23"/>
      <c r="B10" s="358"/>
      <c r="C10" s="555"/>
      <c r="D10" s="956"/>
      <c r="E10" s="956"/>
      <c r="F10" s="956"/>
      <c r="G10" s="956"/>
      <c r="H10" s="956" t="str">
        <f t="shared" si="0"/>
        <v/>
      </c>
      <c r="I10" s="956" t="str">
        <f t="shared" si="1"/>
        <v/>
      </c>
      <c r="J10" s="370"/>
      <c r="L10" s="551"/>
    </row>
    <row r="11" spans="1:12" ht="15.75" customHeight="1">
      <c r="A11" s="23"/>
      <c r="B11" s="358"/>
      <c r="C11" s="555"/>
      <c r="D11" s="956"/>
      <c r="E11" s="956"/>
      <c r="F11" s="956"/>
      <c r="G11" s="956"/>
      <c r="H11" s="956" t="str">
        <f t="shared" si="0"/>
        <v/>
      </c>
      <c r="I11" s="956" t="str">
        <f t="shared" si="1"/>
        <v/>
      </c>
      <c r="J11" s="370"/>
      <c r="L11" s="551"/>
    </row>
    <row r="12" spans="1:12" ht="15.75" customHeight="1">
      <c r="A12" s="23"/>
      <c r="B12" s="358"/>
      <c r="C12" s="555"/>
      <c r="D12" s="956"/>
      <c r="E12" s="956"/>
      <c r="F12" s="956"/>
      <c r="G12" s="956"/>
      <c r="H12" s="956" t="str">
        <f t="shared" si="0"/>
        <v/>
      </c>
      <c r="I12" s="956" t="str">
        <f t="shared" si="1"/>
        <v/>
      </c>
      <c r="J12" s="370"/>
      <c r="L12" s="551"/>
    </row>
    <row r="13" spans="1:12" ht="15.75" customHeight="1">
      <c r="A13" s="23"/>
      <c r="B13" s="358"/>
      <c r="C13" s="555"/>
      <c r="D13" s="956"/>
      <c r="E13" s="956"/>
      <c r="F13" s="956"/>
      <c r="G13" s="956"/>
      <c r="H13" s="956" t="str">
        <f t="shared" si="0"/>
        <v/>
      </c>
      <c r="I13" s="956" t="str">
        <f t="shared" si="1"/>
        <v/>
      </c>
      <c r="J13" s="370"/>
      <c r="L13" s="551"/>
    </row>
    <row r="14" spans="1:12" ht="15.75" customHeight="1">
      <c r="A14" s="23"/>
      <c r="B14" s="358"/>
      <c r="C14" s="555"/>
      <c r="D14" s="956"/>
      <c r="E14" s="956"/>
      <c r="F14" s="956"/>
      <c r="G14" s="956"/>
      <c r="H14" s="956" t="str">
        <f t="shared" si="0"/>
        <v/>
      </c>
      <c r="I14" s="956" t="str">
        <f t="shared" si="1"/>
        <v/>
      </c>
      <c r="J14" s="370"/>
      <c r="L14" s="551"/>
    </row>
    <row r="15" spans="1:12" ht="15.75" customHeight="1">
      <c r="A15" s="23"/>
      <c r="B15" s="358"/>
      <c r="C15" s="555"/>
      <c r="D15" s="956"/>
      <c r="E15" s="956"/>
      <c r="F15" s="956"/>
      <c r="G15" s="956"/>
      <c r="H15" s="956" t="str">
        <f t="shared" si="0"/>
        <v/>
      </c>
      <c r="I15" s="956" t="str">
        <f t="shared" si="1"/>
        <v/>
      </c>
      <c r="J15" s="370"/>
      <c r="L15" s="551"/>
    </row>
    <row r="16" spans="1:12" ht="15.75" customHeight="1">
      <c r="A16" s="23"/>
      <c r="B16" s="358"/>
      <c r="C16" s="555"/>
      <c r="D16" s="956"/>
      <c r="E16" s="956"/>
      <c r="F16" s="956"/>
      <c r="G16" s="956"/>
      <c r="H16" s="956" t="str">
        <f t="shared" si="0"/>
        <v/>
      </c>
      <c r="I16" s="956" t="str">
        <f t="shared" si="1"/>
        <v/>
      </c>
      <c r="J16" s="370"/>
      <c r="L16" s="551"/>
    </row>
    <row r="17" spans="1:12" ht="15.75" customHeight="1">
      <c r="A17" s="23"/>
      <c r="B17" s="358"/>
      <c r="C17" s="555"/>
      <c r="D17" s="956"/>
      <c r="E17" s="956"/>
      <c r="F17" s="956"/>
      <c r="G17" s="956"/>
      <c r="H17" s="956" t="str">
        <f t="shared" si="0"/>
        <v/>
      </c>
      <c r="I17" s="956" t="str">
        <f t="shared" si="1"/>
        <v/>
      </c>
      <c r="J17" s="370"/>
      <c r="L17" s="551"/>
    </row>
    <row r="18" spans="1:12" ht="15.75" customHeight="1">
      <c r="A18" s="23"/>
      <c r="B18" s="358"/>
      <c r="C18" s="555"/>
      <c r="D18" s="956"/>
      <c r="E18" s="956"/>
      <c r="F18" s="956"/>
      <c r="G18" s="956"/>
      <c r="H18" s="956" t="str">
        <f t="shared" si="0"/>
        <v/>
      </c>
      <c r="I18" s="956" t="str">
        <f t="shared" si="1"/>
        <v/>
      </c>
      <c r="J18" s="370"/>
      <c r="L18" s="551"/>
    </row>
    <row r="19" spans="1:12" ht="15.75" customHeight="1">
      <c r="A19" s="23"/>
      <c r="B19" s="358"/>
      <c r="C19" s="555"/>
      <c r="D19" s="956"/>
      <c r="E19" s="956"/>
      <c r="F19" s="956"/>
      <c r="G19" s="956"/>
      <c r="H19" s="956" t="str">
        <f t="shared" si="0"/>
        <v/>
      </c>
      <c r="I19" s="956" t="str">
        <f t="shared" si="1"/>
        <v/>
      </c>
      <c r="J19" s="370"/>
      <c r="L19" s="551"/>
    </row>
    <row r="20" spans="1:12" ht="15.75" customHeight="1">
      <c r="A20" s="23"/>
      <c r="B20" s="358"/>
      <c r="C20" s="555"/>
      <c r="D20" s="956"/>
      <c r="E20" s="956"/>
      <c r="F20" s="956"/>
      <c r="G20" s="956"/>
      <c r="H20" s="956" t="str">
        <f t="shared" si="0"/>
        <v/>
      </c>
      <c r="I20" s="956" t="str">
        <f t="shared" si="1"/>
        <v/>
      </c>
      <c r="J20" s="370"/>
      <c r="L20" s="551"/>
    </row>
    <row r="21" spans="1:12" ht="15.75" customHeight="1">
      <c r="A21" s="23"/>
      <c r="B21" s="358"/>
      <c r="C21" s="555"/>
      <c r="D21" s="956"/>
      <c r="E21" s="956"/>
      <c r="F21" s="956"/>
      <c r="G21" s="956"/>
      <c r="H21" s="956" t="str">
        <f t="shared" si="0"/>
        <v/>
      </c>
      <c r="I21" s="956" t="str">
        <f t="shared" si="1"/>
        <v/>
      </c>
      <c r="J21" s="370"/>
      <c r="L21" s="551"/>
    </row>
    <row r="22" spans="1:12" ht="15.75" customHeight="1">
      <c r="A22" s="23"/>
      <c r="B22" s="358"/>
      <c r="C22" s="555"/>
      <c r="D22" s="956"/>
      <c r="E22" s="956"/>
      <c r="F22" s="956"/>
      <c r="G22" s="956"/>
      <c r="H22" s="956" t="str">
        <f t="shared" si="0"/>
        <v/>
      </c>
      <c r="I22" s="956" t="str">
        <f t="shared" si="1"/>
        <v/>
      </c>
      <c r="J22" s="370"/>
      <c r="L22" s="551"/>
    </row>
    <row r="23" spans="1:12" ht="15.75" customHeight="1">
      <c r="A23" s="23"/>
      <c r="B23" s="358"/>
      <c r="C23" s="555"/>
      <c r="D23" s="956"/>
      <c r="E23" s="956"/>
      <c r="F23" s="956"/>
      <c r="G23" s="956"/>
      <c r="H23" s="956" t="str">
        <f t="shared" si="0"/>
        <v/>
      </c>
      <c r="I23" s="956" t="str">
        <f t="shared" si="1"/>
        <v/>
      </c>
      <c r="J23" s="370"/>
      <c r="L23" s="551"/>
    </row>
    <row r="24" spans="1:12" ht="15.75" customHeight="1">
      <c r="A24" s="23"/>
      <c r="B24" s="358"/>
      <c r="C24" s="555"/>
      <c r="D24" s="956"/>
      <c r="E24" s="956"/>
      <c r="F24" s="956"/>
      <c r="G24" s="956"/>
      <c r="H24" s="956" t="str">
        <f t="shared" si="0"/>
        <v/>
      </c>
      <c r="I24" s="956" t="str">
        <f t="shared" si="1"/>
        <v/>
      </c>
      <c r="J24" s="370"/>
      <c r="L24" s="551"/>
    </row>
    <row r="25" spans="1:12" ht="15.75" customHeight="1">
      <c r="A25" s="23"/>
      <c r="B25" s="358"/>
      <c r="C25" s="555"/>
      <c r="D25" s="956"/>
      <c r="E25" s="956"/>
      <c r="F25" s="956"/>
      <c r="G25" s="956"/>
      <c r="H25" s="956" t="str">
        <f t="shared" si="0"/>
        <v/>
      </c>
      <c r="I25" s="956" t="str">
        <f t="shared" si="1"/>
        <v/>
      </c>
      <c r="J25" s="370"/>
      <c r="L25" s="551"/>
    </row>
    <row r="26" spans="1:12" ht="15.75" customHeight="1">
      <c r="A26" s="23"/>
      <c r="B26" s="358"/>
      <c r="C26" s="555"/>
      <c r="D26" s="956"/>
      <c r="E26" s="956"/>
      <c r="F26" s="956"/>
      <c r="G26" s="956"/>
      <c r="H26" s="956" t="str">
        <f t="shared" si="0"/>
        <v/>
      </c>
      <c r="I26" s="956"/>
      <c r="J26" s="370"/>
      <c r="L26" s="551"/>
    </row>
    <row r="27" spans="1:12" ht="15.75" customHeight="1">
      <c r="A27" s="2115" t="s">
        <v>395</v>
      </c>
      <c r="B27" s="2116"/>
      <c r="C27" s="555"/>
      <c r="D27" s="956">
        <f>SUM(D6:D26)</f>
        <v>0</v>
      </c>
      <c r="E27" s="956"/>
      <c r="F27" s="956">
        <f>SUM(F6:F26)</f>
        <v>0</v>
      </c>
      <c r="G27" s="956">
        <f>SUM(G6:G26)</f>
        <v>0</v>
      </c>
      <c r="H27" s="956" t="str">
        <f t="shared" si="0"/>
        <v/>
      </c>
      <c r="I27" s="956" t="str">
        <f>IF(F27=0,"",(G27-F27)/F27*100)</f>
        <v/>
      </c>
      <c r="J27" s="370"/>
    </row>
    <row r="28" spans="1:12" ht="15.75" customHeight="1">
      <c r="A28" s="12" t="str">
        <f>封面!D11&amp;封面!G11</f>
        <v>被评估企业填表人：</v>
      </c>
      <c r="D28" s="943"/>
      <c r="E28" s="943"/>
      <c r="F28" s="943" t="str">
        <f>"评估人员："&amp;封面!G34</f>
        <v>评估人员：</v>
      </c>
      <c r="G28" s="943"/>
      <c r="H28" s="943"/>
      <c r="I28" s="943"/>
    </row>
    <row r="29" spans="1:12" ht="15.75" customHeight="1">
      <c r="A29" s="12" t="str">
        <f>CONCATENATE(封面!D13,封面!F13,封面!G13,封面!H13,封面!I13,封面!J13,封面!K13)</f>
        <v>填表日期：年月日</v>
      </c>
      <c r="D29" s="943"/>
      <c r="E29" s="943"/>
      <c r="F29" s="943"/>
      <c r="G29" s="943"/>
      <c r="H29" s="943"/>
      <c r="I29" s="943"/>
    </row>
  </sheetData>
  <mergeCells count="2">
    <mergeCell ref="A2:J2"/>
    <mergeCell ref="A27:B27"/>
  </mergeCells>
  <phoneticPr fontId="28" type="noConversion"/>
  <hyperlinks>
    <hyperlink ref="A1" location="索引目录!D50" display="返回索引页" xr:uid="{00000000-0004-0000-4C00-000000000000}"/>
    <hyperlink ref="B1" location="无形资产汇总!B12" display="返回" xr:uid="{00000000-0004-0000-4C00-000001000000}"/>
  </hyperlinks>
  <printOptions horizontalCentered="1"/>
  <pageMargins left="0.35433070866141736" right="0.35433070866141736" top="0.98425196850393704" bottom="0.78740157480314965" header="0.39370078740157477" footer="0.51181102362204722"/>
  <pageSetup paperSize="9" scale="89" fitToHeight="0" orientation="landscape" r:id="rId1"/>
  <headerFooter alignWithMargins="0">
    <oddHeader>&amp;R&amp;"宋体,常规"&amp;10共&amp;"Times New Roman,常规"&amp;N&amp;"宋体,常规"页第&amp;"Times New Roman,常规"&amp;P&amp;"宋体,常规"页</oddHeader>
  </headerFooter>
  <legacyDrawing r:id="rId2"/>
</worksheet>
</file>

<file path=xl/worksheets/sheet9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D00-000000000000}">
  <sheetPr codeName="Sheet71">
    <pageSetUpPr fitToPage="1"/>
  </sheetPr>
  <dimension ref="A1:L29"/>
  <sheetViews>
    <sheetView zoomScale="80" zoomScaleNormal="80" workbookViewId="0">
      <selection activeCell="F30" sqref="F30"/>
    </sheetView>
  </sheetViews>
  <sheetFormatPr defaultColWidth="9" defaultRowHeight="15.75" customHeight="1" outlineLevelCol="1"/>
  <cols>
    <col min="1" max="1" width="5.75" style="12" customWidth="1"/>
    <col min="2" max="2" width="24.25" style="349" customWidth="1"/>
    <col min="3" max="3" width="13.75" style="561" customWidth="1"/>
    <col min="4" max="5" width="17.625" style="705" customWidth="1" outlineLevel="1"/>
    <col min="6" max="7" width="17.125" style="705" customWidth="1"/>
    <col min="8" max="8" width="15.75" style="705" customWidth="1"/>
    <col min="9" max="9" width="11.625" style="705" customWidth="1"/>
    <col min="10" max="10" width="16" style="349" customWidth="1"/>
    <col min="11" max="16384" width="9" style="349"/>
  </cols>
  <sheetData>
    <row r="1" spans="1:12" ht="15.75" customHeight="1">
      <c r="A1" s="564" t="s">
        <v>108</v>
      </c>
      <c r="B1" s="357" t="s">
        <v>333</v>
      </c>
      <c r="C1" s="560"/>
      <c r="D1" s="941"/>
      <c r="E1" s="941"/>
      <c r="F1" s="941"/>
      <c r="G1" s="941"/>
      <c r="H1" s="941"/>
      <c r="I1" s="941"/>
      <c r="J1" s="348"/>
    </row>
    <row r="2" spans="1:12" s="369" customFormat="1" ht="30" customHeight="1">
      <c r="A2" s="2061" t="s">
        <v>682</v>
      </c>
      <c r="B2" s="2062"/>
      <c r="C2" s="2062"/>
      <c r="D2" s="2062"/>
      <c r="E2" s="2062"/>
      <c r="F2" s="2062"/>
      <c r="G2" s="2062"/>
      <c r="H2" s="2062"/>
      <c r="I2" s="2062"/>
      <c r="J2" s="2062"/>
    </row>
    <row r="3" spans="1:12" ht="14.25" customHeight="1">
      <c r="A3" s="705" t="str">
        <f>CONCATENATE(封面!D9,封面!F9,封面!G9,封面!H9,封面!I9,封面!J9,封面!K9)</f>
        <v>评估基准日：年月日</v>
      </c>
      <c r="B3" s="705"/>
      <c r="C3" s="705"/>
      <c r="J3" s="705"/>
    </row>
    <row r="4" spans="1:12" ht="15.75" customHeight="1">
      <c r="A4" s="12" t="str">
        <f>封面!D7&amp;封面!F7</f>
        <v>被评估企业：</v>
      </c>
      <c r="D4" s="943"/>
      <c r="E4" s="943"/>
      <c r="F4" s="943"/>
      <c r="G4" s="943"/>
      <c r="H4" s="943"/>
      <c r="I4" s="943"/>
      <c r="J4" s="355" t="s">
        <v>110</v>
      </c>
    </row>
    <row r="5" spans="1:12" s="348" customFormat="1" ht="27.75" customHeight="1">
      <c r="A5" s="577" t="s">
        <v>172</v>
      </c>
      <c r="B5" s="400" t="s">
        <v>676</v>
      </c>
      <c r="C5" s="562" t="s">
        <v>583</v>
      </c>
      <c r="D5" s="1003" t="s">
        <v>317</v>
      </c>
      <c r="E5" s="1003" t="s">
        <v>394</v>
      </c>
      <c r="F5" s="1003" t="s">
        <v>318</v>
      </c>
      <c r="G5" s="1003" t="s">
        <v>319</v>
      </c>
      <c r="H5" s="1003" t="s">
        <v>320</v>
      </c>
      <c r="I5" s="1003" t="s">
        <v>336</v>
      </c>
      <c r="J5" s="400" t="s">
        <v>175</v>
      </c>
      <c r="L5" s="1800" t="s">
        <v>2129</v>
      </c>
    </row>
    <row r="6" spans="1:12" ht="15.75" customHeight="1">
      <c r="A6" s="23"/>
      <c r="B6" s="358"/>
      <c r="C6" s="555"/>
      <c r="D6" s="956"/>
      <c r="E6" s="956"/>
      <c r="F6" s="956"/>
      <c r="G6" s="956"/>
      <c r="H6" s="956" t="str">
        <f>IF(F6=0,"",(G6-F6))</f>
        <v/>
      </c>
      <c r="I6" s="956" t="str">
        <f>IF(F6=0,"",(G6-F6)/F6*100)</f>
        <v/>
      </c>
      <c r="J6" s="370"/>
      <c r="L6" s="1800"/>
    </row>
    <row r="7" spans="1:12" ht="15.75" customHeight="1">
      <c r="A7" s="23"/>
      <c r="B7" s="358"/>
      <c r="C7" s="555"/>
      <c r="D7" s="956"/>
      <c r="E7" s="956"/>
      <c r="F7" s="956"/>
      <c r="G7" s="956"/>
      <c r="H7" s="956" t="str">
        <f t="shared" ref="H7:H27" si="0">IF(F7=0,"",(G7-F7))</f>
        <v/>
      </c>
      <c r="I7" s="956" t="str">
        <f t="shared" ref="I7:I27" si="1">IF(F7=0,"",(G7-F7)/F7*100)</f>
        <v/>
      </c>
      <c r="J7" s="370"/>
      <c r="L7" s="1800"/>
    </row>
    <row r="8" spans="1:12" ht="15.75" customHeight="1">
      <c r="A8" s="23"/>
      <c r="B8" s="358"/>
      <c r="C8" s="555"/>
      <c r="D8" s="956"/>
      <c r="E8" s="956"/>
      <c r="F8" s="956"/>
      <c r="G8" s="956"/>
      <c r="H8" s="956" t="str">
        <f t="shared" si="0"/>
        <v/>
      </c>
      <c r="I8" s="956" t="str">
        <f t="shared" si="1"/>
        <v/>
      </c>
      <c r="J8" s="370"/>
      <c r="L8" s="551"/>
    </row>
    <row r="9" spans="1:12" ht="15.75" customHeight="1">
      <c r="A9" s="23"/>
      <c r="B9" s="358"/>
      <c r="C9" s="555"/>
      <c r="D9" s="956"/>
      <c r="E9" s="956"/>
      <c r="F9" s="956"/>
      <c r="G9" s="956"/>
      <c r="H9" s="956" t="str">
        <f t="shared" si="0"/>
        <v/>
      </c>
      <c r="I9" s="956" t="str">
        <f t="shared" si="1"/>
        <v/>
      </c>
      <c r="J9" s="370"/>
      <c r="L9" s="551"/>
    </row>
    <row r="10" spans="1:12" ht="15.75" customHeight="1">
      <c r="A10" s="23"/>
      <c r="B10" s="358"/>
      <c r="C10" s="555"/>
      <c r="D10" s="956"/>
      <c r="E10" s="956"/>
      <c r="F10" s="956"/>
      <c r="G10" s="956"/>
      <c r="H10" s="956" t="str">
        <f t="shared" si="0"/>
        <v/>
      </c>
      <c r="I10" s="956" t="str">
        <f t="shared" si="1"/>
        <v/>
      </c>
      <c r="J10" s="370"/>
      <c r="L10" s="551"/>
    </row>
    <row r="11" spans="1:12" ht="15.75" customHeight="1">
      <c r="A11" s="23"/>
      <c r="B11" s="358"/>
      <c r="C11" s="555"/>
      <c r="D11" s="956"/>
      <c r="E11" s="956"/>
      <c r="F11" s="956"/>
      <c r="G11" s="956"/>
      <c r="H11" s="956" t="str">
        <f t="shared" si="0"/>
        <v/>
      </c>
      <c r="I11" s="956" t="str">
        <f t="shared" si="1"/>
        <v/>
      </c>
      <c r="J11" s="370"/>
      <c r="L11" s="551"/>
    </row>
    <row r="12" spans="1:12" ht="15.75" customHeight="1">
      <c r="A12" s="23"/>
      <c r="B12" s="358"/>
      <c r="C12" s="555"/>
      <c r="D12" s="956"/>
      <c r="E12" s="956"/>
      <c r="F12" s="956"/>
      <c r="G12" s="956"/>
      <c r="H12" s="956" t="str">
        <f t="shared" si="0"/>
        <v/>
      </c>
      <c r="I12" s="956" t="str">
        <f t="shared" si="1"/>
        <v/>
      </c>
      <c r="J12" s="370"/>
      <c r="L12" s="551"/>
    </row>
    <row r="13" spans="1:12" ht="15.75" customHeight="1">
      <c r="A13" s="23"/>
      <c r="B13" s="358"/>
      <c r="C13" s="555"/>
      <c r="D13" s="956"/>
      <c r="E13" s="956"/>
      <c r="F13" s="956"/>
      <c r="G13" s="956"/>
      <c r="H13" s="956" t="str">
        <f t="shared" si="0"/>
        <v/>
      </c>
      <c r="I13" s="956" t="str">
        <f t="shared" si="1"/>
        <v/>
      </c>
      <c r="J13" s="370"/>
      <c r="L13" s="551"/>
    </row>
    <row r="14" spans="1:12" ht="15.75" customHeight="1">
      <c r="A14" s="23"/>
      <c r="B14" s="358"/>
      <c r="C14" s="555"/>
      <c r="D14" s="956"/>
      <c r="E14" s="956"/>
      <c r="F14" s="956"/>
      <c r="G14" s="956"/>
      <c r="H14" s="956" t="str">
        <f t="shared" si="0"/>
        <v/>
      </c>
      <c r="I14" s="956" t="str">
        <f t="shared" si="1"/>
        <v/>
      </c>
      <c r="J14" s="370"/>
      <c r="L14" s="551"/>
    </row>
    <row r="15" spans="1:12" ht="15.75" customHeight="1">
      <c r="A15" s="23"/>
      <c r="B15" s="358"/>
      <c r="C15" s="555"/>
      <c r="D15" s="956"/>
      <c r="E15" s="956"/>
      <c r="F15" s="956"/>
      <c r="G15" s="956"/>
      <c r="H15" s="956" t="str">
        <f t="shared" si="0"/>
        <v/>
      </c>
      <c r="I15" s="956" t="str">
        <f t="shared" si="1"/>
        <v/>
      </c>
      <c r="J15" s="370"/>
      <c r="L15" s="551"/>
    </row>
    <row r="16" spans="1:12" ht="15.75" customHeight="1">
      <c r="A16" s="23"/>
      <c r="B16" s="358"/>
      <c r="C16" s="555"/>
      <c r="D16" s="956"/>
      <c r="E16" s="956"/>
      <c r="F16" s="956"/>
      <c r="G16" s="956"/>
      <c r="H16" s="956" t="str">
        <f t="shared" si="0"/>
        <v/>
      </c>
      <c r="I16" s="956" t="str">
        <f t="shared" si="1"/>
        <v/>
      </c>
      <c r="J16" s="370"/>
      <c r="L16" s="551"/>
    </row>
    <row r="17" spans="1:12" ht="15.75" customHeight="1">
      <c r="A17" s="23"/>
      <c r="B17" s="358"/>
      <c r="C17" s="555"/>
      <c r="D17" s="956"/>
      <c r="E17" s="956"/>
      <c r="F17" s="956"/>
      <c r="G17" s="956"/>
      <c r="H17" s="956" t="str">
        <f t="shared" si="0"/>
        <v/>
      </c>
      <c r="I17" s="956" t="str">
        <f t="shared" si="1"/>
        <v/>
      </c>
      <c r="J17" s="370"/>
      <c r="L17" s="551"/>
    </row>
    <row r="18" spans="1:12" ht="15.75" customHeight="1">
      <c r="A18" s="23"/>
      <c r="B18" s="358"/>
      <c r="C18" s="555"/>
      <c r="D18" s="956"/>
      <c r="E18" s="956"/>
      <c r="F18" s="956"/>
      <c r="G18" s="956"/>
      <c r="H18" s="956" t="str">
        <f t="shared" si="0"/>
        <v/>
      </c>
      <c r="I18" s="956" t="str">
        <f t="shared" si="1"/>
        <v/>
      </c>
      <c r="J18" s="370"/>
      <c r="L18" s="551"/>
    </row>
    <row r="19" spans="1:12" ht="15.75" customHeight="1">
      <c r="A19" s="23"/>
      <c r="B19" s="358"/>
      <c r="C19" s="555"/>
      <c r="D19" s="956"/>
      <c r="E19" s="956"/>
      <c r="F19" s="956"/>
      <c r="G19" s="956"/>
      <c r="H19" s="956" t="str">
        <f t="shared" si="0"/>
        <v/>
      </c>
      <c r="I19" s="956" t="str">
        <f t="shared" si="1"/>
        <v/>
      </c>
      <c r="J19" s="370"/>
      <c r="L19" s="551"/>
    </row>
    <row r="20" spans="1:12" ht="15.75" customHeight="1">
      <c r="A20" s="23"/>
      <c r="B20" s="358"/>
      <c r="C20" s="555"/>
      <c r="D20" s="956"/>
      <c r="E20" s="956"/>
      <c r="F20" s="956"/>
      <c r="G20" s="956"/>
      <c r="H20" s="956" t="str">
        <f t="shared" si="0"/>
        <v/>
      </c>
      <c r="I20" s="956" t="str">
        <f t="shared" si="1"/>
        <v/>
      </c>
      <c r="J20" s="370"/>
      <c r="L20" s="551"/>
    </row>
    <row r="21" spans="1:12" ht="15.75" customHeight="1">
      <c r="A21" s="23"/>
      <c r="B21" s="358"/>
      <c r="C21" s="555"/>
      <c r="D21" s="956"/>
      <c r="E21" s="956"/>
      <c r="F21" s="956"/>
      <c r="G21" s="956"/>
      <c r="H21" s="956" t="str">
        <f t="shared" si="0"/>
        <v/>
      </c>
      <c r="I21" s="956" t="str">
        <f t="shared" si="1"/>
        <v/>
      </c>
      <c r="J21" s="370"/>
      <c r="L21" s="551"/>
    </row>
    <row r="22" spans="1:12" ht="15.75" customHeight="1">
      <c r="A22" s="23"/>
      <c r="B22" s="358"/>
      <c r="C22" s="555"/>
      <c r="D22" s="956"/>
      <c r="E22" s="956"/>
      <c r="F22" s="956"/>
      <c r="G22" s="956"/>
      <c r="H22" s="956" t="str">
        <f t="shared" si="0"/>
        <v/>
      </c>
      <c r="I22" s="956" t="str">
        <f t="shared" si="1"/>
        <v/>
      </c>
      <c r="J22" s="370"/>
      <c r="L22" s="551"/>
    </row>
    <row r="23" spans="1:12" ht="15.75" customHeight="1">
      <c r="A23" s="23"/>
      <c r="B23" s="358"/>
      <c r="C23" s="555"/>
      <c r="D23" s="956"/>
      <c r="E23" s="956"/>
      <c r="F23" s="956"/>
      <c r="G23" s="956"/>
      <c r="H23" s="956" t="str">
        <f t="shared" si="0"/>
        <v/>
      </c>
      <c r="I23" s="956" t="str">
        <f t="shared" si="1"/>
        <v/>
      </c>
      <c r="J23" s="370"/>
      <c r="L23" s="551"/>
    </row>
    <row r="24" spans="1:12" ht="15.75" customHeight="1">
      <c r="A24" s="23"/>
      <c r="B24" s="358"/>
      <c r="C24" s="555"/>
      <c r="D24" s="956"/>
      <c r="E24" s="956"/>
      <c r="F24" s="956"/>
      <c r="G24" s="956"/>
      <c r="H24" s="956" t="str">
        <f t="shared" si="0"/>
        <v/>
      </c>
      <c r="I24" s="956" t="str">
        <f t="shared" si="1"/>
        <v/>
      </c>
      <c r="J24" s="370"/>
      <c r="L24" s="551"/>
    </row>
    <row r="25" spans="1:12" ht="15.75" customHeight="1">
      <c r="A25" s="2115" t="s">
        <v>433</v>
      </c>
      <c r="B25" s="2116"/>
      <c r="C25" s="555"/>
      <c r="D25" s="956">
        <f>SUM(D6:D24)</f>
        <v>0</v>
      </c>
      <c r="E25" s="956"/>
      <c r="F25" s="956">
        <f>SUM(F6:F24)</f>
        <v>0</v>
      </c>
      <c r="G25" s="956">
        <f>SUM(G6:G24)</f>
        <v>0</v>
      </c>
      <c r="H25" s="956" t="str">
        <f t="shared" si="0"/>
        <v/>
      </c>
      <c r="I25" s="956" t="str">
        <f t="shared" si="1"/>
        <v/>
      </c>
      <c r="J25" s="370"/>
      <c r="L25" s="551"/>
    </row>
    <row r="26" spans="1:12" ht="15.75" customHeight="1">
      <c r="A26" s="2115" t="s">
        <v>683</v>
      </c>
      <c r="B26" s="2347"/>
      <c r="C26" s="555"/>
      <c r="D26" s="956"/>
      <c r="E26" s="956"/>
      <c r="F26" s="956">
        <f>D26</f>
        <v>0</v>
      </c>
      <c r="G26" s="956">
        <v>0</v>
      </c>
      <c r="H26" s="956" t="str">
        <f t="shared" si="0"/>
        <v/>
      </c>
      <c r="I26" s="956" t="str">
        <f t="shared" si="1"/>
        <v/>
      </c>
      <c r="J26" s="370"/>
      <c r="L26" s="551"/>
    </row>
    <row r="27" spans="1:12" ht="15.75" customHeight="1">
      <c r="A27" s="2115" t="s">
        <v>449</v>
      </c>
      <c r="B27" s="2116"/>
      <c r="C27" s="555"/>
      <c r="D27" s="956">
        <f>D25-D26</f>
        <v>0</v>
      </c>
      <c r="E27" s="956"/>
      <c r="F27" s="956">
        <f>F25-F26</f>
        <v>0</v>
      </c>
      <c r="G27" s="956">
        <f>G25-G26</f>
        <v>0</v>
      </c>
      <c r="H27" s="956" t="str">
        <f t="shared" si="0"/>
        <v/>
      </c>
      <c r="I27" s="956" t="str">
        <f t="shared" si="1"/>
        <v/>
      </c>
      <c r="J27" s="370"/>
    </row>
    <row r="28" spans="1:12" ht="15.75" customHeight="1">
      <c r="A28" s="12" t="str">
        <f>封面!D11&amp;封面!G11</f>
        <v>被评估企业填表人：</v>
      </c>
      <c r="D28" s="943"/>
      <c r="E28" s="943"/>
      <c r="F28" s="943"/>
      <c r="G28" s="943" t="str">
        <f>"评估人员："&amp;封面!G34</f>
        <v>评估人员：</v>
      </c>
      <c r="H28" s="943"/>
      <c r="I28" s="943"/>
    </row>
    <row r="29" spans="1:12" ht="15.75" customHeight="1">
      <c r="A29" s="12" t="str">
        <f>CONCATENATE(封面!D13,封面!F13,封面!G13,封面!H13,封面!I13,封面!J13,封面!K13)</f>
        <v>填表日期：年月日</v>
      </c>
      <c r="D29" s="943"/>
      <c r="E29" s="943"/>
      <c r="F29" s="943"/>
      <c r="G29" s="943"/>
      <c r="H29" s="943"/>
      <c r="I29" s="943"/>
    </row>
  </sheetData>
  <mergeCells count="4">
    <mergeCell ref="A2:J2"/>
    <mergeCell ref="A25:B25"/>
    <mergeCell ref="A26:B26"/>
    <mergeCell ref="A27:B27"/>
  </mergeCells>
  <phoneticPr fontId="28" type="noConversion"/>
  <hyperlinks>
    <hyperlink ref="A1" location="索引目录!D51" display="返回索引页" xr:uid="{00000000-0004-0000-4D00-000000000000}"/>
    <hyperlink ref="B1" location="无形资产汇总!B14" display="返回" xr:uid="{00000000-0004-0000-4D00-000001000000}"/>
  </hyperlinks>
  <printOptions horizontalCentered="1"/>
  <pageMargins left="0.35433070866141736" right="0.35433070866141736" top="0.98425196850393704" bottom="0.78740157480314965" header="0.39370078740157477" footer="0.51181102362204722"/>
  <pageSetup paperSize="9" scale="84" fitToHeight="0" orientation="landscape" r:id="rId1"/>
  <headerFooter alignWithMargins="0">
    <oddHeader>&amp;R&amp;"宋体,常规"&amp;10共&amp;"Times New Roman,常规"&amp;N&amp;"宋体,常规"页第&amp;"Times New Roman,常规"&amp;P&amp;"宋体,常规"页</oddHeader>
  </headerFooter>
  <legacyDrawing r:id="rId2"/>
</worksheet>
</file>

<file path=xl/worksheets/sheet9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E00-000000000000}">
  <sheetPr codeName="Sheet72">
    <pageSetUpPr fitToPage="1"/>
  </sheetPr>
  <dimension ref="A1:O29"/>
  <sheetViews>
    <sheetView zoomScale="80" zoomScaleNormal="80" workbookViewId="0">
      <selection activeCell="F30" sqref="F30"/>
    </sheetView>
  </sheetViews>
  <sheetFormatPr defaultColWidth="9" defaultRowHeight="15.75" customHeight="1" outlineLevelCol="1"/>
  <cols>
    <col min="1" max="1" width="5.125" style="12" customWidth="1"/>
    <col min="2" max="2" width="21" style="349" customWidth="1"/>
    <col min="3" max="3" width="7.75" style="561" customWidth="1"/>
    <col min="4" max="4" width="11.25" style="705" customWidth="1"/>
    <col min="5" max="5" width="8.125" style="705" customWidth="1"/>
    <col min="6" max="7" width="14.25" style="705" customWidth="1" outlineLevel="1"/>
    <col min="8" max="8" width="14.25" style="705" customWidth="1"/>
    <col min="9" max="9" width="7" style="705" customWidth="1"/>
    <col min="10" max="11" width="14.25" style="705" customWidth="1"/>
    <col min="12" max="12" width="8.125" style="705" customWidth="1"/>
    <col min="13" max="13" width="10" style="349" customWidth="1"/>
    <col min="14" max="14" width="9" style="349"/>
    <col min="15" max="15" width="11.25" style="349" bestFit="1" customWidth="1"/>
    <col min="16" max="16384" width="9" style="349"/>
  </cols>
  <sheetData>
    <row r="1" spans="1:15" ht="15.75" customHeight="1">
      <c r="A1" s="564" t="s">
        <v>108</v>
      </c>
      <c r="B1" s="357" t="s">
        <v>333</v>
      </c>
      <c r="C1" s="560"/>
      <c r="D1" s="941"/>
      <c r="E1" s="941"/>
      <c r="F1" s="941"/>
      <c r="G1" s="941"/>
      <c r="H1" s="941"/>
      <c r="I1" s="941"/>
      <c r="J1" s="941"/>
      <c r="K1" s="941"/>
      <c r="L1" s="941"/>
      <c r="M1" s="348"/>
    </row>
    <row r="2" spans="1:15" s="369" customFormat="1" ht="30" customHeight="1">
      <c r="A2" s="2061" t="s">
        <v>684</v>
      </c>
      <c r="B2" s="2062"/>
      <c r="C2" s="2062"/>
      <c r="D2" s="2062"/>
      <c r="E2" s="2062"/>
      <c r="F2" s="2062"/>
      <c r="G2" s="2062"/>
      <c r="H2" s="2062"/>
      <c r="I2" s="2062"/>
      <c r="J2" s="2062"/>
      <c r="K2" s="2062"/>
      <c r="L2" s="2062"/>
      <c r="M2" s="2062"/>
    </row>
    <row r="3" spans="1:15" ht="14.25" customHeight="1">
      <c r="A3" s="705" t="str">
        <f>CONCATENATE(封面!D9,封面!F9,封面!G9,封面!H9,封面!I9,封面!J9,封面!K9)</f>
        <v>评估基准日：年月日</v>
      </c>
      <c r="B3" s="705"/>
      <c r="C3" s="705"/>
      <c r="M3" s="705"/>
    </row>
    <row r="4" spans="1:15" ht="15.75" customHeight="1">
      <c r="A4" s="12" t="str">
        <f>封面!D7&amp;封面!F7</f>
        <v>被评估企业：</v>
      </c>
      <c r="D4" s="943"/>
      <c r="E4" s="943"/>
      <c r="F4" s="943"/>
      <c r="G4" s="943"/>
      <c r="H4" s="943"/>
      <c r="I4" s="943"/>
      <c r="J4" s="943"/>
      <c r="K4" s="943"/>
      <c r="L4" s="943"/>
      <c r="M4" s="355" t="s">
        <v>110</v>
      </c>
    </row>
    <row r="5" spans="1:15" s="348" customFormat="1" ht="27.75" customHeight="1">
      <c r="A5" s="577" t="s">
        <v>172</v>
      </c>
      <c r="B5" s="400" t="s">
        <v>685</v>
      </c>
      <c r="C5" s="707" t="s">
        <v>657</v>
      </c>
      <c r="D5" s="1003" t="s">
        <v>686</v>
      </c>
      <c r="E5" s="1003" t="s">
        <v>687</v>
      </c>
      <c r="F5" s="1003" t="s">
        <v>317</v>
      </c>
      <c r="G5" s="1003" t="s">
        <v>394</v>
      </c>
      <c r="H5" s="1003" t="s">
        <v>318</v>
      </c>
      <c r="I5" s="1003" t="s">
        <v>688</v>
      </c>
      <c r="J5" s="1003" t="s">
        <v>319</v>
      </c>
      <c r="K5" s="1003" t="s">
        <v>320</v>
      </c>
      <c r="L5" s="1003" t="s">
        <v>336</v>
      </c>
      <c r="M5" s="400" t="s">
        <v>175</v>
      </c>
      <c r="N5" s="411"/>
      <c r="O5" s="1800" t="s">
        <v>2129</v>
      </c>
    </row>
    <row r="6" spans="1:15" ht="15.75" customHeight="1">
      <c r="A6" s="23"/>
      <c r="B6" s="472"/>
      <c r="C6" s="555"/>
      <c r="D6" s="956"/>
      <c r="E6" s="968"/>
      <c r="F6" s="956"/>
      <c r="G6" s="956"/>
      <c r="H6" s="956"/>
      <c r="I6" s="968"/>
      <c r="J6" s="956"/>
      <c r="K6" s="956" t="str">
        <f>IF(H6=0,"",(J6-H6))</f>
        <v/>
      </c>
      <c r="L6" s="956" t="str">
        <f>IF(H6=0,"",(J6-H6)/H6*100)</f>
        <v/>
      </c>
      <c r="M6" s="370"/>
      <c r="N6" s="361"/>
      <c r="O6" s="1800"/>
    </row>
    <row r="7" spans="1:15" ht="15.75" customHeight="1">
      <c r="A7" s="23"/>
      <c r="B7" s="472"/>
      <c r="C7" s="555"/>
      <c r="D7" s="956"/>
      <c r="E7" s="968"/>
      <c r="F7" s="956"/>
      <c r="G7" s="956"/>
      <c r="H7" s="956"/>
      <c r="I7" s="968"/>
      <c r="J7" s="956"/>
      <c r="K7" s="956" t="str">
        <f t="shared" ref="K7:K27" si="0">IF(H7=0,"",(J7-H7))</f>
        <v/>
      </c>
      <c r="L7" s="956" t="str">
        <f t="shared" ref="L7:L25" si="1">IF(H7=0,"",(J7-H7)/H7*100)</f>
        <v/>
      </c>
      <c r="M7" s="370"/>
      <c r="N7" s="361"/>
      <c r="O7" s="1800"/>
    </row>
    <row r="8" spans="1:15" ht="15.75" customHeight="1">
      <c r="A8" s="23"/>
      <c r="B8" s="472"/>
      <c r="C8" s="555"/>
      <c r="D8" s="956"/>
      <c r="E8" s="968"/>
      <c r="F8" s="956"/>
      <c r="G8" s="956"/>
      <c r="H8" s="956"/>
      <c r="I8" s="968"/>
      <c r="J8" s="956"/>
      <c r="K8" s="956" t="str">
        <f t="shared" si="0"/>
        <v/>
      </c>
      <c r="L8" s="956" t="str">
        <f t="shared" si="1"/>
        <v/>
      </c>
      <c r="M8" s="370"/>
      <c r="N8" s="361"/>
      <c r="O8" s="551"/>
    </row>
    <row r="9" spans="1:15" ht="15.75" customHeight="1">
      <c r="A9" s="23"/>
      <c r="B9" s="472"/>
      <c r="C9" s="555"/>
      <c r="D9" s="956"/>
      <c r="E9" s="968"/>
      <c r="F9" s="956"/>
      <c r="G9" s="956"/>
      <c r="H9" s="956"/>
      <c r="I9" s="968"/>
      <c r="J9" s="956"/>
      <c r="K9" s="956" t="str">
        <f t="shared" si="0"/>
        <v/>
      </c>
      <c r="L9" s="956" t="str">
        <f t="shared" si="1"/>
        <v/>
      </c>
      <c r="M9" s="370"/>
      <c r="O9" s="551"/>
    </row>
    <row r="10" spans="1:15" ht="15.75" customHeight="1">
      <c r="A10" s="23"/>
      <c r="B10" s="472"/>
      <c r="C10" s="555"/>
      <c r="D10" s="956"/>
      <c r="E10" s="968"/>
      <c r="F10" s="956"/>
      <c r="G10" s="956"/>
      <c r="H10" s="956"/>
      <c r="I10" s="968"/>
      <c r="J10" s="956"/>
      <c r="K10" s="956" t="str">
        <f t="shared" si="0"/>
        <v/>
      </c>
      <c r="L10" s="956" t="str">
        <f t="shared" si="1"/>
        <v/>
      </c>
      <c r="M10" s="370"/>
      <c r="O10" s="551"/>
    </row>
    <row r="11" spans="1:15" ht="15.75" customHeight="1">
      <c r="A11" s="23"/>
      <c r="B11" s="472"/>
      <c r="C11" s="555"/>
      <c r="D11" s="956"/>
      <c r="E11" s="968"/>
      <c r="F11" s="956"/>
      <c r="G11" s="956"/>
      <c r="H11" s="956"/>
      <c r="I11" s="968"/>
      <c r="J11" s="956"/>
      <c r="K11" s="956" t="str">
        <f t="shared" si="0"/>
        <v/>
      </c>
      <c r="L11" s="956" t="str">
        <f t="shared" si="1"/>
        <v/>
      </c>
      <c r="M11" s="370"/>
      <c r="O11" s="551"/>
    </row>
    <row r="12" spans="1:15" ht="15.75" customHeight="1">
      <c r="A12" s="23"/>
      <c r="B12" s="472"/>
      <c r="C12" s="555"/>
      <c r="D12" s="956"/>
      <c r="E12" s="968"/>
      <c r="F12" s="956"/>
      <c r="G12" s="956"/>
      <c r="H12" s="956"/>
      <c r="I12" s="968"/>
      <c r="J12" s="956"/>
      <c r="K12" s="956" t="str">
        <f t="shared" si="0"/>
        <v/>
      </c>
      <c r="L12" s="956" t="str">
        <f t="shared" si="1"/>
        <v/>
      </c>
      <c r="M12" s="370"/>
      <c r="O12" s="551"/>
    </row>
    <row r="13" spans="1:15" ht="15.75" customHeight="1">
      <c r="A13" s="23"/>
      <c r="B13" s="358"/>
      <c r="C13" s="555"/>
      <c r="D13" s="956"/>
      <c r="E13" s="968"/>
      <c r="F13" s="956"/>
      <c r="G13" s="956"/>
      <c r="H13" s="956"/>
      <c r="I13" s="968"/>
      <c r="J13" s="956"/>
      <c r="K13" s="956" t="str">
        <f t="shared" si="0"/>
        <v/>
      </c>
      <c r="L13" s="956" t="str">
        <f t="shared" si="1"/>
        <v/>
      </c>
      <c r="M13" s="370"/>
      <c r="O13" s="551"/>
    </row>
    <row r="14" spans="1:15" ht="15.75" customHeight="1">
      <c r="A14" s="23"/>
      <c r="B14" s="358"/>
      <c r="C14" s="555"/>
      <c r="D14" s="956"/>
      <c r="E14" s="968"/>
      <c r="F14" s="956"/>
      <c r="G14" s="956"/>
      <c r="H14" s="956"/>
      <c r="I14" s="968"/>
      <c r="J14" s="956"/>
      <c r="K14" s="956" t="str">
        <f t="shared" si="0"/>
        <v/>
      </c>
      <c r="L14" s="956" t="str">
        <f t="shared" si="1"/>
        <v/>
      </c>
      <c r="M14" s="370"/>
      <c r="O14" s="551"/>
    </row>
    <row r="15" spans="1:15" ht="15.75" customHeight="1">
      <c r="A15" s="23"/>
      <c r="B15" s="358"/>
      <c r="C15" s="555"/>
      <c r="D15" s="956"/>
      <c r="E15" s="968"/>
      <c r="F15" s="956"/>
      <c r="G15" s="956"/>
      <c r="H15" s="956"/>
      <c r="I15" s="968"/>
      <c r="J15" s="956"/>
      <c r="K15" s="956" t="str">
        <f t="shared" si="0"/>
        <v/>
      </c>
      <c r="L15" s="956" t="str">
        <f t="shared" si="1"/>
        <v/>
      </c>
      <c r="M15" s="370"/>
      <c r="O15" s="551"/>
    </row>
    <row r="16" spans="1:15" ht="15.75" customHeight="1">
      <c r="A16" s="23"/>
      <c r="B16" s="358"/>
      <c r="C16" s="555"/>
      <c r="D16" s="956"/>
      <c r="E16" s="968"/>
      <c r="F16" s="956"/>
      <c r="G16" s="956"/>
      <c r="H16" s="956"/>
      <c r="I16" s="968"/>
      <c r="J16" s="956"/>
      <c r="K16" s="956" t="str">
        <f t="shared" si="0"/>
        <v/>
      </c>
      <c r="L16" s="956" t="str">
        <f t="shared" si="1"/>
        <v/>
      </c>
      <c r="M16" s="370"/>
      <c r="O16" s="551"/>
    </row>
    <row r="17" spans="1:15" ht="15.75" customHeight="1">
      <c r="A17" s="23"/>
      <c r="B17" s="358"/>
      <c r="C17" s="555"/>
      <c r="D17" s="956"/>
      <c r="E17" s="968"/>
      <c r="F17" s="956"/>
      <c r="G17" s="956"/>
      <c r="H17" s="956"/>
      <c r="I17" s="968"/>
      <c r="J17" s="956"/>
      <c r="K17" s="956" t="str">
        <f t="shared" si="0"/>
        <v/>
      </c>
      <c r="L17" s="956" t="str">
        <f t="shared" si="1"/>
        <v/>
      </c>
      <c r="M17" s="370"/>
      <c r="O17" s="551"/>
    </row>
    <row r="18" spans="1:15" ht="15.75" customHeight="1">
      <c r="A18" s="23"/>
      <c r="B18" s="358"/>
      <c r="C18" s="555"/>
      <c r="D18" s="956"/>
      <c r="E18" s="968"/>
      <c r="F18" s="956"/>
      <c r="G18" s="956"/>
      <c r="H18" s="956"/>
      <c r="I18" s="968"/>
      <c r="J18" s="956"/>
      <c r="K18" s="956" t="str">
        <f t="shared" si="0"/>
        <v/>
      </c>
      <c r="L18" s="956" t="str">
        <f t="shared" si="1"/>
        <v/>
      </c>
      <c r="M18" s="370"/>
      <c r="O18" s="551"/>
    </row>
    <row r="19" spans="1:15" ht="15.75" customHeight="1">
      <c r="A19" s="23"/>
      <c r="B19" s="358"/>
      <c r="C19" s="555"/>
      <c r="D19" s="956"/>
      <c r="E19" s="968"/>
      <c r="F19" s="956"/>
      <c r="G19" s="956"/>
      <c r="H19" s="956"/>
      <c r="I19" s="968"/>
      <c r="J19" s="956"/>
      <c r="K19" s="956" t="str">
        <f t="shared" si="0"/>
        <v/>
      </c>
      <c r="L19" s="956" t="str">
        <f t="shared" si="1"/>
        <v/>
      </c>
      <c r="M19" s="370"/>
      <c r="O19" s="551"/>
    </row>
    <row r="20" spans="1:15" ht="15.75" customHeight="1">
      <c r="A20" s="23"/>
      <c r="B20" s="358"/>
      <c r="C20" s="555"/>
      <c r="D20" s="956"/>
      <c r="E20" s="968"/>
      <c r="F20" s="956"/>
      <c r="G20" s="956"/>
      <c r="H20" s="956"/>
      <c r="I20" s="968"/>
      <c r="J20" s="956"/>
      <c r="K20" s="956" t="str">
        <f t="shared" si="0"/>
        <v/>
      </c>
      <c r="L20" s="956" t="str">
        <f t="shared" si="1"/>
        <v/>
      </c>
      <c r="M20" s="370"/>
      <c r="O20" s="551"/>
    </row>
    <row r="21" spans="1:15" ht="15.75" customHeight="1">
      <c r="A21" s="23"/>
      <c r="B21" s="358"/>
      <c r="C21" s="555"/>
      <c r="D21" s="956"/>
      <c r="E21" s="968"/>
      <c r="F21" s="956"/>
      <c r="G21" s="956"/>
      <c r="H21" s="956"/>
      <c r="I21" s="968"/>
      <c r="J21" s="956"/>
      <c r="K21" s="956" t="str">
        <f t="shared" si="0"/>
        <v/>
      </c>
      <c r="L21" s="956" t="str">
        <f t="shared" si="1"/>
        <v/>
      </c>
      <c r="M21" s="370"/>
      <c r="O21" s="551"/>
    </row>
    <row r="22" spans="1:15" ht="15.75" customHeight="1">
      <c r="A22" s="23"/>
      <c r="B22" s="358"/>
      <c r="C22" s="555"/>
      <c r="D22" s="956"/>
      <c r="E22" s="968"/>
      <c r="F22" s="956"/>
      <c r="G22" s="956"/>
      <c r="H22" s="956"/>
      <c r="I22" s="968"/>
      <c r="J22" s="956"/>
      <c r="K22" s="956" t="str">
        <f t="shared" si="0"/>
        <v/>
      </c>
      <c r="L22" s="956" t="str">
        <f t="shared" si="1"/>
        <v/>
      </c>
      <c r="M22" s="370"/>
      <c r="O22" s="551"/>
    </row>
    <row r="23" spans="1:15" ht="15.75" customHeight="1">
      <c r="A23" s="23"/>
      <c r="B23" s="358"/>
      <c r="C23" s="555"/>
      <c r="D23" s="956"/>
      <c r="E23" s="968"/>
      <c r="F23" s="956"/>
      <c r="G23" s="956"/>
      <c r="H23" s="956"/>
      <c r="I23" s="968"/>
      <c r="J23" s="956"/>
      <c r="K23" s="956" t="str">
        <f t="shared" si="0"/>
        <v/>
      </c>
      <c r="L23" s="956" t="str">
        <f t="shared" si="1"/>
        <v/>
      </c>
      <c r="M23" s="370"/>
      <c r="O23" s="551"/>
    </row>
    <row r="24" spans="1:15" ht="15.75" customHeight="1">
      <c r="A24" s="23"/>
      <c r="B24" s="358"/>
      <c r="C24" s="555"/>
      <c r="D24" s="956"/>
      <c r="E24" s="968"/>
      <c r="F24" s="956"/>
      <c r="G24" s="956"/>
      <c r="H24" s="956"/>
      <c r="I24" s="968"/>
      <c r="J24" s="956"/>
      <c r="K24" s="956" t="str">
        <f t="shared" si="0"/>
        <v/>
      </c>
      <c r="L24" s="956" t="str">
        <f t="shared" si="1"/>
        <v/>
      </c>
      <c r="M24" s="370"/>
      <c r="O24" s="551"/>
    </row>
    <row r="25" spans="1:15" ht="15.75" customHeight="1">
      <c r="A25" s="23"/>
      <c r="B25" s="358"/>
      <c r="C25" s="555"/>
      <c r="D25" s="956"/>
      <c r="E25" s="968"/>
      <c r="F25" s="956"/>
      <c r="G25" s="956"/>
      <c r="H25" s="956"/>
      <c r="I25" s="968"/>
      <c r="J25" s="956"/>
      <c r="K25" s="956" t="str">
        <f t="shared" si="0"/>
        <v/>
      </c>
      <c r="L25" s="956" t="str">
        <f t="shared" si="1"/>
        <v/>
      </c>
      <c r="M25" s="370"/>
      <c r="O25" s="551"/>
    </row>
    <row r="26" spans="1:15" ht="15.75" customHeight="1">
      <c r="A26" s="23"/>
      <c r="B26" s="472"/>
      <c r="C26" s="555"/>
      <c r="D26" s="956"/>
      <c r="E26" s="968"/>
      <c r="F26" s="956"/>
      <c r="G26" s="956"/>
      <c r="H26" s="956"/>
      <c r="I26" s="968"/>
      <c r="J26" s="956"/>
      <c r="K26" s="956" t="str">
        <f t="shared" si="0"/>
        <v/>
      </c>
      <c r="L26" s="956"/>
      <c r="M26" s="370"/>
      <c r="O26" s="551"/>
    </row>
    <row r="27" spans="1:15" ht="15.75" customHeight="1">
      <c r="A27" s="2115" t="s">
        <v>689</v>
      </c>
      <c r="B27" s="2116"/>
      <c r="C27" s="555"/>
      <c r="D27" s="956"/>
      <c r="E27" s="968"/>
      <c r="F27" s="956">
        <f>SUM(F6:F26)</f>
        <v>0</v>
      </c>
      <c r="G27" s="956"/>
      <c r="H27" s="956">
        <f>SUM(H6:H26)</f>
        <v>0</v>
      </c>
      <c r="I27" s="968"/>
      <c r="J27" s="956">
        <f>SUM(J6:J26)</f>
        <v>0</v>
      </c>
      <c r="K27" s="956" t="str">
        <f t="shared" si="0"/>
        <v/>
      </c>
      <c r="L27" s="956" t="str">
        <f>IF(H27=0,"",(J27-H27)/H27*100)</f>
        <v/>
      </c>
      <c r="M27" s="370"/>
    </row>
    <row r="28" spans="1:15" ht="15.75" customHeight="1">
      <c r="A28" s="12" t="str">
        <f>封面!D11&amp;封面!G11</f>
        <v>被评估企业填表人：</v>
      </c>
      <c r="D28" s="943"/>
      <c r="E28" s="943"/>
      <c r="F28" s="943"/>
      <c r="G28" s="943"/>
      <c r="H28" s="943" t="str">
        <f>"评估人员："&amp;封面!G36</f>
        <v>评估人员：</v>
      </c>
      <c r="I28" s="943"/>
      <c r="J28" s="943"/>
      <c r="K28" s="943"/>
      <c r="L28" s="943"/>
    </row>
    <row r="29" spans="1:15" ht="15.75" customHeight="1">
      <c r="A29" s="12" t="str">
        <f>CONCATENATE(封面!D13,封面!F13,封面!G13,封面!H13,封面!I13,封面!J13,封面!K13)</f>
        <v>填表日期：年月日</v>
      </c>
      <c r="D29" s="943"/>
      <c r="E29" s="943"/>
      <c r="F29" s="943"/>
      <c r="G29" s="943"/>
      <c r="H29" s="943"/>
      <c r="I29" s="943"/>
      <c r="J29" s="943"/>
      <c r="K29" s="943"/>
      <c r="L29" s="943"/>
    </row>
  </sheetData>
  <mergeCells count="2">
    <mergeCell ref="A2:M2"/>
    <mergeCell ref="A27:B27"/>
  </mergeCells>
  <phoneticPr fontId="28" type="noConversion"/>
  <hyperlinks>
    <hyperlink ref="A1" location="索引目录!D52" display="返回索引页" xr:uid="{00000000-0004-0000-4E00-000000000000}"/>
    <hyperlink ref="B1" location="分类汇总!B34" display="返回" xr:uid="{00000000-0004-0000-4E00-000001000000}"/>
  </hyperlinks>
  <printOptions horizontalCentered="1"/>
  <pageMargins left="0.35433070866141736" right="0.35433070866141736" top="0.98425196850393704" bottom="0.78740157480314965" header="0.39370078740157477" footer="0.51181102362204722"/>
  <pageSetup paperSize="9" scale="88" fitToHeight="0" orientation="landscape" r:id="rId1"/>
  <headerFooter alignWithMargins="0">
    <oddHeader>&amp;R&amp;"宋体,常规"&amp;10共&amp;"Times New Roman,常规"&amp;N&amp;"宋体,常规"页第&amp;"Times New Roman,常规"&amp;P&amp;"宋体,常规"页</oddHeader>
  </headerFooter>
  <legacyDrawing r:id="rId2"/>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F00-000000000000}">
  <sheetPr codeName="Sheet73">
    <pageSetUpPr fitToPage="1"/>
  </sheetPr>
  <dimension ref="A1:J29"/>
  <sheetViews>
    <sheetView zoomScale="90" zoomScaleNormal="90" workbookViewId="0">
      <selection activeCell="F30" sqref="F30"/>
    </sheetView>
  </sheetViews>
  <sheetFormatPr defaultColWidth="9" defaultRowHeight="15.75" customHeight="1" outlineLevelCol="1"/>
  <cols>
    <col min="1" max="1" width="6.125" style="12" customWidth="1"/>
    <col min="2" max="2" width="27.125" style="349" customWidth="1"/>
    <col min="3" max="3" width="15" style="561" customWidth="1"/>
    <col min="4" max="5" width="19.25" style="705" customWidth="1" outlineLevel="1"/>
    <col min="6" max="7" width="24.25" style="705" customWidth="1"/>
    <col min="8" max="8" width="15.625" style="349" customWidth="1"/>
    <col min="9" max="16384" width="9" style="349"/>
  </cols>
  <sheetData>
    <row r="1" spans="1:10" ht="15.75" customHeight="1">
      <c r="A1" s="564" t="s">
        <v>108</v>
      </c>
      <c r="B1" s="401" t="s">
        <v>333</v>
      </c>
      <c r="C1" s="702"/>
      <c r="D1" s="986"/>
      <c r="E1" s="986"/>
      <c r="F1" s="986"/>
      <c r="G1" s="986"/>
      <c r="H1" s="365"/>
    </row>
    <row r="2" spans="1:10" s="369" customFormat="1" ht="30" customHeight="1">
      <c r="A2" s="2061" t="s">
        <v>690</v>
      </c>
      <c r="B2" s="2322"/>
      <c r="C2" s="2322"/>
      <c r="D2" s="2322"/>
      <c r="E2" s="2322"/>
      <c r="F2" s="2322"/>
      <c r="G2" s="2322"/>
      <c r="H2" s="2322"/>
    </row>
    <row r="3" spans="1:10" ht="14.25" customHeight="1">
      <c r="A3" s="705" t="str">
        <f>CONCATENATE(封面!D9,封面!F9,封面!G9,封面!H9,封面!I9,封面!J9,封面!K9)</f>
        <v>评估基准日：年月日</v>
      </c>
      <c r="B3" s="705"/>
      <c r="C3" s="705"/>
      <c r="H3" s="705"/>
    </row>
    <row r="4" spans="1:10" ht="15.75" customHeight="1">
      <c r="A4" s="12" t="str">
        <f>封面!D7&amp;封面!F7</f>
        <v>被评估企业：</v>
      </c>
      <c r="D4" s="943"/>
      <c r="E4" s="943"/>
      <c r="F4" s="943"/>
      <c r="G4" s="943"/>
      <c r="H4" s="355" t="s">
        <v>110</v>
      </c>
    </row>
    <row r="5" spans="1:10" s="365" customFormat="1" ht="15.75" customHeight="1">
      <c r="A5" s="559" t="s">
        <v>172</v>
      </c>
      <c r="B5" s="350" t="s">
        <v>676</v>
      </c>
      <c r="C5" s="562" t="s">
        <v>583</v>
      </c>
      <c r="D5" s="1003" t="s">
        <v>317</v>
      </c>
      <c r="E5" s="1003" t="s">
        <v>394</v>
      </c>
      <c r="F5" s="947" t="s">
        <v>318</v>
      </c>
      <c r="G5" s="947" t="s">
        <v>319</v>
      </c>
      <c r="H5" s="350" t="s">
        <v>175</v>
      </c>
      <c r="J5" s="1800" t="s">
        <v>2129</v>
      </c>
    </row>
    <row r="6" spans="1:10" ht="15.75" customHeight="1">
      <c r="A6" s="23"/>
      <c r="B6" s="358"/>
      <c r="C6" s="555"/>
      <c r="D6" s="970"/>
      <c r="E6" s="970"/>
      <c r="F6" s="970"/>
      <c r="G6" s="970"/>
      <c r="H6" s="370"/>
      <c r="J6" s="1800"/>
    </row>
    <row r="7" spans="1:10" ht="15.75" customHeight="1">
      <c r="A7" s="23"/>
      <c r="B7" s="358"/>
      <c r="C7" s="555"/>
      <c r="D7" s="970"/>
      <c r="E7" s="970"/>
      <c r="F7" s="970"/>
      <c r="G7" s="970"/>
      <c r="H7" s="370"/>
      <c r="J7" s="1800"/>
    </row>
    <row r="8" spans="1:10" ht="15.75" customHeight="1">
      <c r="A8" s="23"/>
      <c r="B8" s="358"/>
      <c r="C8" s="555"/>
      <c r="D8" s="970"/>
      <c r="E8" s="970"/>
      <c r="F8" s="970"/>
      <c r="G8" s="970"/>
      <c r="H8" s="370"/>
      <c r="J8" s="551"/>
    </row>
    <row r="9" spans="1:10" ht="15.75" customHeight="1">
      <c r="A9" s="23"/>
      <c r="B9" s="358"/>
      <c r="C9" s="555"/>
      <c r="D9" s="970"/>
      <c r="E9" s="970"/>
      <c r="F9" s="970"/>
      <c r="G9" s="970"/>
      <c r="H9" s="370"/>
      <c r="J9" s="551"/>
    </row>
    <row r="10" spans="1:10" ht="15.75" customHeight="1">
      <c r="A10" s="23"/>
      <c r="B10" s="358"/>
      <c r="C10" s="555"/>
      <c r="D10" s="970"/>
      <c r="E10" s="970"/>
      <c r="F10" s="970"/>
      <c r="G10" s="970"/>
      <c r="H10" s="370"/>
      <c r="J10" s="551"/>
    </row>
    <row r="11" spans="1:10" ht="15.75" customHeight="1">
      <c r="A11" s="23"/>
      <c r="B11" s="358"/>
      <c r="C11" s="555"/>
      <c r="D11" s="970"/>
      <c r="E11" s="970"/>
      <c r="F11" s="970"/>
      <c r="G11" s="970"/>
      <c r="H11" s="370"/>
      <c r="J11" s="551"/>
    </row>
    <row r="12" spans="1:10" ht="15.75" customHeight="1">
      <c r="A12" s="23"/>
      <c r="B12" s="358"/>
      <c r="C12" s="555"/>
      <c r="D12" s="970"/>
      <c r="E12" s="970"/>
      <c r="F12" s="970"/>
      <c r="G12" s="970"/>
      <c r="H12" s="370"/>
      <c r="J12" s="551"/>
    </row>
    <row r="13" spans="1:10" ht="15.75" customHeight="1">
      <c r="A13" s="23"/>
      <c r="B13" s="358"/>
      <c r="C13" s="555"/>
      <c r="D13" s="970"/>
      <c r="E13" s="970"/>
      <c r="F13" s="970"/>
      <c r="G13" s="970"/>
      <c r="H13" s="370"/>
      <c r="J13" s="551"/>
    </row>
    <row r="14" spans="1:10" ht="15.75" customHeight="1">
      <c r="A14" s="23"/>
      <c r="B14" s="358"/>
      <c r="C14" s="555"/>
      <c r="D14" s="970"/>
      <c r="E14" s="970"/>
      <c r="F14" s="970"/>
      <c r="G14" s="970"/>
      <c r="H14" s="370"/>
      <c r="J14" s="551"/>
    </row>
    <row r="15" spans="1:10" ht="15.75" customHeight="1">
      <c r="A15" s="23"/>
      <c r="B15" s="358"/>
      <c r="C15" s="555"/>
      <c r="D15" s="970"/>
      <c r="E15" s="970"/>
      <c r="F15" s="970"/>
      <c r="G15" s="970"/>
      <c r="H15" s="370"/>
      <c r="J15" s="551"/>
    </row>
    <row r="16" spans="1:10" ht="15.75" customHeight="1">
      <c r="A16" s="23"/>
      <c r="B16" s="358"/>
      <c r="C16" s="555"/>
      <c r="D16" s="970"/>
      <c r="E16" s="970"/>
      <c r="F16" s="970"/>
      <c r="G16" s="970"/>
      <c r="H16" s="370"/>
      <c r="J16" s="551"/>
    </row>
    <row r="17" spans="1:10" ht="15.75" customHeight="1">
      <c r="A17" s="23"/>
      <c r="B17" s="358"/>
      <c r="C17" s="555"/>
      <c r="D17" s="970"/>
      <c r="E17" s="970"/>
      <c r="F17" s="970"/>
      <c r="G17" s="970"/>
      <c r="H17" s="370"/>
      <c r="J17" s="551"/>
    </row>
    <row r="18" spans="1:10" ht="15.75" customHeight="1">
      <c r="A18" s="23"/>
      <c r="B18" s="358"/>
      <c r="C18" s="555"/>
      <c r="D18" s="970"/>
      <c r="E18" s="970"/>
      <c r="F18" s="970"/>
      <c r="G18" s="970"/>
      <c r="H18" s="370"/>
      <c r="J18" s="551"/>
    </row>
    <row r="19" spans="1:10" ht="15.75" customHeight="1">
      <c r="A19" s="23"/>
      <c r="B19" s="358"/>
      <c r="C19" s="555"/>
      <c r="D19" s="970"/>
      <c r="E19" s="970"/>
      <c r="F19" s="970"/>
      <c r="G19" s="970"/>
      <c r="H19" s="370"/>
      <c r="J19" s="551"/>
    </row>
    <row r="20" spans="1:10" ht="15.75" customHeight="1">
      <c r="A20" s="23"/>
      <c r="B20" s="358"/>
      <c r="C20" s="555"/>
      <c r="D20" s="970"/>
      <c r="E20" s="970"/>
      <c r="F20" s="970"/>
      <c r="G20" s="970"/>
      <c r="H20" s="370"/>
      <c r="J20" s="551"/>
    </row>
    <row r="21" spans="1:10" ht="15.75" customHeight="1">
      <c r="A21" s="23"/>
      <c r="B21" s="358"/>
      <c r="C21" s="555"/>
      <c r="D21" s="970"/>
      <c r="E21" s="970"/>
      <c r="F21" s="970"/>
      <c r="G21" s="970"/>
      <c r="H21" s="370"/>
      <c r="J21" s="551"/>
    </row>
    <row r="22" spans="1:10" ht="15.75" customHeight="1">
      <c r="A22" s="23"/>
      <c r="B22" s="358"/>
      <c r="C22" s="555"/>
      <c r="D22" s="970"/>
      <c r="E22" s="970"/>
      <c r="F22" s="970"/>
      <c r="G22" s="970"/>
      <c r="H22" s="370"/>
      <c r="J22" s="551"/>
    </row>
    <row r="23" spans="1:10" ht="15.75" customHeight="1">
      <c r="A23" s="23"/>
      <c r="B23" s="358"/>
      <c r="C23" s="555"/>
      <c r="D23" s="970"/>
      <c r="E23" s="970"/>
      <c r="F23" s="970"/>
      <c r="G23" s="970"/>
      <c r="H23" s="370"/>
      <c r="J23" s="551"/>
    </row>
    <row r="24" spans="1:10" ht="15.75" customHeight="1">
      <c r="A24" s="23"/>
      <c r="B24" s="358"/>
      <c r="C24" s="555"/>
      <c r="D24" s="970"/>
      <c r="E24" s="970"/>
      <c r="F24" s="970"/>
      <c r="G24" s="970"/>
      <c r="H24" s="370"/>
      <c r="J24" s="551"/>
    </row>
    <row r="25" spans="1:10" ht="15.75" customHeight="1">
      <c r="A25" s="23"/>
      <c r="B25" s="358"/>
      <c r="C25" s="555"/>
      <c r="D25" s="970"/>
      <c r="E25" s="970"/>
      <c r="F25" s="970"/>
      <c r="G25" s="970"/>
      <c r="H25" s="370"/>
      <c r="J25" s="551"/>
    </row>
    <row r="26" spans="1:10" ht="15.75" customHeight="1">
      <c r="A26" s="23"/>
      <c r="B26" s="358"/>
      <c r="C26" s="555"/>
      <c r="D26" s="970"/>
      <c r="E26" s="970"/>
      <c r="F26" s="970"/>
      <c r="G26" s="970"/>
      <c r="H26" s="370"/>
      <c r="J26" s="551"/>
    </row>
    <row r="27" spans="1:10" ht="15.75" customHeight="1">
      <c r="A27" s="2115" t="s">
        <v>689</v>
      </c>
      <c r="B27" s="2116"/>
      <c r="C27" s="555"/>
      <c r="D27" s="970">
        <f>SUM(D6:D26)</f>
        <v>0</v>
      </c>
      <c r="E27" s="970"/>
      <c r="F27" s="970">
        <f>SUM(F6:F26)</f>
        <v>0</v>
      </c>
      <c r="G27" s="970">
        <f>SUM(G6:G26)</f>
        <v>0</v>
      </c>
      <c r="H27" s="370"/>
    </row>
    <row r="28" spans="1:10" ht="15.75" customHeight="1">
      <c r="A28" s="12" t="str">
        <f>封面!D11&amp;封面!G11</f>
        <v>被评估企业填表人：</v>
      </c>
      <c r="D28" s="943"/>
      <c r="E28" s="943"/>
      <c r="F28" s="943" t="str">
        <f>"评估人员："&amp;封面!G36</f>
        <v>评估人员：</v>
      </c>
      <c r="G28" s="943"/>
    </row>
    <row r="29" spans="1:10" ht="15.75" customHeight="1">
      <c r="A29" s="12" t="str">
        <f>CONCATENATE(封面!D13,封面!F13,封面!G13,封面!H13,封面!I13,封面!J13,封面!K13)</f>
        <v>填表日期：年月日</v>
      </c>
      <c r="D29" s="943"/>
      <c r="E29" s="943"/>
      <c r="F29" s="943"/>
      <c r="G29" s="943"/>
    </row>
  </sheetData>
  <mergeCells count="2">
    <mergeCell ref="A2:H2"/>
    <mergeCell ref="A27:B27"/>
  </mergeCells>
  <phoneticPr fontId="28" type="noConversion"/>
  <hyperlinks>
    <hyperlink ref="A1" location="索引目录!D53" display="返回索引页" xr:uid="{00000000-0004-0000-4F00-000000000000}"/>
    <hyperlink ref="B1" location="分类汇总!B35" display="返回" xr:uid="{00000000-0004-0000-4F00-000001000000}"/>
  </hyperlinks>
  <printOptions horizontalCentered="1"/>
  <pageMargins left="0.35433070866141736" right="0.35433070866141736" top="0.98425196850393704" bottom="0.78740157480314965" header="0.39370078740157477" footer="0.51181102362204722"/>
  <pageSetup paperSize="9" scale="87" fitToHeight="0" orientation="landscape" r:id="rId1"/>
  <headerFooter alignWithMargins="0">
    <oddHeader>&amp;R&amp;"宋体,常规"&amp;10共&amp;"Times New Roman,常规"&amp;N&amp;"宋体,常规"页第&amp;"Times New Roman,常规"&amp;P&amp;"宋体,常规"页</oddHeader>
  </headerFooter>
</worksheet>
</file>

<file path=xl/worksheets/sheet9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000-000000000000}">
  <sheetPr codeName="Sheet74">
    <pageSetUpPr fitToPage="1"/>
  </sheetPr>
  <dimension ref="A1:K29"/>
  <sheetViews>
    <sheetView zoomScaleNormal="100" workbookViewId="0">
      <selection activeCell="F30" sqref="F30"/>
    </sheetView>
  </sheetViews>
  <sheetFormatPr defaultColWidth="9" defaultRowHeight="15.75" customHeight="1" outlineLevelCol="1"/>
  <cols>
    <col min="1" max="1" width="6.25" style="12" customWidth="1"/>
    <col min="2" max="2" width="26.625" style="349" customWidth="1"/>
    <col min="3" max="3" width="10.75" style="561" customWidth="1"/>
    <col min="4" max="5" width="16.25" style="705" customWidth="1" outlineLevel="1"/>
    <col min="6" max="7" width="23" style="705" customWidth="1"/>
    <col min="8" max="8" width="13.75" style="705" customWidth="1"/>
    <col min="9" max="9" width="16.5" style="349" customWidth="1"/>
    <col min="10" max="16384" width="9" style="349"/>
  </cols>
  <sheetData>
    <row r="1" spans="1:11" ht="15.75" customHeight="1">
      <c r="A1" s="564" t="s">
        <v>108</v>
      </c>
      <c r="B1" s="541" t="s">
        <v>333</v>
      </c>
      <c r="C1" s="560"/>
      <c r="D1" s="941"/>
      <c r="E1" s="941"/>
      <c r="F1" s="941"/>
      <c r="G1" s="941"/>
      <c r="H1" s="941"/>
      <c r="I1" s="348"/>
    </row>
    <row r="2" spans="1:11" s="369" customFormat="1" ht="30" customHeight="1">
      <c r="A2" s="2061" t="s">
        <v>691</v>
      </c>
      <c r="B2" s="2062"/>
      <c r="C2" s="2062"/>
      <c r="D2" s="2062"/>
      <c r="E2" s="2062"/>
      <c r="F2" s="2062"/>
      <c r="G2" s="2062"/>
      <c r="H2" s="2062"/>
      <c r="I2" s="2062"/>
    </row>
    <row r="3" spans="1:11" ht="14.25" customHeight="1">
      <c r="A3" s="705" t="str">
        <f>CONCATENATE(封面!D9,封面!F9,封面!G9,封面!H9,封面!I9,封面!J9,封面!K9)</f>
        <v>评估基准日：年月日</v>
      </c>
      <c r="B3" s="705"/>
      <c r="C3" s="705"/>
      <c r="I3" s="705"/>
    </row>
    <row r="4" spans="1:11" ht="15.75" customHeight="1">
      <c r="A4" s="12" t="str">
        <f>封面!D7&amp;封面!F7</f>
        <v>被评估企业：</v>
      </c>
      <c r="D4" s="943"/>
      <c r="E4" s="943"/>
      <c r="F4" s="943"/>
      <c r="G4" s="943"/>
      <c r="H4" s="943"/>
      <c r="I4" s="355" t="s">
        <v>110</v>
      </c>
    </row>
    <row r="5" spans="1:11" s="365" customFormat="1" ht="15.75" customHeight="1">
      <c r="A5" s="559" t="s">
        <v>172</v>
      </c>
      <c r="B5" s="350" t="s">
        <v>676</v>
      </c>
      <c r="C5" s="562" t="s">
        <v>583</v>
      </c>
      <c r="D5" s="1003" t="s">
        <v>317</v>
      </c>
      <c r="E5" s="1003" t="s">
        <v>394</v>
      </c>
      <c r="F5" s="947" t="s">
        <v>318</v>
      </c>
      <c r="G5" s="947" t="s">
        <v>319</v>
      </c>
      <c r="H5" s="947" t="s">
        <v>336</v>
      </c>
      <c r="I5" s="350" t="s">
        <v>175</v>
      </c>
      <c r="K5" s="1800" t="s">
        <v>2129</v>
      </c>
    </row>
    <row r="6" spans="1:11" ht="15.75" customHeight="1">
      <c r="A6" s="23"/>
      <c r="B6" s="358"/>
      <c r="C6" s="555"/>
      <c r="D6" s="956"/>
      <c r="E6" s="956"/>
      <c r="F6" s="956"/>
      <c r="G6" s="956"/>
      <c r="H6" s="956" t="str">
        <f t="shared" ref="H6:H25" si="0">IF(F6=0,"",(G6-F6)/F6*100)</f>
        <v/>
      </c>
      <c r="I6" s="370"/>
      <c r="K6" s="1800"/>
    </row>
    <row r="7" spans="1:11" ht="15.75" customHeight="1">
      <c r="A7" s="23"/>
      <c r="B7" s="358"/>
      <c r="C7" s="555"/>
      <c r="D7" s="956"/>
      <c r="E7" s="956"/>
      <c r="F7" s="956"/>
      <c r="G7" s="956"/>
      <c r="H7" s="956" t="str">
        <f t="shared" si="0"/>
        <v/>
      </c>
      <c r="I7" s="370"/>
      <c r="K7" s="1800"/>
    </row>
    <row r="8" spans="1:11" ht="15.75" customHeight="1">
      <c r="A8" s="23"/>
      <c r="B8" s="358"/>
      <c r="C8" s="555"/>
      <c r="D8" s="956"/>
      <c r="E8" s="956"/>
      <c r="F8" s="956"/>
      <c r="G8" s="956"/>
      <c r="H8" s="956" t="str">
        <f t="shared" si="0"/>
        <v/>
      </c>
      <c r="I8" s="370"/>
      <c r="K8" s="551"/>
    </row>
    <row r="9" spans="1:11" ht="15.75" customHeight="1">
      <c r="A9" s="23"/>
      <c r="B9" s="358"/>
      <c r="C9" s="555"/>
      <c r="D9" s="956"/>
      <c r="E9" s="956"/>
      <c r="F9" s="956"/>
      <c r="G9" s="956"/>
      <c r="H9" s="956" t="str">
        <f t="shared" si="0"/>
        <v/>
      </c>
      <c r="I9" s="370"/>
      <c r="K9" s="551"/>
    </row>
    <row r="10" spans="1:11" ht="15.75" customHeight="1">
      <c r="A10" s="23"/>
      <c r="B10" s="358"/>
      <c r="C10" s="555"/>
      <c r="D10" s="956"/>
      <c r="E10" s="956"/>
      <c r="F10" s="956"/>
      <c r="G10" s="956"/>
      <c r="H10" s="956" t="str">
        <f t="shared" si="0"/>
        <v/>
      </c>
      <c r="I10" s="370"/>
      <c r="K10" s="551"/>
    </row>
    <row r="11" spans="1:11" ht="15.75" customHeight="1">
      <c r="A11" s="23"/>
      <c r="B11" s="358"/>
      <c r="C11" s="555"/>
      <c r="D11" s="956"/>
      <c r="E11" s="956"/>
      <c r="F11" s="956"/>
      <c r="G11" s="956"/>
      <c r="H11" s="956" t="str">
        <f t="shared" si="0"/>
        <v/>
      </c>
      <c r="I11" s="370"/>
      <c r="K11" s="551"/>
    </row>
    <row r="12" spans="1:11" ht="15.75" customHeight="1">
      <c r="A12" s="23"/>
      <c r="B12" s="358"/>
      <c r="C12" s="555"/>
      <c r="D12" s="956"/>
      <c r="E12" s="956"/>
      <c r="F12" s="956"/>
      <c r="G12" s="956"/>
      <c r="H12" s="956" t="str">
        <f t="shared" si="0"/>
        <v/>
      </c>
      <c r="I12" s="370"/>
      <c r="K12" s="551"/>
    </row>
    <row r="13" spans="1:11" ht="15.75" customHeight="1">
      <c r="A13" s="23"/>
      <c r="B13" s="358"/>
      <c r="C13" s="555"/>
      <c r="D13" s="956"/>
      <c r="E13" s="956"/>
      <c r="F13" s="956"/>
      <c r="G13" s="956"/>
      <c r="H13" s="956" t="str">
        <f t="shared" si="0"/>
        <v/>
      </c>
      <c r="I13" s="370"/>
      <c r="K13" s="551"/>
    </row>
    <row r="14" spans="1:11" ht="15.75" customHeight="1">
      <c r="A14" s="23"/>
      <c r="B14" s="358"/>
      <c r="C14" s="555"/>
      <c r="D14" s="956"/>
      <c r="E14" s="956"/>
      <c r="F14" s="956"/>
      <c r="G14" s="956"/>
      <c r="H14" s="956" t="str">
        <f t="shared" si="0"/>
        <v/>
      </c>
      <c r="I14" s="370"/>
      <c r="K14" s="551"/>
    </row>
    <row r="15" spans="1:11" ht="15.75" customHeight="1">
      <c r="A15" s="23"/>
      <c r="B15" s="358"/>
      <c r="C15" s="555"/>
      <c r="D15" s="956"/>
      <c r="E15" s="956"/>
      <c r="F15" s="956"/>
      <c r="G15" s="956"/>
      <c r="H15" s="956" t="str">
        <f t="shared" si="0"/>
        <v/>
      </c>
      <c r="I15" s="370"/>
      <c r="K15" s="551"/>
    </row>
    <row r="16" spans="1:11" ht="15.75" customHeight="1">
      <c r="A16" s="23"/>
      <c r="B16" s="358"/>
      <c r="C16" s="555"/>
      <c r="D16" s="956"/>
      <c r="E16" s="956"/>
      <c r="F16" s="956"/>
      <c r="G16" s="956"/>
      <c r="H16" s="956" t="str">
        <f t="shared" si="0"/>
        <v/>
      </c>
      <c r="I16" s="370"/>
      <c r="K16" s="551"/>
    </row>
    <row r="17" spans="1:11" ht="15.75" customHeight="1">
      <c r="A17" s="23"/>
      <c r="B17" s="358"/>
      <c r="C17" s="555"/>
      <c r="D17" s="956"/>
      <c r="E17" s="956"/>
      <c r="F17" s="956"/>
      <c r="G17" s="956"/>
      <c r="H17" s="956" t="str">
        <f t="shared" si="0"/>
        <v/>
      </c>
      <c r="I17" s="370"/>
      <c r="K17" s="551"/>
    </row>
    <row r="18" spans="1:11" ht="15.75" customHeight="1">
      <c r="A18" s="23"/>
      <c r="B18" s="358"/>
      <c r="C18" s="555"/>
      <c r="D18" s="956"/>
      <c r="E18" s="956"/>
      <c r="F18" s="956"/>
      <c r="G18" s="956"/>
      <c r="H18" s="956" t="str">
        <f t="shared" si="0"/>
        <v/>
      </c>
      <c r="I18" s="370"/>
      <c r="K18" s="551"/>
    </row>
    <row r="19" spans="1:11" ht="15.75" customHeight="1">
      <c r="A19" s="23"/>
      <c r="B19" s="358"/>
      <c r="C19" s="555"/>
      <c r="D19" s="956"/>
      <c r="E19" s="956"/>
      <c r="F19" s="956"/>
      <c r="G19" s="956"/>
      <c r="H19" s="956" t="str">
        <f t="shared" si="0"/>
        <v/>
      </c>
      <c r="I19" s="370"/>
      <c r="K19" s="551"/>
    </row>
    <row r="20" spans="1:11" ht="15.75" customHeight="1">
      <c r="A20" s="23"/>
      <c r="B20" s="358"/>
      <c r="C20" s="555"/>
      <c r="D20" s="956"/>
      <c r="E20" s="956"/>
      <c r="F20" s="956"/>
      <c r="G20" s="956"/>
      <c r="H20" s="956" t="str">
        <f t="shared" si="0"/>
        <v/>
      </c>
      <c r="I20" s="370"/>
      <c r="K20" s="551"/>
    </row>
    <row r="21" spans="1:11" ht="15.75" customHeight="1">
      <c r="A21" s="23"/>
      <c r="B21" s="358"/>
      <c r="C21" s="555"/>
      <c r="D21" s="956"/>
      <c r="E21" s="956"/>
      <c r="F21" s="956"/>
      <c r="G21" s="956"/>
      <c r="H21" s="956" t="str">
        <f t="shared" si="0"/>
        <v/>
      </c>
      <c r="I21" s="370"/>
      <c r="K21" s="551"/>
    </row>
    <row r="22" spans="1:11" ht="15.75" customHeight="1">
      <c r="A22" s="23"/>
      <c r="B22" s="358"/>
      <c r="C22" s="555"/>
      <c r="D22" s="956"/>
      <c r="E22" s="956"/>
      <c r="F22" s="956"/>
      <c r="G22" s="956"/>
      <c r="H22" s="956" t="str">
        <f t="shared" si="0"/>
        <v/>
      </c>
      <c r="I22" s="370"/>
      <c r="K22" s="551"/>
    </row>
    <row r="23" spans="1:11" ht="15.75" customHeight="1">
      <c r="A23" s="23"/>
      <c r="B23" s="358"/>
      <c r="C23" s="555"/>
      <c r="D23" s="956"/>
      <c r="E23" s="956"/>
      <c r="F23" s="956"/>
      <c r="G23" s="956"/>
      <c r="H23" s="956" t="str">
        <f t="shared" si="0"/>
        <v/>
      </c>
      <c r="I23" s="370"/>
      <c r="K23" s="551"/>
    </row>
    <row r="24" spans="1:11" ht="15.75" customHeight="1">
      <c r="A24" s="23"/>
      <c r="B24" s="358"/>
      <c r="C24" s="555"/>
      <c r="D24" s="956"/>
      <c r="E24" s="956"/>
      <c r="F24" s="956"/>
      <c r="G24" s="956"/>
      <c r="H24" s="956" t="str">
        <f t="shared" si="0"/>
        <v/>
      </c>
      <c r="I24" s="370"/>
      <c r="K24" s="551"/>
    </row>
    <row r="25" spans="1:11" ht="15.75" customHeight="1">
      <c r="A25" s="23"/>
      <c r="B25" s="358"/>
      <c r="C25" s="555"/>
      <c r="D25" s="956"/>
      <c r="E25" s="956"/>
      <c r="F25" s="956"/>
      <c r="G25" s="956"/>
      <c r="H25" s="956" t="str">
        <f t="shared" si="0"/>
        <v/>
      </c>
      <c r="I25" s="370"/>
      <c r="K25" s="551"/>
    </row>
    <row r="26" spans="1:11" ht="15.75" customHeight="1">
      <c r="A26" s="23"/>
      <c r="B26" s="358"/>
      <c r="C26" s="555"/>
      <c r="D26" s="956"/>
      <c r="E26" s="956"/>
      <c r="F26" s="956"/>
      <c r="G26" s="956"/>
      <c r="H26" s="956"/>
      <c r="I26" s="370"/>
      <c r="K26" s="551"/>
    </row>
    <row r="27" spans="1:11" ht="15.75" customHeight="1">
      <c r="A27" s="2115" t="s">
        <v>689</v>
      </c>
      <c r="B27" s="2116"/>
      <c r="C27" s="555"/>
      <c r="D27" s="956">
        <f>SUM(D6:D26)</f>
        <v>0</v>
      </c>
      <c r="E27" s="956"/>
      <c r="F27" s="956">
        <f>SUM(F6:F26)</f>
        <v>0</v>
      </c>
      <c r="G27" s="956">
        <f>SUM(G6:G26)</f>
        <v>0</v>
      </c>
      <c r="H27" s="956" t="str">
        <f>IF(F27=0,"",(G27-F27)/F27*100)</f>
        <v/>
      </c>
      <c r="I27" s="370"/>
    </row>
    <row r="28" spans="1:11" ht="15.75" customHeight="1">
      <c r="A28" s="12" t="str">
        <f>封面!D11&amp;封面!G11</f>
        <v>被评估企业填表人：</v>
      </c>
      <c r="D28" s="943"/>
      <c r="E28" s="943"/>
      <c r="F28" s="943"/>
      <c r="G28" s="943" t="str">
        <f>"评估人员："&amp;封面!G36</f>
        <v>评估人员：</v>
      </c>
      <c r="H28" s="943"/>
    </row>
    <row r="29" spans="1:11" ht="15.75" customHeight="1">
      <c r="A29" s="12" t="str">
        <f>CONCATENATE(封面!D13,封面!F13,封面!G13,封面!H13,封面!I13,封面!J13,封面!K13)</f>
        <v>填表日期：年月日</v>
      </c>
      <c r="D29" s="943"/>
      <c r="E29" s="943"/>
      <c r="F29" s="943"/>
      <c r="G29" s="943"/>
      <c r="H29" s="943"/>
    </row>
  </sheetData>
  <mergeCells count="2">
    <mergeCell ref="A2:I2"/>
    <mergeCell ref="A27:B27"/>
  </mergeCells>
  <phoneticPr fontId="28" type="noConversion"/>
  <hyperlinks>
    <hyperlink ref="A1" location="索引目录!D54" display="返回索引页" xr:uid="{00000000-0004-0000-5000-000000000000}"/>
    <hyperlink ref="B1" location="非流动资产汇总!Print_Area" display="返回" xr:uid="{00000000-0004-0000-5000-000001000000}"/>
  </hyperlinks>
  <printOptions horizontalCentered="1"/>
  <pageMargins left="0.35433070866141736" right="0.35433070866141736" top="0.98425196850393704" bottom="0.78740157480314965" header="0.39370078740157477" footer="0.51181102362204722"/>
  <pageSetup paperSize="9" scale="86" fitToHeight="0" orientation="landscape" r:id="rId1"/>
  <headerFooter alignWithMargins="0">
    <oddHeader>&amp;R&amp;"宋体,常规"&amp;10共&amp;"Times New Roman,常规"&amp;N&amp;"宋体,常规"页第&amp;"Times New Roman,常规"&amp;P&amp;"宋体,常规"页</oddHead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121</vt:i4>
      </vt:variant>
      <vt:variant>
        <vt:lpstr>命名范围</vt:lpstr>
      </vt:variant>
      <vt:variant>
        <vt:i4>2899</vt:i4>
      </vt:variant>
    </vt:vector>
  </HeadingPairs>
  <TitlesOfParts>
    <vt:vector size="3020" baseType="lpstr">
      <vt:lpstr>封面</vt:lpstr>
      <vt:lpstr>索引目录</vt:lpstr>
      <vt:lpstr>基本情况</vt:lpstr>
      <vt:lpstr>资产负债表</vt:lpstr>
      <vt:lpstr>数据校验</vt:lpstr>
      <vt:lpstr>利润表</vt:lpstr>
      <vt:lpstr>审定数</vt:lpstr>
      <vt:lpstr>汇总表</vt:lpstr>
      <vt:lpstr>分类汇总</vt:lpstr>
      <vt:lpstr>流动汇总</vt:lpstr>
      <vt:lpstr>现金</vt:lpstr>
      <vt:lpstr>银行存款</vt:lpstr>
      <vt:lpstr>其他货币资金</vt:lpstr>
      <vt:lpstr>交易性金融资产汇总</vt:lpstr>
      <vt:lpstr>交易性—股票</vt:lpstr>
      <vt:lpstr>交易性—债券</vt:lpstr>
      <vt:lpstr>交易性—基金</vt:lpstr>
      <vt:lpstr>衍生金融资产</vt:lpstr>
      <vt:lpstr>应收票据</vt:lpstr>
      <vt:lpstr>应收账款</vt:lpstr>
      <vt:lpstr>评估风险损失测算结果表</vt:lpstr>
      <vt:lpstr>应收款项融资汇总</vt:lpstr>
      <vt:lpstr>融资—应收票据</vt:lpstr>
      <vt:lpstr>融资—应收账款</vt:lpstr>
      <vt:lpstr>预付账款</vt:lpstr>
      <vt:lpstr>其他应收款汇总</vt:lpstr>
      <vt:lpstr>应收利息</vt:lpstr>
      <vt:lpstr>应收股利【利润】</vt:lpstr>
      <vt:lpstr>其他应收款</vt:lpstr>
      <vt:lpstr>存货汇总</vt:lpstr>
      <vt:lpstr>材料采购【在途物资】</vt:lpstr>
      <vt:lpstr>原材料</vt:lpstr>
      <vt:lpstr>在库周转材料</vt:lpstr>
      <vt:lpstr>委托加工物资</vt:lpstr>
      <vt:lpstr>产成品【库存商品】</vt:lpstr>
      <vt:lpstr>产成品【开发产品】</vt:lpstr>
      <vt:lpstr>在产品【自制半成品】</vt:lpstr>
      <vt:lpstr>在产品【开发成本】</vt:lpstr>
      <vt:lpstr>发出商品</vt:lpstr>
      <vt:lpstr>在用周转材料</vt:lpstr>
      <vt:lpstr>农产品</vt:lpstr>
      <vt:lpstr>消耗性生物资产</vt:lpstr>
      <vt:lpstr>工程施工</vt:lpstr>
      <vt:lpstr>合同资产</vt:lpstr>
      <vt:lpstr>持有待售资产</vt:lpstr>
      <vt:lpstr>一年到期非流动资产</vt:lpstr>
      <vt:lpstr>其他流动资产</vt:lpstr>
      <vt:lpstr>非流动资产汇总</vt:lpstr>
      <vt:lpstr>可供出售金融资产汇总</vt:lpstr>
      <vt:lpstr>可出售—股票</vt:lpstr>
      <vt:lpstr>可出售—债券</vt:lpstr>
      <vt:lpstr>可出售—股权</vt:lpstr>
      <vt:lpstr>可出售—其他</vt:lpstr>
      <vt:lpstr>持有到期投资</vt:lpstr>
      <vt:lpstr>债权投资</vt:lpstr>
      <vt:lpstr>其他债权投资</vt:lpstr>
      <vt:lpstr>长期应收款</vt:lpstr>
      <vt:lpstr>股权投资</vt:lpstr>
      <vt:lpstr>其他权益工具投资</vt:lpstr>
      <vt:lpstr>其他非流动金融资产</vt:lpstr>
      <vt:lpstr>投资性房地产汇总表</vt:lpstr>
      <vt:lpstr>投资性房地产—房屋成本模式</vt:lpstr>
      <vt:lpstr>投资性房地产—房屋公允价值模式</vt:lpstr>
      <vt:lpstr>投资性房地产—土地成本模式</vt:lpstr>
      <vt:lpstr>投资性房地产—土地公允价值模式</vt:lpstr>
      <vt:lpstr>固定资产汇总</vt:lpstr>
      <vt:lpstr>基准日费率</vt:lpstr>
      <vt:lpstr>房屋建筑物</vt:lpstr>
      <vt:lpstr>构筑物</vt:lpstr>
      <vt:lpstr>管道沟槽</vt:lpstr>
      <vt:lpstr>井巷</vt:lpstr>
      <vt:lpstr>长输管线</vt:lpstr>
      <vt:lpstr>飞机</vt:lpstr>
      <vt:lpstr>机器设备</vt:lpstr>
      <vt:lpstr>车辆</vt:lpstr>
      <vt:lpstr>电子设备</vt:lpstr>
      <vt:lpstr>土地</vt:lpstr>
      <vt:lpstr>在建工程汇总</vt:lpstr>
      <vt:lpstr>在建【土建】</vt:lpstr>
      <vt:lpstr>在建【设备】</vt:lpstr>
      <vt:lpstr>工程物资</vt:lpstr>
      <vt:lpstr>生产性生物资产</vt:lpstr>
      <vt:lpstr>油气资产</vt:lpstr>
      <vt:lpstr>使用权资产</vt:lpstr>
      <vt:lpstr>无形资产汇总</vt:lpstr>
      <vt:lpstr>无形—土地</vt:lpstr>
      <vt:lpstr>无形—矿业权</vt:lpstr>
      <vt:lpstr>无形—其他</vt:lpstr>
      <vt:lpstr>开发支出</vt:lpstr>
      <vt:lpstr>商誉</vt:lpstr>
      <vt:lpstr>长期待摊费用</vt:lpstr>
      <vt:lpstr>递延所得税资产</vt:lpstr>
      <vt:lpstr>其他非流动资产</vt:lpstr>
      <vt:lpstr>流动负债汇总</vt:lpstr>
      <vt:lpstr>短期借款</vt:lpstr>
      <vt:lpstr>交易性金融负债</vt:lpstr>
      <vt:lpstr>衍生金融负债</vt:lpstr>
      <vt:lpstr>应付票据</vt:lpstr>
      <vt:lpstr>应付账款</vt:lpstr>
      <vt:lpstr>预收账款</vt:lpstr>
      <vt:lpstr>合同负债</vt:lpstr>
      <vt:lpstr>职工薪酬</vt:lpstr>
      <vt:lpstr>应交税费</vt:lpstr>
      <vt:lpstr>其他应付款汇总</vt:lpstr>
      <vt:lpstr>应付利息</vt:lpstr>
      <vt:lpstr>应付股利【利润】</vt:lpstr>
      <vt:lpstr>其他应付款</vt:lpstr>
      <vt:lpstr>持有待售负债</vt:lpstr>
      <vt:lpstr>一年到期非流动负债</vt:lpstr>
      <vt:lpstr>其他流动负债</vt:lpstr>
      <vt:lpstr>非流动负债汇总</vt:lpstr>
      <vt:lpstr>长期借款</vt:lpstr>
      <vt:lpstr>应付债券</vt:lpstr>
      <vt:lpstr>租赁负债</vt:lpstr>
      <vt:lpstr>长期应付款</vt:lpstr>
      <vt:lpstr>预计负债</vt:lpstr>
      <vt:lpstr>递延收益</vt:lpstr>
      <vt:lpstr>递延所得税负债</vt:lpstr>
      <vt:lpstr>其他非流动负债</vt:lpstr>
      <vt:lpstr>长期股权投资结果汇总</vt:lpstr>
      <vt:lpstr>资产基础法</vt:lpstr>
      <vt:lpstr>资产基础法!_FilterDatabase</vt:lpstr>
      <vt:lpstr>Mark_A类设备机器设备总体金额</vt:lpstr>
      <vt:lpstr>Mark_B类设备机器设备总体金额</vt:lpstr>
      <vt:lpstr>Mark_B类设备中不同设备选取勘察项占全部B类设备总金额</vt:lpstr>
      <vt:lpstr>Mark_C类设备机器设备总体金额</vt:lpstr>
      <vt:lpstr>Mark_C类设备中不同设备选取勘察项占全部C类设备总金额</vt:lpstr>
      <vt:lpstr>材料采购【在途物资】!Mark_材料采购【在途物资】_备注</vt:lpstr>
      <vt:lpstr>材料采购【在途物资】!Mark_材料采购【在途物资】_材料采购【在途物资】评估明细表</vt:lpstr>
      <vt:lpstr>材料采购【在途物资】!Mark_材料采购【在途物资】_合计</vt:lpstr>
      <vt:lpstr>材料采购【在途物资】!Mark_材料采购【在途物资】_计量单位</vt:lpstr>
      <vt:lpstr>材料采购【在途物资】!Mark_材料采购【在途物资】_计提减值准备金额</vt:lpstr>
      <vt:lpstr>材料采购【在途物资】!Mark_材料采购【在途物资】_计提减值准备金额_审计前账面值</vt:lpstr>
      <vt:lpstr>材料采购【在途物资】!Mark_材料采购【在途物资】_计提减值准备金额_账面价值</vt:lpstr>
      <vt:lpstr>材料采购【在途物资】!Mark_材料采购【在途物资】_名称及规格型号</vt:lpstr>
      <vt:lpstr>材料采购【在途物资】!Mark_材料采购【在途物资】_评估价值</vt:lpstr>
      <vt:lpstr>材料采购【在途物资】!Mark_材料采购【在途物资】_评估价值_单价</vt:lpstr>
      <vt:lpstr>材料采购【在途物资】!Mark_材料采购【在途物资】_评估价值_金额</vt:lpstr>
      <vt:lpstr>材料采购【在途物资】!Mark_材料采购【在途物资】_评估价值_数量</vt:lpstr>
      <vt:lpstr>材料采购【在途物资】!Mark_材料采购【在途物资】_评估人员</vt:lpstr>
      <vt:lpstr>材料采购【在途物资】!Mark_材料采购【在途物资】_审计前账面值</vt:lpstr>
      <vt:lpstr>材料采购【在途物资】!Mark_材料采购【在途物资】_审计前账面值_单价</vt:lpstr>
      <vt:lpstr>材料采购【在途物资】!Mark_材料采购【在途物资】_审计前账面值_金额</vt:lpstr>
      <vt:lpstr>材料采购【在途物资】!Mark_材料采购【在途物资】_审计前账面值_数量</vt:lpstr>
      <vt:lpstr>材料采购【在途物资】!Mark_材料采购【在途物资】_审计调整</vt:lpstr>
      <vt:lpstr>材料采购【在途物资】!Mark_材料采购【在途物资】_序号</vt:lpstr>
      <vt:lpstr>材料采购【在途物资】!Mark_材料采购【在途物资】_增值率</vt:lpstr>
      <vt:lpstr>材料采购【在途物资】!Mark_材料采购【在途物资】_账面价值</vt:lpstr>
      <vt:lpstr>材料采购【在途物资】!Mark_材料采购【在途物资】_账面价值_单价</vt:lpstr>
      <vt:lpstr>材料采购【在途物资】!Mark_材料采购【在途物资】_账面价值_金额</vt:lpstr>
      <vt:lpstr>材料采购【在途物资】!Mark_材料采购【在途物资】_账面价值_数量</vt:lpstr>
      <vt:lpstr>材料采购【在途物资】!Mark_材料采购【在途物资】_最后一行</vt:lpstr>
      <vt:lpstr>产成品【开发产品】!Mark_产成品【开发产品】_备注</vt:lpstr>
      <vt:lpstr>产成品【开发产品】!Mark_产成品【开发产品】_标准层层高</vt:lpstr>
      <vt:lpstr>产成品【开发产品】!Mark_产成品【开发产品】_存放地点</vt:lpstr>
      <vt:lpstr>产成品【开发产品】!Mark_产成品【开发产品】_待估物业所在楼层</vt:lpstr>
      <vt:lpstr>产成品【开发产品】!Mark_产成品【开发产品】_单元号及房号</vt:lpstr>
      <vt:lpstr>产成品【开发产品】!Mark_产成品【开发产品】_房产证号</vt:lpstr>
      <vt:lpstr>产成品【开发产品】!Mark_产成品【开发产品】_房屋设计用途</vt:lpstr>
      <vt:lpstr>产成品【开发产品】!Mark_产成品【开发产品】_房屋实际用途</vt:lpstr>
      <vt:lpstr>产成品【开发产品】!Mark_产成品【开发产品】_房屋主体工程是自建还是出包</vt:lpstr>
      <vt:lpstr>产成品【开发产品】!Mark_产成品【开发产品】_合计</vt:lpstr>
      <vt:lpstr>产成品【开发产品】!Mark_产成品【开发产品】_基准日前销售总金额</vt:lpstr>
      <vt:lpstr>产成品【开发产品】!Mark_产成品【开发产品】_基准日前已销售面积</vt:lpstr>
      <vt:lpstr>产成品【开发产品】!Mark_产成品【开发产品】_建成日期</vt:lpstr>
      <vt:lpstr>产成品【开发产品】!Mark_产成品【开发产品】_建设工程规划许可证号</vt:lpstr>
      <vt:lpstr>产成品【开发产品】!Mark_产成品【开发产品】_建设工程开工证号</vt:lpstr>
      <vt:lpstr>产成品【开发产品】!Mark_产成品【开发产品】_建设用地规划许可证号</vt:lpstr>
      <vt:lpstr>产成品【开发产品】!Mark_产成品【开发产品】_建筑物总层数</vt:lpstr>
      <vt:lpstr>产成品【开发产品】!Mark_产成品【开发产品】_结构</vt:lpstr>
      <vt:lpstr>产成品【开发产品】!Mark_产成品【开发产品】_楼盘名称</vt:lpstr>
      <vt:lpstr>产成品【开发产品】!Mark_产成品【开发产品】_楼盘总建筑面积</vt:lpstr>
      <vt:lpstr>产成品【开发产品】!Mark_产成品【开发产品】_评估价值</vt:lpstr>
      <vt:lpstr>产成品【开发产品】!Mark_产成品【开发产品】_评估价值_单价</vt:lpstr>
      <vt:lpstr>产成品【开发产品】!Mark_产成品【开发产品】_评估价值_金额</vt:lpstr>
      <vt:lpstr>产成品【开发产品】!Mark_产成品【开发产品】_评估人员</vt:lpstr>
      <vt:lpstr>产成品【开发产品】!Mark_产成品【开发产品】_清查评估明细表</vt:lpstr>
      <vt:lpstr>产成品【开发产品】!Mark_产成品【开发产品】_商品房销预售许可证号</vt:lpstr>
      <vt:lpstr>产成品【开发产品】!Mark_产成品【开发产品】_尚欠地价款</vt:lpstr>
      <vt:lpstr>产成品【开发产品】!Mark_产成品【开发产品】_尚欠工程施工款</vt:lpstr>
      <vt:lpstr>产成品【开发产品】!Mark_产成品【开发产品】_尚欠其他款项</vt:lpstr>
      <vt:lpstr>产成品【开发产品】!Mark_产成品【开发产品】_审计前账面值</vt:lpstr>
      <vt:lpstr>产成品【开发产品】!Mark_产成品【开发产品】_审计前账面值_单价</vt:lpstr>
      <vt:lpstr>产成品【开发产品】!Mark_产成品【开发产品】_审计前账面值_金额</vt:lpstr>
      <vt:lpstr>产成品【开发产品】!Mark_产成品【开发产品】_审计前账面值_数量</vt:lpstr>
      <vt:lpstr>产成品【开发产品】!Mark_产成品【开发产品】_审计调整</vt:lpstr>
      <vt:lpstr>产成品【开发产品】!Mark_产成品【开发产品】_剩余建筑面积</vt:lpstr>
      <vt:lpstr>产成品【开发产品】!Mark_产成品【开发产品】_剩余面积中基准日后销售总金额</vt:lpstr>
      <vt:lpstr>产成品【开发产品】!Mark_产成品【开发产品】_剩余面积中基准日后已销售面积</vt:lpstr>
      <vt:lpstr>产成品【开发产品】!Mark_产成品【开发产品】_实际数量</vt:lpstr>
      <vt:lpstr>产成品【开发产品】!Mark_产成品【开发产品】_使用状况</vt:lpstr>
      <vt:lpstr>产成品【开发产品】!Mark_产成品【开发产品】_是否抵押</vt:lpstr>
      <vt:lpstr>产成品【开发产品】!Mark_产成品【开发产品】_同区位相似楼盘名称A</vt:lpstr>
      <vt:lpstr>产成品【开发产品】!Mark_产成品【开发产品】_同区位相似楼盘名称B</vt:lpstr>
      <vt:lpstr>产成品【开发产品】!Mark_产成品【开发产品】_同区位相似楼盘名称C</vt:lpstr>
      <vt:lpstr>产成品【开发产品】!Mark_产成品【开发产品】_土地面积</vt:lpstr>
      <vt:lpstr>产成品【开发产品】!Mark_产成品【开发产品】_土地取得手续是否完备</vt:lpstr>
      <vt:lpstr>产成品【开发产品】!Mark_产成品【开发产品】_土地权属性质</vt:lpstr>
      <vt:lpstr>产成品【开发产品】!Mark_产成品【开发产品】_土地使用证号或土地使用证明</vt:lpstr>
      <vt:lpstr>产成品【开发产品】!Mark_产成品【开发产品】_土地用途</vt:lpstr>
      <vt:lpstr>产成品【开发产品】!Mark_产成品【开发产品】_相似楼盘A销售均价</vt:lpstr>
      <vt:lpstr>产成品【开发产品】!Mark_产成品【开发产品】_相似楼盘B销售均价</vt:lpstr>
      <vt:lpstr>产成品【开发产品】!Mark_产成品【开发产品】_相似楼盘C销售均价</vt:lpstr>
      <vt:lpstr>产成品【开发产品】!Mark_产成品【开发产品】_详细座落地址</vt:lpstr>
      <vt:lpstr>产成品【开发产品】!Mark_产成品【开发产品】_项目经营方式是自主经营还是合资合作开发</vt:lpstr>
      <vt:lpstr>产成品【开发产品】!Mark_产成品【开发产品】_序号</vt:lpstr>
      <vt:lpstr>产成品【开发产品】!Mark_产成品【开发产品】_增值率</vt:lpstr>
      <vt:lpstr>产成品【开发产品】!Mark_产成品【开发产品】_账面价值</vt:lpstr>
      <vt:lpstr>产成品【开发产品】!Mark_产成品【开发产品】_账面价值_单价</vt:lpstr>
      <vt:lpstr>产成品【开发产品】!Mark_产成品【开发产品】_账面价值_金额</vt:lpstr>
      <vt:lpstr>产成品【开发产品】!Mark_产成品【开发产品】_账面价值_数量</vt:lpstr>
      <vt:lpstr>产成品【开发产品】!Mark_产成品【开发产品】_最后一行</vt:lpstr>
      <vt:lpstr>产成品【库存商品】!Mark_产成品【库存商品】_备注</vt:lpstr>
      <vt:lpstr>产成品【库存商品】!Mark_产成品【库存商品】_产成品【库存商品】评估明细表</vt:lpstr>
      <vt:lpstr>产成品【库存商品】!Mark_产成品【库存商品】_存放地点</vt:lpstr>
      <vt:lpstr>产成品【库存商品】!Mark_产成品【库存商品】_合计</vt:lpstr>
      <vt:lpstr>产成品【库存商品】!Mark_产成品【库存商品】_计量单位</vt:lpstr>
      <vt:lpstr>产成品【库存商品】!Mark_产成品【库存商品】_计提减值准备金额</vt:lpstr>
      <vt:lpstr>产成品【库存商品】!Mark_产成品【库存商品】_计提减值准备金额_审计前账面值</vt:lpstr>
      <vt:lpstr>产成品【库存商品】!Mark_产成品【库存商品】_计提减值准备金额_账面价值</vt:lpstr>
      <vt:lpstr>产成品【库存商品】!Mark_产成品【库存商品】_减存货跌价准备</vt:lpstr>
      <vt:lpstr>产成品【库存商品】!Mark_产成品【库存商品】_库龄</vt:lpstr>
      <vt:lpstr>产成品【库存商品】!Mark_产成品【库存商品】_名称及规格型号</vt:lpstr>
      <vt:lpstr>产成品【库存商品】!Mark_产成品【库存商品】_评估价值</vt:lpstr>
      <vt:lpstr>产成品【库存商品】!Mark_产成品【库存商品】_评估价值_单价</vt:lpstr>
      <vt:lpstr>产成品【库存商品】!Mark_产成品【库存商品】_评估价值_金额</vt:lpstr>
      <vt:lpstr>产成品【库存商品】!Mark_产成品【库存商品】_评估价值_实际数量</vt:lpstr>
      <vt:lpstr>产成品【库存商品】!Mark_产成品【库存商品】_评估人员</vt:lpstr>
      <vt:lpstr>产成品【库存商品】!Mark_产成品【库存商品】_审计前账面值</vt:lpstr>
      <vt:lpstr>产成品【库存商品】!Mark_产成品【库存商品】_审计前账面值_单价</vt:lpstr>
      <vt:lpstr>产成品【库存商品】!Mark_产成品【库存商品】_审计前账面值_金额</vt:lpstr>
      <vt:lpstr>产成品【库存商品】!Mark_产成品【库存商品】_审计前账面值_数量</vt:lpstr>
      <vt:lpstr>产成品【库存商品】!Mark_产成品【库存商品】_审计调整</vt:lpstr>
      <vt:lpstr>产成品【库存商品】!Mark_产成品【库存商品】_小计</vt:lpstr>
      <vt:lpstr>产成品【库存商品】!Mark_产成品【库存商品】_序号</vt:lpstr>
      <vt:lpstr>产成品【库存商品】!Mark_产成品【库存商品】_增值率</vt:lpstr>
      <vt:lpstr>产成品【库存商品】!Mark_产成品【库存商品】_账面价值</vt:lpstr>
      <vt:lpstr>产成品【库存商品】!Mark_产成品【库存商品】_账面价值_单价</vt:lpstr>
      <vt:lpstr>产成品【库存商品】!Mark_产成品【库存商品】_账面价值_金额</vt:lpstr>
      <vt:lpstr>产成品【库存商品】!Mark_产成品【库存商品】_账面价值_数量</vt:lpstr>
      <vt:lpstr>产成品【库存商品】!Mark_产成品【库存商品】_最后一行</vt:lpstr>
      <vt:lpstr>车辆!Mark_车辆_案例及重点勘查项</vt:lpstr>
      <vt:lpstr>车辆!Mark_车辆_备注</vt:lpstr>
      <vt:lpstr>车辆!Mark_车辆_车辆购置税</vt:lpstr>
      <vt:lpstr>车辆!Mark_车辆_车辆类型</vt:lpstr>
      <vt:lpstr>车辆!Mark_车辆_车辆名称及规格型号</vt:lpstr>
      <vt:lpstr>车辆!Mark_车辆_车辆牌号</vt:lpstr>
      <vt:lpstr>车辆!Mark_车辆_成新率</vt:lpstr>
      <vt:lpstr>车辆!Mark_车辆_成新率测算</vt:lpstr>
      <vt:lpstr>车辆!Mark_车辆_底稿文件</vt:lpstr>
      <vt:lpstr>车辆!Mark_车辆_购置单价含税</vt:lpstr>
      <vt:lpstr>车辆!Mark_车辆_购置日期</vt:lpstr>
      <vt:lpstr>车辆!Mark_车辆_规定里程</vt:lpstr>
      <vt:lpstr>车辆!Mark_车辆_合计</vt:lpstr>
      <vt:lpstr>车辆!Mark_车辆_核查程序</vt:lpstr>
      <vt:lpstr>车辆!Mark_车辆_会计折旧年限</vt:lpstr>
      <vt:lpstr>车辆!Mark_车辆_计量单位</vt:lpstr>
      <vt:lpstr>车辆!Mark_车辆_经济年限</vt:lpstr>
      <vt:lpstr>车辆!Mark_车辆_净值增值率</vt:lpstr>
      <vt:lpstr>车辆!Mark_车辆_可抵扣增值税额</vt:lpstr>
      <vt:lpstr>车辆!Mark_车辆_里程成新率</vt:lpstr>
      <vt:lpstr>车辆!Mark_车辆_年限成新率</vt:lpstr>
      <vt:lpstr>车辆!Mark_车辆_牌照办理工本费</vt:lpstr>
      <vt:lpstr>车辆!Mark_车辆_评定估算</vt:lpstr>
      <vt:lpstr>车辆!Mark_车辆_评估价值成新率</vt:lpstr>
      <vt:lpstr>车辆!Mark_车辆_评估价值净值</vt:lpstr>
      <vt:lpstr>车辆!Mark_车辆_评估价值原值</vt:lpstr>
      <vt:lpstr>车辆!Mark_车辆_评估人员</vt:lpstr>
      <vt:lpstr>车辆!Mark_车辆_评估重置全价</vt:lpstr>
      <vt:lpstr>车辆!Mark_车辆_启用日期</vt:lpstr>
      <vt:lpstr>车辆!Mark_车辆_清查核实</vt:lpstr>
      <vt:lpstr>车辆!Mark_车辆_尚可使用年限</vt:lpstr>
      <vt:lpstr>车辆!Mark_车辆_设备来源</vt:lpstr>
      <vt:lpstr>车辆!Mark_车辆_申报账面值</vt:lpstr>
      <vt:lpstr>车辆!Mark_车辆_申报账面值_原值</vt:lpstr>
      <vt:lpstr>车辆!Mark_车辆_申报账面值计提减值准备金额</vt:lpstr>
      <vt:lpstr>车辆!Mark_车辆_申报账面值净值</vt:lpstr>
      <vt:lpstr>车辆!Mark_车辆_审计调整</vt:lpstr>
      <vt:lpstr>车辆!Mark_车辆_审计调整计提减值准备金额</vt:lpstr>
      <vt:lpstr>车辆!Mark_车辆_审计调整净值</vt:lpstr>
      <vt:lpstr>车辆!Mark_车辆_审计调整原值</vt:lpstr>
      <vt:lpstr>车辆!Mark_车辆_生产厂家</vt:lpstr>
      <vt:lpstr>车辆!Mark_车辆_使用单位</vt:lpstr>
      <vt:lpstr>车辆!Mark_车辆_数量</vt:lpstr>
      <vt:lpstr>车辆!Mark_车辆_特殊城市车辆牌照取得费</vt:lpstr>
      <vt:lpstr>车辆!Mark_车辆_瑕疵事项说明</vt:lpstr>
      <vt:lpstr>车辆!Mark_车辆_序号</vt:lpstr>
      <vt:lpstr>车辆!Mark_车辆_已行驶里程</vt:lpstr>
      <vt:lpstr>车辆!Mark_车辆_已使用年限</vt:lpstr>
      <vt:lpstr>车辆!Mark_车辆_原值增值率</vt:lpstr>
      <vt:lpstr>车辆!Mark_车辆_账面价值计提减值准备金额</vt:lpstr>
      <vt:lpstr>车辆!Mark_车辆_账面价值净值</vt:lpstr>
      <vt:lpstr>车辆!Mark_车辆_账面价值原值</vt:lpstr>
      <vt:lpstr>车辆!Mark_车辆_证载权利人</vt:lpstr>
      <vt:lpstr>车辆!Mark_车辆_重置全价测算</vt:lpstr>
      <vt:lpstr>车辆!Mark_车辆_资产编号</vt:lpstr>
      <vt:lpstr>车辆!Mark_车辆_资产申报</vt:lpstr>
      <vt:lpstr>车辆!Mark_车辆_最后一行</vt:lpstr>
      <vt:lpstr>Mark_车辆勘察项占全部车辆总金额</vt:lpstr>
      <vt:lpstr>Mark_车辆整体抽盘比例</vt:lpstr>
      <vt:lpstr>Mark_车辆整体勘察数量不少于</vt:lpstr>
      <vt:lpstr>持有待售负债!Mark_持有待售负债_备注</vt:lpstr>
      <vt:lpstr>持有待售负债!Mark_持有待售负债_持有至待售负债评估明细表</vt:lpstr>
      <vt:lpstr>持有待售负债!Mark_持有待售负债_发生日期</vt:lpstr>
      <vt:lpstr>持有待售负债!Mark_持有待售负债_合计</vt:lpstr>
      <vt:lpstr>持有待售负债!Mark_持有待售负债_户名</vt:lpstr>
      <vt:lpstr>持有待售负债!Mark_持有待售负债_利润所属期间</vt:lpstr>
      <vt:lpstr>持有待售负债!Mark_持有待售负债_评估价值</vt:lpstr>
      <vt:lpstr>持有待售负债!Mark_持有待售负债_评估人员</vt:lpstr>
      <vt:lpstr>持有待售负债!Mark_持有待售负债_审计前账面值</vt:lpstr>
      <vt:lpstr>持有待售负债!Mark_持有待售负债_审计调整</vt:lpstr>
      <vt:lpstr>持有待售负债!Mark_持有待售负债_序号</vt:lpstr>
      <vt:lpstr>持有待售负债!Mark_持有待售负债_账面价值</vt:lpstr>
      <vt:lpstr>持有待售负债!Mark_持有待售负债_最后一行</vt:lpstr>
      <vt:lpstr>持有待售资产!Mark_持有待售资产_备注</vt:lpstr>
      <vt:lpstr>持有待售资产!Mark_持有待售资产_持有待售资产评估明细表</vt:lpstr>
      <vt:lpstr>持有待售资产!Mark_持有待售资产_发生日期</vt:lpstr>
      <vt:lpstr>持有待售资产!Mark_持有待售资产_股利所属期间</vt:lpstr>
      <vt:lpstr>持有待售资产!Mark_持有待售资产_合计</vt:lpstr>
      <vt:lpstr>持有待售资产!Mark_持有待售资产_户名</vt:lpstr>
      <vt:lpstr>持有待售资产!Mark_持有待售资产_评估价值</vt:lpstr>
      <vt:lpstr>持有待售资产!Mark_持有待售资产_评估人员</vt:lpstr>
      <vt:lpstr>持有待售资产!Mark_持有待售资产_审计前账面值</vt:lpstr>
      <vt:lpstr>持有待售资产!Mark_持有待售资产_审计调整</vt:lpstr>
      <vt:lpstr>持有待售资产!Mark_持有待售资产_序号</vt:lpstr>
      <vt:lpstr>持有待售资产!Mark_持有待售资产_增值率</vt:lpstr>
      <vt:lpstr>持有待售资产!Mark_持有待售资产_账面价值</vt:lpstr>
      <vt:lpstr>持有待售资产!Mark_持有待售资产_最后一行</vt:lpstr>
      <vt:lpstr>持有到期投资!Mark_持有到期投资_备注</vt:lpstr>
      <vt:lpstr>持有到期投资!Mark_持有到期投资_被投资单位名称</vt:lpstr>
      <vt:lpstr>持有到期投资!Mark_持有到期投资_持有至到期投资评估明细表</vt:lpstr>
      <vt:lpstr>持有到期投资!Mark_持有到期投资_到期日</vt:lpstr>
      <vt:lpstr>持有到期投资!Mark_持有到期投资_合计</vt:lpstr>
      <vt:lpstr>持有到期投资!Mark_持有到期投资_减持有至到期投资减值准备</vt:lpstr>
      <vt:lpstr>持有到期投资!Mark_持有到期投资_净额</vt:lpstr>
      <vt:lpstr>持有到期投资!Mark_持有到期投资_票面利润</vt:lpstr>
      <vt:lpstr>持有到期投资!Mark_持有到期投资_评估价值</vt:lpstr>
      <vt:lpstr>持有到期投资!Mark_持有到期投资_评估人员</vt:lpstr>
      <vt:lpstr>持有到期投资!Mark_持有到期投资_审计前账面值</vt:lpstr>
      <vt:lpstr>持有到期投资!Mark_持有到期投资_审计调整</vt:lpstr>
      <vt:lpstr>持有到期投资!Mark_持有到期投资_投资成本</vt:lpstr>
      <vt:lpstr>持有到期投资!Mark_持有到期投资_投资类别</vt:lpstr>
      <vt:lpstr>持有到期投资!Mark_持有到期投资_投资日期</vt:lpstr>
      <vt:lpstr>持有到期投资!Mark_持有到期投资_序号</vt:lpstr>
      <vt:lpstr>持有到期投资!Mark_持有到期投资_增值率</vt:lpstr>
      <vt:lpstr>持有到期投资!Mark_持有到期投资_账面价值</vt:lpstr>
      <vt:lpstr>持有到期投资!Mark_持有到期投资_最后一行</vt:lpstr>
      <vt:lpstr>递延收益!Mark_递延收益_备注</vt:lpstr>
      <vt:lpstr>递延收益!Mark_递延收益_递延收益评估明细表</vt:lpstr>
      <vt:lpstr>递延收益!Mark_递延收益_发生日期</vt:lpstr>
      <vt:lpstr>递延收益!Mark_递延收益_合计</vt:lpstr>
      <vt:lpstr>递延收益!Mark_递延收益_户名</vt:lpstr>
      <vt:lpstr>递延收益!Mark_递延收益_款项内容</vt:lpstr>
      <vt:lpstr>递延收益!Mark_递延收益_评估价值</vt:lpstr>
      <vt:lpstr>递延收益!Mark_递延收益_评估人员</vt:lpstr>
      <vt:lpstr>递延收益!Mark_递延收益_审计前账面值</vt:lpstr>
      <vt:lpstr>递延收益!Mark_递延收益_审计调整</vt:lpstr>
      <vt:lpstr>递延收益!Mark_递延收益_序号</vt:lpstr>
      <vt:lpstr>递延收益!Mark_递延收益_账面价值</vt:lpstr>
      <vt:lpstr>递延收益!Mark_递延收益_最后一行</vt:lpstr>
      <vt:lpstr>递延所得税负债!Mark_递延所得税负债_备注</vt:lpstr>
      <vt:lpstr>递延所得税负债!Mark_递延所得税负债_递延所得税负债评估明细表</vt:lpstr>
      <vt:lpstr>递延所得税负债!Mark_递延所得税负债_发生日期</vt:lpstr>
      <vt:lpstr>递延所得税负债!Mark_递延所得税负债_合计</vt:lpstr>
      <vt:lpstr>递延所得税负债!Mark_递延所得税负债_内容</vt:lpstr>
      <vt:lpstr>递延所得税负债!Mark_递延所得税负债_评估价值</vt:lpstr>
      <vt:lpstr>递延所得税负债!Mark_递延所得税负债_评估人员</vt:lpstr>
      <vt:lpstr>递延所得税负债!Mark_递延所得税负债_审计前账面值</vt:lpstr>
      <vt:lpstr>递延所得税负债!Mark_递延所得税负债_审计调整</vt:lpstr>
      <vt:lpstr>递延所得税负债!Mark_递延所得税负债_序号</vt:lpstr>
      <vt:lpstr>递延所得税负债!Mark_递延所得税负债_账面价值</vt:lpstr>
      <vt:lpstr>递延所得税负债!Mark_递延所得税负债_最后一行</vt:lpstr>
      <vt:lpstr>递延所得税资产!Mark_递延所得税资产_备注</vt:lpstr>
      <vt:lpstr>递延所得税资产!Mark_递延所得税资产_递延所得税资产评估明细表</vt:lpstr>
      <vt:lpstr>递延所得税资产!Mark_递延所得税资产_合计</vt:lpstr>
      <vt:lpstr>递延所得税资产!Mark_递延所得税资产_内容或名称</vt:lpstr>
      <vt:lpstr>递延所得税资产!Mark_递延所得税资产_评估价值</vt:lpstr>
      <vt:lpstr>递延所得税资产!Mark_递延所得税资产_评估人员</vt:lpstr>
      <vt:lpstr>递延所得税资产!Mark_递延所得税资产_取得日期</vt:lpstr>
      <vt:lpstr>递延所得税资产!Mark_递延所得税资产_审计前账面值</vt:lpstr>
      <vt:lpstr>递延所得税资产!Mark_递延所得税资产_审计调整</vt:lpstr>
      <vt:lpstr>递延所得税资产!Mark_递延所得税资产_序号</vt:lpstr>
      <vt:lpstr>递延所得税资产!Mark_递延所得税资产_账面价值</vt:lpstr>
      <vt:lpstr>递延所得税资产!Mark_递延所得税资产_最后一行</vt:lpstr>
      <vt:lpstr>电子设备!Mark_电子设备_案例及重点勘查项</vt:lpstr>
      <vt:lpstr>电子设备!Mark_电子设备_备注</vt:lpstr>
      <vt:lpstr>电子设备!Mark_电子设备_成新率测算</vt:lpstr>
      <vt:lpstr>电子设备!Mark_电子设备_成新率测算_经济年限</vt:lpstr>
      <vt:lpstr>电子设备!Mark_电子设备_成新率测算_年限成新率</vt:lpstr>
      <vt:lpstr>电子设备!Mark_电子设备_成新率测算_尚可使用年限</vt:lpstr>
      <vt:lpstr>电子设备!Mark_电子设备_成新率测算_已使用年限</vt:lpstr>
      <vt:lpstr>电子设备!Mark_电子设备_底稿文件</vt:lpstr>
      <vt:lpstr>电子设备!Mark_电子设备_购置日期</vt:lpstr>
      <vt:lpstr>电子设备!Mark_电子设备_规格型号</vt:lpstr>
      <vt:lpstr>电子设备!Mark_电子设备_合计</vt:lpstr>
      <vt:lpstr>电子设备!Mark_电子设备_核查程序</vt:lpstr>
      <vt:lpstr>电子设备!Mark_电子设备_会计折旧年限</vt:lpstr>
      <vt:lpstr>电子设备!Mark_电子设备_计量单位</vt:lpstr>
      <vt:lpstr>电子设备!Mark_电子设备_净值增值率</vt:lpstr>
      <vt:lpstr>电子设备!Mark_电子设备_可抵扣增值税额</vt:lpstr>
      <vt:lpstr>电子设备!Mark_电子设备_评定估算</vt:lpstr>
      <vt:lpstr>电子设备!Mark_电子设备_评估价值</vt:lpstr>
      <vt:lpstr>电子设备!Mark_电子设备_评估价值_成新率</vt:lpstr>
      <vt:lpstr>电子设备!Mark_电子设备_评估价值_净值</vt:lpstr>
      <vt:lpstr>电子设备!Mark_电子设备_评估价值_原值</vt:lpstr>
      <vt:lpstr>电子设备!Mark_电子设备_评估人员</vt:lpstr>
      <vt:lpstr>电子设备!Mark_电子设备_评估重置全价</vt:lpstr>
      <vt:lpstr>电子设备!Mark_电子设备_启用日期</vt:lpstr>
      <vt:lpstr>电子设备!Mark_电子设备_清查核实</vt:lpstr>
      <vt:lpstr>电子设备!Mark_电子设备_设备编号</vt:lpstr>
      <vt:lpstr>电子设备!Mark_电子设备_设备购置单价含税</vt:lpstr>
      <vt:lpstr>电子设备!Mark_电子设备_设备来源</vt:lpstr>
      <vt:lpstr>电子设备!Mark_电子设备_设备类型</vt:lpstr>
      <vt:lpstr>电子设备!Mark_电子设备_设备名称</vt:lpstr>
      <vt:lpstr>电子设备!Mark_电子设备_申报账面值</vt:lpstr>
      <vt:lpstr>电子设备!Mark_电子设备_申报账面值_计提减值准备金额</vt:lpstr>
      <vt:lpstr>电子设备!Mark_电子设备_申报账面值_净值</vt:lpstr>
      <vt:lpstr>电子设备!Mark_电子设备_申报账面值_原值</vt:lpstr>
      <vt:lpstr>电子设备!Mark_电子设备_审计调整</vt:lpstr>
      <vt:lpstr>电子设备!Mark_电子设备_审计调整_计提减值准备金额</vt:lpstr>
      <vt:lpstr>电子设备!Mark_电子设备_审计调整_净值</vt:lpstr>
      <vt:lpstr>电子设备!Mark_电子设备_审计调整_原值</vt:lpstr>
      <vt:lpstr>电子设备!Mark_电子设备_生产厂家</vt:lpstr>
      <vt:lpstr>电子设备!Mark_电子设备_使用单位</vt:lpstr>
      <vt:lpstr>电子设备!Mark_电子设备_市场法</vt:lpstr>
      <vt:lpstr>电子设备!Mark_电子设备_数量</vt:lpstr>
      <vt:lpstr>电子设备!Mark_电子设备_瑕疵事项说明</vt:lpstr>
      <vt:lpstr>电子设备!Mark_电子设备_序号</vt:lpstr>
      <vt:lpstr>电子设备!Mark_电子设备_原值增值率</vt:lpstr>
      <vt:lpstr>电子设备!Mark_电子设备_账面价值</vt:lpstr>
      <vt:lpstr>电子设备!Mark_电子设备_账面价值_计提减值准备金额</vt:lpstr>
      <vt:lpstr>电子设备!Mark_电子设备_账面价值_净值</vt:lpstr>
      <vt:lpstr>电子设备!Mark_电子设备_账面价值_原值</vt:lpstr>
      <vt:lpstr>电子设备!Mark_电子设备_重置全价测算</vt:lpstr>
      <vt:lpstr>电子设备!Mark_电子设备_资产申报</vt:lpstr>
      <vt:lpstr>电子设备!Mark_电子设备_最后一行</vt:lpstr>
      <vt:lpstr>Mark_电子设备勘察数量占全部电子设备总金额</vt:lpstr>
      <vt:lpstr>Mark_电子设备整体抽盘比例</vt:lpstr>
      <vt:lpstr>Mark_电子设备整体勘察数量</vt:lpstr>
      <vt:lpstr>短期借款!Mark_短期借款_备注</vt:lpstr>
      <vt:lpstr>短期借款!Mark_短期借款_币种</vt:lpstr>
      <vt:lpstr>短期借款!Mark_短期借款_到期日</vt:lpstr>
      <vt:lpstr>短期借款!Mark_短期借款_短期借款评估明细表</vt:lpstr>
      <vt:lpstr>短期借款!Mark_短期借款_发生日期</vt:lpstr>
      <vt:lpstr>短期借款!Mark_短期借款_放款银行或机构名称</vt:lpstr>
      <vt:lpstr>短期借款!Mark_短期借款_合计</vt:lpstr>
      <vt:lpstr>短期借款!Mark_短期借款_评估价值</vt:lpstr>
      <vt:lpstr>短期借款!Mark_短期借款_评估人员</vt:lpstr>
      <vt:lpstr>短期借款!Mark_短期借款_审计前账面值</vt:lpstr>
      <vt:lpstr>短期借款!Mark_短期借款_审计调整</vt:lpstr>
      <vt:lpstr>短期借款!Mark_短期借款_外币基准日汇率</vt:lpstr>
      <vt:lpstr>短期借款!Mark_短期借款_外币金额</vt:lpstr>
      <vt:lpstr>短期借款!Mark_短期借款_序号</vt:lpstr>
      <vt:lpstr>短期借款!Mark_短期借款_月利率</vt:lpstr>
      <vt:lpstr>短期借款!Mark_短期借款_账面价值</vt:lpstr>
      <vt:lpstr>短期借款!Mark_短期借款_最后一行</vt:lpstr>
      <vt:lpstr>发出商品!Mark_发出商品_备注</vt:lpstr>
      <vt:lpstr>发出商品!Mark_发出商品_对方单位名称</vt:lpstr>
      <vt:lpstr>发出商品!Mark_发出商品_发出商品评估明细表</vt:lpstr>
      <vt:lpstr>发出商品!Mark_发出商品_合计</vt:lpstr>
      <vt:lpstr>发出商品!Mark_发出商品_计量单位</vt:lpstr>
      <vt:lpstr>发出商品!Mark_发出商品_计提减值准备金额</vt:lpstr>
      <vt:lpstr>发出商品!Mark_发出商品_计提减值准备金额_审计前账面值</vt:lpstr>
      <vt:lpstr>发出商品!Mark_发出商品_计提减值准备金额_账面价值</vt:lpstr>
      <vt:lpstr>发出商品!Mark_发出商品_减存货跌价准备</vt:lpstr>
      <vt:lpstr>发出商品!Mark_发出商品_评估价值</vt:lpstr>
      <vt:lpstr>发出商品!Mark_发出商品_评估价值_单价</vt:lpstr>
      <vt:lpstr>发出商品!Mark_发出商品_评估价值_金额</vt:lpstr>
      <vt:lpstr>发出商品!Mark_发出商品_评估价值_实际数量</vt:lpstr>
      <vt:lpstr>发出商品!Mark_发出商品_评估人员</vt:lpstr>
      <vt:lpstr>发出商品!Mark_发出商品_商品名称</vt:lpstr>
      <vt:lpstr>发出商品!Mark_发出商品_审计前账面值</vt:lpstr>
      <vt:lpstr>发出商品!Mark_发出商品_审计前账面值_单价</vt:lpstr>
      <vt:lpstr>发出商品!Mark_发出商品_审计前账面值_金额</vt:lpstr>
      <vt:lpstr>发出商品!Mark_发出商品_审计前账面值_数量</vt:lpstr>
      <vt:lpstr>发出商品!Mark_发出商品_审计调整</vt:lpstr>
      <vt:lpstr>发出商品!Mark_发出商品_小计</vt:lpstr>
      <vt:lpstr>发出商品!Mark_发出商品_序号</vt:lpstr>
      <vt:lpstr>发出商品!Mark_发出商品_增值率</vt:lpstr>
      <vt:lpstr>发出商品!Mark_发出商品_账面价值</vt:lpstr>
      <vt:lpstr>发出商品!Mark_发出商品_账面价值_单价</vt:lpstr>
      <vt:lpstr>发出商品!Mark_发出商品_账面价值_金额</vt:lpstr>
      <vt:lpstr>发出商品!Mark_发出商品_账面价值_数量</vt:lpstr>
      <vt:lpstr>发出商品!Mark_发出商品_最后一行</vt:lpstr>
      <vt:lpstr>参数配置!Mark_房屋建筑抽样序号</vt:lpstr>
      <vt:lpstr>Mark_房屋建筑抽样序号</vt:lpstr>
      <vt:lpstr>参数配置!Mark_房屋建筑结构分类项数</vt:lpstr>
      <vt:lpstr>Mark_房屋建筑结构分类项数</vt:lpstr>
      <vt:lpstr>房屋建筑物!Mark_房屋建筑物_案例及重点勘查项</vt:lpstr>
      <vt:lpstr>房屋建筑物!Mark_房屋建筑物_保险费</vt:lpstr>
      <vt:lpstr>房屋建筑物!Mark_房屋建筑物_备注</vt:lpstr>
      <vt:lpstr>房屋建筑物!Mark_房屋建筑物_比较案例位置</vt:lpstr>
      <vt:lpstr>房屋建筑物!Mark_房屋建筑物_比较案例位置案例A</vt:lpstr>
      <vt:lpstr>房屋建筑物!Mark_房屋建筑物_比较案例位置案例B</vt:lpstr>
      <vt:lpstr>房屋建筑物!Mark_房屋建筑物_比较案例位置案例C</vt:lpstr>
      <vt:lpstr>房屋建筑物!Mark_房屋建筑物_比较实例A</vt:lpstr>
      <vt:lpstr>房屋建筑物!Mark_房屋建筑物_比较实例名称</vt:lpstr>
      <vt:lpstr>房屋建筑物!Mark_房屋建筑物_比较实例名称案例B</vt:lpstr>
      <vt:lpstr>房屋建筑物!Mark_房屋建筑物_比较实例名称案例C</vt:lpstr>
      <vt:lpstr>房屋建筑物!Mark_房屋建筑物_比准单价</vt:lpstr>
      <vt:lpstr>房屋建筑物!Mark_房屋建筑物_比准单价案例A</vt:lpstr>
      <vt:lpstr>房屋建筑物!Mark_房屋建筑物_比准单价案例B</vt:lpstr>
      <vt:lpstr>房屋建筑物!Mark_房屋建筑物_比准单价案例C</vt:lpstr>
      <vt:lpstr>房屋建筑物!Mark_房屋建筑物_残值</vt:lpstr>
      <vt:lpstr>房屋建筑物!Mark_房屋建筑物_残值现值</vt:lpstr>
      <vt:lpstr>房屋建筑物!Mark_房屋建筑物_层高</vt:lpstr>
      <vt:lpstr>房屋建筑物!Mark_房屋建筑物_层高修正系数</vt:lpstr>
      <vt:lpstr>房屋建筑物!Mark_房屋建筑物_层数修正系数</vt:lpstr>
      <vt:lpstr>房屋建筑物!Mark_房屋建筑物_产权状况</vt:lpstr>
      <vt:lpstr>房屋建筑物!Mark_房屋建筑物_朝向</vt:lpstr>
      <vt:lpstr>房屋建筑物!Mark_房屋建筑物_成本单价</vt:lpstr>
      <vt:lpstr>房屋建筑物!Mark_房屋建筑物_成本法导航</vt:lpstr>
      <vt:lpstr>房屋建筑物!Mark_房屋建筑物_成本法评估计算过程</vt:lpstr>
      <vt:lpstr>房屋建筑物!Mark_房屋建筑物_成本法评估结果</vt:lpstr>
      <vt:lpstr>房屋建筑物!Mark_房屋建筑物_成本法评估区域</vt:lpstr>
      <vt:lpstr>房屋建筑物!Mark_房屋建筑物_成本利润率</vt:lpstr>
      <vt:lpstr>房屋建筑物!Mark_房屋建筑物_成新率</vt:lpstr>
      <vt:lpstr>房屋建筑物!Mark_房屋建筑物_成新率合并</vt:lpstr>
      <vt:lpstr>房屋建筑物!Mark_房屋建筑物_承租人名称</vt:lpstr>
      <vt:lpstr>房屋建筑物!Mark_房屋建筑物_城建税教育费附加等</vt:lpstr>
      <vt:lpstr>房屋建筑物!Mark_房屋建筑物_抵押担保范围</vt:lpstr>
      <vt:lpstr>房屋建筑物!Mark_房屋建筑物_底稿文件</vt:lpstr>
      <vt:lpstr>房屋建筑物!Mark_房屋建筑物_第10年</vt:lpstr>
      <vt:lpstr>房屋建筑物!Mark_房屋建筑物_第11年</vt:lpstr>
      <vt:lpstr>房屋建筑物!Mark_房屋建筑物_第12年</vt:lpstr>
      <vt:lpstr>房屋建筑物!Mark_房屋建筑物_第13年</vt:lpstr>
      <vt:lpstr>房屋建筑物!Mark_房屋建筑物_第14年</vt:lpstr>
      <vt:lpstr>房屋建筑物!Mark_房屋建筑物_第15年</vt:lpstr>
      <vt:lpstr>房屋建筑物!Mark_房屋建筑物_第16年</vt:lpstr>
      <vt:lpstr>房屋建筑物!Mark_房屋建筑物_第17年</vt:lpstr>
      <vt:lpstr>房屋建筑物!Mark_房屋建筑物_第18年</vt:lpstr>
      <vt:lpstr>房屋建筑物!Mark_房屋建筑物_第19年</vt:lpstr>
      <vt:lpstr>房屋建筑物!Mark_房屋建筑物_第1年</vt:lpstr>
      <vt:lpstr>房屋建筑物!Mark_房屋建筑物_第20年</vt:lpstr>
      <vt:lpstr>房屋建筑物!Mark_房屋建筑物_第2年</vt:lpstr>
      <vt:lpstr>房屋建筑物!Mark_房屋建筑物_第3年</vt:lpstr>
      <vt:lpstr>房屋建筑物!Mark_房屋建筑物_第4年</vt:lpstr>
      <vt:lpstr>房屋建筑物!Mark_房屋建筑物_第5年</vt:lpstr>
      <vt:lpstr>房屋建筑物!Mark_房屋建筑物_第6年</vt:lpstr>
      <vt:lpstr>房屋建筑物!Mark_房屋建筑物_第7年</vt:lpstr>
      <vt:lpstr>房屋建筑物!Mark_房屋建筑物_第8年</vt:lpstr>
      <vt:lpstr>房屋建筑物!Mark_房屋建筑物_第9年</vt:lpstr>
      <vt:lpstr>房屋建筑物!Mark_房屋建筑物_典型工程造价含税</vt:lpstr>
      <vt:lpstr>房屋建筑物!Mark_房屋建筑物_吊车吨位</vt:lpstr>
      <vt:lpstr>房屋建筑物!Mark_房屋建筑物_对应土地权证</vt:lpstr>
      <vt:lpstr>房屋建筑物!Mark_房屋建筑物_对应土地权证证载权利人</vt:lpstr>
      <vt:lpstr>房屋建筑物!Mark_房屋建筑物_对应土地使用权申报表序号</vt:lpstr>
      <vt:lpstr>房屋建筑物!Mark_房屋建筑物_对应土地证号</vt:lpstr>
      <vt:lpstr>房屋建筑物!Mark_房屋建筑物_房产税</vt:lpstr>
      <vt:lpstr>房屋建筑物!Mark_房屋建筑物_房地产类型</vt:lpstr>
      <vt:lpstr>房屋建筑物!Mark_房屋建筑物_房屋残值折现率</vt:lpstr>
      <vt:lpstr>房屋建筑物!Mark_房屋建筑物_房屋产权证</vt:lpstr>
      <vt:lpstr>房屋建筑物!Mark_房屋建筑物_房屋产权证证载权利人</vt:lpstr>
      <vt:lpstr>房屋建筑物!Mark_房屋建筑物_房屋到达使用寿命后土地剩余可使用年限</vt:lpstr>
      <vt:lpstr>房屋建筑物!Mark_房屋建筑物_房屋到达使用寿命后土地剩余年限的残值</vt:lpstr>
      <vt:lpstr>房屋建筑物!Mark_房屋建筑物_房屋建筑物残值回收价值</vt:lpstr>
      <vt:lpstr>房屋建筑物!Mark_房屋建筑物_房屋取得方式</vt:lpstr>
      <vt:lpstr>房屋建筑物!Mark_房屋建筑物_房屋证载用途</vt:lpstr>
      <vt:lpstr>房屋建筑物!Mark_房屋建筑物_房屋重置单价</vt:lpstr>
      <vt:lpstr>房屋建筑物!Mark_房屋建筑物_房屋状况事项说明</vt:lpstr>
      <vt:lpstr>房屋建筑物!Mark_房屋建筑物_估价期日修正系数</vt:lpstr>
      <vt:lpstr>房屋建筑物!Mark_房屋建筑物_估价期日修正系数案例A</vt:lpstr>
      <vt:lpstr>房屋建筑物!Mark_房屋建筑物_估价期日修正系数案例B</vt:lpstr>
      <vt:lpstr>房屋建筑物!Mark_房屋建筑物_估价期日修正系数案例C</vt:lpstr>
      <vt:lpstr>房屋建筑物!Mark_房屋建筑物_管理费率</vt:lpstr>
      <vt:lpstr>房屋建筑物!Mark_房屋建筑物_合计</vt:lpstr>
      <vt:lpstr>房屋建筑物!Mark_房屋建筑物_合同编号</vt:lpstr>
      <vt:lpstr>房屋建筑物!Mark_房屋建筑物_核查程序</vt:lpstr>
      <vt:lpstr>房屋建筑物!Mark_房屋建筑物_计提减值准备金额</vt:lpstr>
      <vt:lpstr>房屋建筑物!Mark_房屋建筑物_计租面积</vt:lpstr>
      <vt:lpstr>房屋建筑物!Mark_房屋建筑物_价值内涵</vt:lpstr>
      <vt:lpstr>房屋建筑物!Mark_房屋建筑物_建安工程造价</vt:lpstr>
      <vt:lpstr>房屋建筑物!Mark_房屋建筑物_建安工程造价1</vt:lpstr>
      <vt:lpstr>房屋建筑物!Mark_房屋建筑物_建安工程造价含税</vt:lpstr>
      <vt:lpstr>房屋建筑物!Mark_房屋建筑物_建成年月</vt:lpstr>
      <vt:lpstr>房屋建筑物!Mark_房屋建筑物_建设年限</vt:lpstr>
      <vt:lpstr>房屋建筑物!Mark_房屋建筑物_建筑面积容积</vt:lpstr>
      <vt:lpstr>房屋建筑物!Mark_房屋建筑物_建筑物名称</vt:lpstr>
      <vt:lpstr>房屋建筑物!Mark_房屋建筑物_交易价格</vt:lpstr>
      <vt:lpstr>房屋建筑物!Mark_房屋建筑物_交易价格案例A</vt:lpstr>
      <vt:lpstr>房屋建筑物!Mark_房屋建筑物_交易价格案例B</vt:lpstr>
      <vt:lpstr>房屋建筑物!Mark_房屋建筑物_交易价格案例C</vt:lpstr>
      <vt:lpstr>房屋建筑物!Mark_房屋建筑物_交易情况</vt:lpstr>
      <vt:lpstr>房屋建筑物!Mark_房屋建筑物_交易情况案例A</vt:lpstr>
      <vt:lpstr>房屋建筑物!Mark_房屋建筑物_交易情况案例B</vt:lpstr>
      <vt:lpstr>房屋建筑物!Mark_房屋建筑物_交易情况案例C</vt:lpstr>
      <vt:lpstr>房屋建筑物!Mark_房屋建筑物_交易情况修正系数</vt:lpstr>
      <vt:lpstr>房屋建筑物!Mark_房屋建筑物_交易情况修正系数案例A</vt:lpstr>
      <vt:lpstr>房屋建筑物!Mark_房屋建筑物_交易情况修正系数案例B</vt:lpstr>
      <vt:lpstr>房屋建筑物!Mark_房屋建筑物_交易情况修正系数案例C</vt:lpstr>
      <vt:lpstr>房屋建筑物!Mark_房屋建筑物_交易时间</vt:lpstr>
      <vt:lpstr>房屋建筑物!Mark_房屋建筑物_交易时间案例A</vt:lpstr>
      <vt:lpstr>房屋建筑物!Mark_房屋建筑物_交易时间案例B</vt:lpstr>
      <vt:lpstr>房屋建筑物!Mark_房屋建筑物_交易时间案例C</vt:lpstr>
      <vt:lpstr>房屋建筑物!Mark_房屋建筑物_结构</vt:lpstr>
      <vt:lpstr>房屋建筑物!Mark_房屋建筑物_经济设计使用年限</vt:lpstr>
      <vt:lpstr>房屋建筑物!Mark_房屋建筑物_均摊费用</vt:lpstr>
      <vt:lpstr>房屋建筑物!Mark_房屋建筑物_开工年月</vt:lpstr>
      <vt:lpstr>房屋建筑物!Mark_房屋建筑物_可抵扣增值税额</vt:lpstr>
      <vt:lpstr>房屋建筑物!Mark_房屋建筑物_可获收益年限</vt:lpstr>
      <vt:lpstr>房屋建筑物!Mark_房屋建筑物_空置率</vt:lpstr>
      <vt:lpstr>房屋建筑物!Mark_房屋建筑物_跨度</vt:lpstr>
      <vt:lpstr>房屋建筑物!Mark_房屋建筑物_跨度修正</vt:lpstr>
      <vt:lpstr>房屋建筑物!Mark_房屋建筑物_利率</vt:lpstr>
      <vt:lpstr>房屋建筑物!Mark_房屋建筑物_内外粉修正</vt:lpstr>
      <vt:lpstr>房屋建筑物!Mark_房屋建筑物_评估单价</vt:lpstr>
      <vt:lpstr>房屋建筑物!Mark_房屋建筑物_评估价值</vt:lpstr>
      <vt:lpstr>房屋建筑物!Mark_房屋建筑物_评估价值成新率</vt:lpstr>
      <vt:lpstr>房屋建筑物!Mark_房屋建筑物_评估价值净值</vt:lpstr>
      <vt:lpstr>房屋建筑物!Mark_房屋建筑物_评估价值原值</vt:lpstr>
      <vt:lpstr>房屋建筑物!Mark_房屋建筑物_评估结果汇总_权重</vt:lpstr>
      <vt:lpstr>房屋建筑物!Mark_房屋建筑物_评估结果汇总导航</vt:lpstr>
      <vt:lpstr>房屋建筑物!Mark_房屋建筑物_评估净值</vt:lpstr>
      <vt:lpstr>房屋建筑物!Mark_房屋建筑物_评估人员</vt:lpstr>
      <vt:lpstr>房屋建筑物!Mark_房屋建筑物_评估原值</vt:lpstr>
      <vt:lpstr>房屋建筑物!Mark_房屋建筑物_其他</vt:lpstr>
      <vt:lpstr>房屋建筑物!Mark_房屋建筑物_其他科目账面价值调整</vt:lpstr>
      <vt:lpstr>房屋建筑物!Mark_房屋建筑物_其他前期费用率按建筑面积</vt:lpstr>
      <vt:lpstr>房屋建筑物!Mark_房屋建筑物_其他修正</vt:lpstr>
      <vt:lpstr>房屋建筑物!Mark_房屋建筑物_其他修正案例A</vt:lpstr>
      <vt:lpstr>房屋建筑物!Mark_房屋建筑物_其他修正案例B</vt:lpstr>
      <vt:lpstr>房屋建筑物!Mark_房屋建筑物_其他修正案例C</vt:lpstr>
      <vt:lpstr>房屋建筑物!Mark_房屋建筑物_其他因素修正</vt:lpstr>
      <vt:lpstr>房屋建筑物!Mark_房屋建筑物_前期费用</vt:lpstr>
      <vt:lpstr>房屋建筑物!Mark_房屋建筑物_前期费用含税</vt:lpstr>
      <vt:lpstr>房屋建筑物!Mark_房屋建筑物_前期费用率不含税</vt:lpstr>
      <vt:lpstr>房屋建筑物!Mark_房屋建筑物_前期费用率含税</vt:lpstr>
      <vt:lpstr>房屋建筑物!Mark_房屋建筑物_清查核实导航</vt:lpstr>
      <vt:lpstr>房屋建筑物!Mark_房屋建筑物_清查核实及评估方法的选择</vt:lpstr>
      <vt:lpstr>房屋建筑物!Mark_房屋建筑物_区位状况修正系数</vt:lpstr>
      <vt:lpstr>房屋建筑物!Mark_房屋建筑物_区位状况修正系数案例A</vt:lpstr>
      <vt:lpstr>房屋建筑物!Mark_房屋建筑物_区位状况修正系数案例B</vt:lpstr>
      <vt:lpstr>房屋建筑物!Mark_房屋建筑物_区位状况修正系数案例C</vt:lpstr>
      <vt:lpstr>房屋建筑物!Mark_房屋建筑物_权利期限</vt:lpstr>
      <vt:lpstr>房屋建筑物!Mark_房屋建筑物_权益状况修正系数</vt:lpstr>
      <vt:lpstr>房屋建筑物!Mark_房屋建筑物_权益状况修正系数案例A</vt:lpstr>
      <vt:lpstr>房屋建筑物!Mark_房屋建筑物_权益状况修正系数案例B</vt:lpstr>
      <vt:lpstr>房屋建筑物!Mark_房屋建筑物_权益状况修正系数案例C</vt:lpstr>
      <vt:lpstr>房屋建筑物!Mark_房屋建筑物_权证编号</vt:lpstr>
      <vt:lpstr>房屋建筑物!Mark_房屋建筑物_权重</vt:lpstr>
      <vt:lpstr>房屋建筑物!Mark_房屋建筑物_权重案例A</vt:lpstr>
      <vt:lpstr>房屋建筑物!Mark_房屋建筑物_权重案例B</vt:lpstr>
      <vt:lpstr>房屋建筑物!Mark_房屋建筑物_权重案例C</vt:lpstr>
      <vt:lpstr>房屋建筑物!Mark_房屋建筑物_权重成本法</vt:lpstr>
      <vt:lpstr>房屋建筑物!Mark_房屋建筑物_权重市场法</vt:lpstr>
      <vt:lpstr>房屋建筑物!Mark_房屋建筑物_权重收益法</vt:lpstr>
      <vt:lpstr>房屋建筑物!Mark_房屋建筑物_尚可使用年限</vt:lpstr>
      <vt:lpstr>房屋建筑物!Mark_房屋建筑物_申报账面值</vt:lpstr>
      <vt:lpstr>房屋建筑物!Mark_房屋建筑物_申报账面值净值</vt:lpstr>
      <vt:lpstr>房屋建筑物!Mark_房屋建筑物_申报账面值原值</vt:lpstr>
      <vt:lpstr>房屋建筑物!Mark_房屋建筑物_审计调整</vt:lpstr>
      <vt:lpstr>房屋建筑物!Mark_房屋建筑物_审计调整计提减值准备金额</vt:lpstr>
      <vt:lpstr>房屋建筑物!Mark_房屋建筑物_审计调整净值</vt:lpstr>
      <vt:lpstr>房屋建筑物!Mark_房屋建筑物_审计调整原值</vt:lpstr>
      <vt:lpstr>房屋建筑物!Mark_房屋建筑物_生成独立作价簿</vt:lpstr>
      <vt:lpstr>房屋建筑物!Mark_房屋建筑物_剩余租赁年限</vt:lpstr>
      <vt:lpstr>房屋建筑物!Mark_房屋建筑物_实物状况</vt:lpstr>
      <vt:lpstr>房屋建筑物!Mark_房屋建筑物_实物状况修正系数</vt:lpstr>
      <vt:lpstr>房屋建筑物!Mark_房屋建筑物_实物状况修正系数案例A</vt:lpstr>
      <vt:lpstr>房屋建筑物!Mark_房屋建筑物_实物状况修正系数案例B</vt:lpstr>
      <vt:lpstr>房屋建筑物!Mark_房屋建筑物_实物状况修正系数案例C</vt:lpstr>
      <vt:lpstr>房屋建筑物!Mark_房屋建筑物_使用单位</vt:lpstr>
      <vt:lpstr>房屋建筑物!Mark_房屋建筑物_市场法导航</vt:lpstr>
      <vt:lpstr>房屋建筑物!Mark_房屋建筑物_市场法评估计算过程</vt:lpstr>
      <vt:lpstr>房屋建筑物!Mark_房屋建筑物_市场法评估计算过程_权重</vt:lpstr>
      <vt:lpstr>房屋建筑物!Mark_房屋建筑物_市场法评估结果</vt:lpstr>
      <vt:lpstr>房屋建筑物!Mark_房屋建筑物_市场法评估结果评估单价</vt:lpstr>
      <vt:lpstr>房屋建筑物!Mark_房屋建筑物_市场法评估结果评估总价</vt:lpstr>
      <vt:lpstr>房屋建筑物!Mark_房屋建筑物_市场法评估区域</vt:lpstr>
      <vt:lpstr>房屋建筑物!Mark_房屋建筑物_是否存在交易案例</vt:lpstr>
      <vt:lpstr>房屋建筑物!Mark_房屋建筑物_是否存在造价资料</vt:lpstr>
      <vt:lpstr>房屋建筑物!Mark_房屋建筑物_是否单独生成作价簿</vt:lpstr>
      <vt:lpstr>房屋建筑物!Mark_房屋建筑物_是否有可靠的租金收益</vt:lpstr>
      <vt:lpstr>房屋建筑物!Mark_房屋建筑物_收益法参数取值</vt:lpstr>
      <vt:lpstr>房屋建筑物!Mark_房屋建筑物_收益法导航</vt:lpstr>
      <vt:lpstr>房屋建筑物!Mark_房屋建筑物_收益法评估计算过程</vt:lpstr>
      <vt:lpstr>房屋建筑物!Mark_房屋建筑物_收益法评估结果</vt:lpstr>
      <vt:lpstr>房屋建筑物!Mark_房屋建筑物_收益法评估结果评估单价</vt:lpstr>
      <vt:lpstr>房屋建筑物!Mark_房屋建筑物_收益法评估结果评估总价</vt:lpstr>
      <vt:lpstr>房屋建筑物!Mark_房屋建筑物_收益法评估区域</vt:lpstr>
      <vt:lpstr>房屋建筑物!Mark_房屋建筑物_水电卫暖通修正</vt:lpstr>
      <vt:lpstr>房屋建筑物!Mark_房屋建筑物_所在层数</vt:lpstr>
      <vt:lpstr>房屋建筑物!Mark_房屋建筑物_他项权利状况</vt:lpstr>
      <vt:lpstr>房屋建筑物!Mark_房屋建筑物_投资利润</vt:lpstr>
      <vt:lpstr>房屋建筑物!Mark_房屋建筑物_投资利润金额</vt:lpstr>
      <vt:lpstr>房屋建筑物!Mark_房屋建筑物_土地到期后房屋残值</vt:lpstr>
      <vt:lpstr>房屋建筑物!Mark_房屋建筑物_土地到期后房屋剩余可使用年限</vt:lpstr>
      <vt:lpstr>房屋建筑物!Mark_房屋建筑物_土地剩余使用年限</vt:lpstr>
      <vt:lpstr>房屋建筑物!Mark_房屋建筑物_土地使用权残值回收价值</vt:lpstr>
      <vt:lpstr>房屋建筑物!Mark_房屋建筑物_土地使用权到期日</vt:lpstr>
      <vt:lpstr>房屋建筑物!Mark_房屋建筑物_维修费率</vt:lpstr>
      <vt:lpstr>房屋建筑物!Mark_房屋建筑物_位置</vt:lpstr>
      <vt:lpstr>房屋建筑物!Mark_房屋建筑物_屋面楼面修正</vt:lpstr>
      <vt:lpstr>房屋建筑物!Mark_房屋建筑物_现值</vt:lpstr>
      <vt:lpstr>房屋建筑物!Mark_房屋建筑物_修正后单方造价含税</vt:lpstr>
      <vt:lpstr>房屋建筑物!Mark_房屋建筑物_序号</vt:lpstr>
      <vt:lpstr>房屋建筑物!Mark_房屋建筑物_选定评估方法</vt:lpstr>
      <vt:lpstr>房屋建筑物!Mark_房屋建筑物_檐高</vt:lpstr>
      <vt:lpstr>房屋建筑物!Mark_房屋建筑物_檐高修正系数</vt:lpstr>
      <vt:lpstr>房屋建筑物!Mark_房屋建筑物_已使用年限</vt:lpstr>
      <vt:lpstr>房屋建筑物!Mark_房屋建筑物_预计租约期外年租金增长率</vt:lpstr>
      <vt:lpstr>房屋建筑物!Mark_房屋建筑物_原始账面价值分析案例房屋</vt:lpstr>
      <vt:lpstr>房屋建筑物!Mark_房屋建筑物_增值率</vt:lpstr>
      <vt:lpstr>房屋建筑物!Mark_房屋建筑物_增值税率</vt:lpstr>
      <vt:lpstr>房屋建筑物!Mark_房屋建筑物_账面价值</vt:lpstr>
      <vt:lpstr>房屋建筑物!Mark_房屋建筑物_账面价值净值</vt:lpstr>
      <vt:lpstr>房屋建筑物!Mark_房屋建筑物_账面价值原值</vt:lpstr>
      <vt:lpstr>房屋建筑物!Mark_房屋建筑物_柱距</vt:lpstr>
      <vt:lpstr>房屋建筑物!Mark_房屋建筑物_资产编号</vt:lpstr>
      <vt:lpstr>房屋建筑物!Mark_房屋建筑物_资产申报导航</vt:lpstr>
      <vt:lpstr>房屋建筑物!Mark_房屋建筑物_资产申报导航整体</vt:lpstr>
      <vt:lpstr>房屋建筑物!Mark_房屋建筑物_资金成本</vt:lpstr>
      <vt:lpstr>房屋建筑物!Mark_房屋建筑物_资金成本1</vt:lpstr>
      <vt:lpstr>房屋建筑物!Mark_房屋建筑物_资金成本金额</vt:lpstr>
      <vt:lpstr>房屋建筑物!Mark_房屋建筑物_总层数</vt:lpstr>
      <vt:lpstr>房屋建筑物!Mark_房屋建筑物_租金</vt:lpstr>
      <vt:lpstr>房屋建筑物!Mark_房屋建筑物_租赁面积</vt:lpstr>
      <vt:lpstr>房屋建筑物!Mark_房屋建筑物_租赁面积内涵</vt:lpstr>
      <vt:lpstr>房屋建筑物!Mark_房屋建筑物_租赁期限</vt:lpstr>
      <vt:lpstr>房屋建筑物!Mark_房屋建筑物_租赁状况</vt:lpstr>
      <vt:lpstr>房屋建筑物!Mark_房屋建筑物_租约到期日</vt:lpstr>
      <vt:lpstr>房屋建筑物!Mark_房屋建筑物_租约期内金额</vt:lpstr>
      <vt:lpstr>房屋建筑物!Mark_房屋建筑物_租约期内年合同租金</vt:lpstr>
      <vt:lpstr>房屋建筑物!Mark_房屋建筑物_租约期内年净收益</vt:lpstr>
      <vt:lpstr>房屋建筑物!Mark_房屋建筑物_租约期内年净收益_第10年</vt:lpstr>
      <vt:lpstr>房屋建筑物!Mark_房屋建筑物_租约期内年净收益_第11年</vt:lpstr>
      <vt:lpstr>房屋建筑物!Mark_房屋建筑物_租约期内年净收益_第12年</vt:lpstr>
      <vt:lpstr>房屋建筑物!Mark_房屋建筑物_租约期内年净收益_第13年</vt:lpstr>
      <vt:lpstr>房屋建筑物!Mark_房屋建筑物_租约期内年净收益_第14年</vt:lpstr>
      <vt:lpstr>房屋建筑物!Mark_房屋建筑物_租约期内年净收益_第15年</vt:lpstr>
      <vt:lpstr>房屋建筑物!Mark_房屋建筑物_租约期内年净收益_第16年</vt:lpstr>
      <vt:lpstr>房屋建筑物!Mark_房屋建筑物_租约期内年净收益_第17年</vt:lpstr>
      <vt:lpstr>房屋建筑物!Mark_房屋建筑物_租约期内年净收益_第18年</vt:lpstr>
      <vt:lpstr>房屋建筑物!Mark_房屋建筑物_租约期内年净收益_第19年</vt:lpstr>
      <vt:lpstr>房屋建筑物!Mark_房屋建筑物_租约期内年净收益_第1年</vt:lpstr>
      <vt:lpstr>房屋建筑物!Mark_房屋建筑物_租约期内年净收益_第20年</vt:lpstr>
      <vt:lpstr>房屋建筑物!Mark_房屋建筑物_租约期内年净收益_第2年</vt:lpstr>
      <vt:lpstr>房屋建筑物!Mark_房屋建筑物_租约期内年净收益_第3年</vt:lpstr>
      <vt:lpstr>房屋建筑物!Mark_房屋建筑物_租约期内年净收益_第4年</vt:lpstr>
      <vt:lpstr>房屋建筑物!Mark_房屋建筑物_租约期内年净收益_第5年</vt:lpstr>
      <vt:lpstr>房屋建筑物!Mark_房屋建筑物_租约期内年净收益_第6年</vt:lpstr>
      <vt:lpstr>房屋建筑物!Mark_房屋建筑物_租约期内年净收益_第7年</vt:lpstr>
      <vt:lpstr>房屋建筑物!Mark_房屋建筑物_租约期内年净收益_第8年</vt:lpstr>
      <vt:lpstr>房屋建筑物!Mark_房屋建筑物_租约期内年净收益_第9年</vt:lpstr>
      <vt:lpstr>房屋建筑物!Mark_房屋建筑物_租约期内折现率</vt:lpstr>
      <vt:lpstr>房屋建筑物!Mark_房屋建筑物_租约期外金额</vt:lpstr>
      <vt:lpstr>房屋建筑物!Mark_房屋建筑物_租约期外首年其他年收入1</vt:lpstr>
      <vt:lpstr>房屋建筑物!Mark_房屋建筑物_租约期外首年其他年收入2</vt:lpstr>
      <vt:lpstr>房屋建筑物!Mark_房屋建筑物_租约期外首年月租金</vt:lpstr>
      <vt:lpstr>房屋建筑物!Mark_房屋建筑物_租约期外现金流</vt:lpstr>
      <vt:lpstr>房屋建筑物!Mark_房屋建筑物_租约期外折现率</vt:lpstr>
      <vt:lpstr>房屋建筑物!Mark_房屋建筑物_最后一行</vt:lpstr>
      <vt:lpstr>参数配置!Mark_房屋建筑砖混结构项数</vt:lpstr>
      <vt:lpstr>Mark_房屋建筑砖混结构项数</vt:lpstr>
      <vt:lpstr>参数配置!Mark_房屋建筑砖木结构项数</vt:lpstr>
      <vt:lpstr>Mark_房屋建筑砖木结构项数</vt:lpstr>
      <vt:lpstr>飞机!Mark_飞机_备注</vt:lpstr>
      <vt:lpstr>飞机!Mark_飞机_大修费用</vt:lpstr>
      <vt:lpstr>飞机!Mark_飞机_飞机名称</vt:lpstr>
      <vt:lpstr>飞机!Mark_飞机_飞机评估明细表</vt:lpstr>
      <vt:lpstr>飞机!Mark_飞机_购置日期</vt:lpstr>
      <vt:lpstr>飞机!Mark_飞机_国籍标志编号</vt:lpstr>
      <vt:lpstr>飞机!Mark_飞机_合计</vt:lpstr>
      <vt:lpstr>飞机!Mark_飞机_机载右翼发动机</vt:lpstr>
      <vt:lpstr>飞机!Mark_飞机_机载右翼发动机_出厂时间</vt:lpstr>
      <vt:lpstr>飞机!Mark_飞机_机载右翼发动机_大修费用</vt:lpstr>
      <vt:lpstr>飞机!Mark_飞机_机载右翼发动机_大修后飞行小时</vt:lpstr>
      <vt:lpstr>飞机!Mark_飞机_机载右翼发动机_大修后飞行小时限数</vt:lpstr>
      <vt:lpstr>飞机!Mark_飞机_机载右翼发动机_大修后热循环数</vt:lpstr>
      <vt:lpstr>飞机!Mark_飞机_机载右翼发动机_大修后尚可热循环数</vt:lpstr>
      <vt:lpstr>飞机!Mark_飞机_机载右翼发动机_规格型号</vt:lpstr>
      <vt:lpstr>飞机!Mark_飞机_机载右翼发动机_计量单位</vt:lpstr>
      <vt:lpstr>飞机!Mark_飞机_机载右翼发动机_数量</vt:lpstr>
      <vt:lpstr>飞机!Mark_飞机_机载右翼发动机_已飞行小时数</vt:lpstr>
      <vt:lpstr>飞机!Mark_飞机_机载右翼发动机_已运行热循环数</vt:lpstr>
      <vt:lpstr>飞机!Mark_飞机_机载右翼发动机_制造厂家</vt:lpstr>
      <vt:lpstr>飞机!Mark_飞机_机载右翼发动机_资产编号</vt:lpstr>
      <vt:lpstr>飞机!Mark_飞机_机载左翼发动机</vt:lpstr>
      <vt:lpstr>飞机!Mark_飞机_机载左翼发动机_出场时间</vt:lpstr>
      <vt:lpstr>飞机!Mark_飞机_机载左翼发动机_大修费用</vt:lpstr>
      <vt:lpstr>飞机!Mark_飞机_机载左翼发动机_大修后飞行小时</vt:lpstr>
      <vt:lpstr>飞机!Mark_飞机_机载左翼发动机_大修后飞行小时限数</vt:lpstr>
      <vt:lpstr>飞机!Mark_飞机_机载左翼发动机_大修后热循环数</vt:lpstr>
      <vt:lpstr>飞机!Mark_飞机_机载左翼发动机_大修后尚可热循环数</vt:lpstr>
      <vt:lpstr>飞机!Mark_飞机_机载左翼发动机_规格型号</vt:lpstr>
      <vt:lpstr>飞机!Mark_飞机_机载左翼发动机_计量单位</vt:lpstr>
      <vt:lpstr>飞机!Mark_飞机_机载左翼发动机_数量</vt:lpstr>
      <vt:lpstr>飞机!Mark_飞机_机载左翼发动机_已飞行小时数</vt:lpstr>
      <vt:lpstr>飞机!Mark_飞机_机载左翼发动机_已运行热循环数</vt:lpstr>
      <vt:lpstr>飞机!Mark_飞机_机载左翼发动机_制造厂家</vt:lpstr>
      <vt:lpstr>飞机!Mark_飞机_机载左翼发动机_资产编号</vt:lpstr>
      <vt:lpstr>飞机!Mark_飞机_计量单位</vt:lpstr>
      <vt:lpstr>飞机!Mark_飞机_计提减值准备金额</vt:lpstr>
      <vt:lpstr>飞机!Mark_飞机_计提减值准备金额_审计前账面值</vt:lpstr>
      <vt:lpstr>飞机!Mark_飞机_计提减值准备金额_账面价值</vt:lpstr>
      <vt:lpstr>飞机!Mark_飞机_检后规定时限</vt:lpstr>
      <vt:lpstr>飞机!Mark_飞机_检后起落次数</vt:lpstr>
      <vt:lpstr>飞机!Mark_飞机_检后起落限数</vt:lpstr>
      <vt:lpstr>飞机!Mark_飞机_检后小时限数</vt:lpstr>
      <vt:lpstr>飞机!Mark_飞机_检后已用时限</vt:lpstr>
      <vt:lpstr>飞机!Mark_飞机_检修后已用时限</vt:lpstr>
      <vt:lpstr>飞机!Mark_飞机_民用航空器标准适航证</vt:lpstr>
      <vt:lpstr>飞机!Mark_飞机_民用航空器电台执照</vt:lpstr>
      <vt:lpstr>飞机!Mark_飞机_民用航空器国籍登记证</vt:lpstr>
      <vt:lpstr>飞机!Mark_飞机_评估价值</vt:lpstr>
      <vt:lpstr>飞机!Mark_飞机_评估价值_成新率</vt:lpstr>
      <vt:lpstr>飞机!Mark_飞机_评估价值_净值</vt:lpstr>
      <vt:lpstr>飞机!Mark_飞机_评估价值_原值</vt:lpstr>
      <vt:lpstr>飞机!Mark_飞机_评估人员</vt:lpstr>
      <vt:lpstr>飞机!Mark_飞机_启用日期</vt:lpstr>
      <vt:lpstr>飞机!Mark_飞机_审计前账面值</vt:lpstr>
      <vt:lpstr>飞机!Mark_飞机_审计前账面值_净值</vt:lpstr>
      <vt:lpstr>飞机!Mark_飞机_审计前账面值_原值</vt:lpstr>
      <vt:lpstr>飞机!Mark_飞机_审计调整</vt:lpstr>
      <vt:lpstr>飞机!Mark_飞机_审计调整_净值</vt:lpstr>
      <vt:lpstr>飞机!Mark_飞机_审计调整_原值</vt:lpstr>
      <vt:lpstr>飞机!Mark_飞机_生产厂家</vt:lpstr>
      <vt:lpstr>飞机!Mark_飞机_使用单位</vt:lpstr>
      <vt:lpstr>飞机!Mark_飞机_数量</vt:lpstr>
      <vt:lpstr>飞机!Mark_飞机_序号</vt:lpstr>
      <vt:lpstr>飞机!Mark_飞机_已飞行小时数</vt:lpstr>
      <vt:lpstr>飞机!Mark_飞机_已运行的起落数</vt:lpstr>
      <vt:lpstr>飞机!Mark_飞机_增值率</vt:lpstr>
      <vt:lpstr>飞机!Mark_飞机_账面价值</vt:lpstr>
      <vt:lpstr>飞机!Mark_飞机_账面价值_净值</vt:lpstr>
      <vt:lpstr>飞机!Mark_飞机_账面价值_原值</vt:lpstr>
      <vt:lpstr>飞机!Mark_飞机_证载权利人</vt:lpstr>
      <vt:lpstr>飞机!Mark_飞机_最后一行</vt:lpstr>
      <vt:lpstr>飞机!Mark_飞机_最近一次大修</vt:lpstr>
      <vt:lpstr>封面!Mark_封面_被评估企业</vt:lpstr>
      <vt:lpstr>封面!Mark_封面_基准年</vt:lpstr>
      <vt:lpstr>封面!Mark_封面_基准日</vt:lpstr>
      <vt:lpstr>封面!Mark_封面_基准月</vt:lpstr>
      <vt:lpstr>工程施工!Mark_工程施工_备注</vt:lpstr>
      <vt:lpstr>工程施工!Mark_工程施工_工程施工清查评估明细表</vt:lpstr>
      <vt:lpstr>工程施工!Mark_工程施工_工程形象进度</vt:lpstr>
      <vt:lpstr>工程施工!Mark_工程施工_合计</vt:lpstr>
      <vt:lpstr>工程施工!Mark_工程施工_合同造价</vt:lpstr>
      <vt:lpstr>工程施工!Mark_工程施工_计提减值准备金额</vt:lpstr>
      <vt:lpstr>工程施工!Mark_工程施工_计提减值准备金额_审计前账面值</vt:lpstr>
      <vt:lpstr>工程施工!Mark_工程施工_计提减值准备金额_账面价值</vt:lpstr>
      <vt:lpstr>工程施工!Mark_工程施工_减存货跌价准备</vt:lpstr>
      <vt:lpstr>工程施工!Mark_工程施工_开工日期</vt:lpstr>
      <vt:lpstr>工程施工!Mark_工程施工_评估价值</vt:lpstr>
      <vt:lpstr>工程施工!Mark_工程施工_评估人员</vt:lpstr>
      <vt:lpstr>工程施工!Mark_工程施工_审计前账面值</vt:lpstr>
      <vt:lpstr>工程施工!Mark_工程施工_审计调整</vt:lpstr>
      <vt:lpstr>工程施工!Mark_工程施工_项目及内容</vt:lpstr>
      <vt:lpstr>工程施工!Mark_工程施工_小计</vt:lpstr>
      <vt:lpstr>工程施工!Mark_工程施工_序号</vt:lpstr>
      <vt:lpstr>工程施工!Mark_工程施工_预计完工日期</vt:lpstr>
      <vt:lpstr>工程施工!Mark_工程施工_增值率</vt:lpstr>
      <vt:lpstr>工程施工!Mark_工程施工_账面价值</vt:lpstr>
      <vt:lpstr>工程施工!Mark_工程施工_最后一行</vt:lpstr>
      <vt:lpstr>工程物资!Mark_工程物资_备注</vt:lpstr>
      <vt:lpstr>工程物资!Mark_工程物资_工程物资评估明细表</vt:lpstr>
      <vt:lpstr>工程物资!Mark_工程物资_工程项目</vt:lpstr>
      <vt:lpstr>工程物资!Mark_工程物资_合计</vt:lpstr>
      <vt:lpstr>工程物资!Mark_工程物资_计量单位</vt:lpstr>
      <vt:lpstr>工程物资!Mark_工程物资_减工程物资减值准备</vt:lpstr>
      <vt:lpstr>工程物资!Mark_工程物资_净额</vt:lpstr>
      <vt:lpstr>工程物资!Mark_工程物资_名称</vt:lpstr>
      <vt:lpstr>工程物资!Mark_工程物资_评估价值</vt:lpstr>
      <vt:lpstr>工程物资!Mark_工程物资_评估价值_单价</vt:lpstr>
      <vt:lpstr>工程物资!Mark_工程物资_评估价值_金额</vt:lpstr>
      <vt:lpstr>工程物资!Mark_工程物资_评估人员</vt:lpstr>
      <vt:lpstr>工程物资!Mark_工程物资_审计前账面值</vt:lpstr>
      <vt:lpstr>工程物资!Mark_工程物资_审计前账面值_单价</vt:lpstr>
      <vt:lpstr>工程物资!Mark_工程物资_审计前账面值_金额</vt:lpstr>
      <vt:lpstr>工程物资!Mark_工程物资_审计前账面值_数量</vt:lpstr>
      <vt:lpstr>工程物资!Mark_工程物资_审计调整</vt:lpstr>
      <vt:lpstr>工程物资!Mark_工程物资_实际数量</vt:lpstr>
      <vt:lpstr>工程物资!Mark_工程物资_序号</vt:lpstr>
      <vt:lpstr>工程物资!Mark_工程物资_增减值</vt:lpstr>
      <vt:lpstr>工程物资!Mark_工程物资_增值率</vt:lpstr>
      <vt:lpstr>工程物资!Mark_工程物资_账面价值</vt:lpstr>
      <vt:lpstr>工程物资!Mark_工程物资_账面价值_单价</vt:lpstr>
      <vt:lpstr>工程物资!Mark_工程物资_账面价值_金额</vt:lpstr>
      <vt:lpstr>工程物资!Mark_工程物资_账面价值_数量</vt:lpstr>
      <vt:lpstr>工程物资!Mark_工程物资_最后一行</vt:lpstr>
      <vt:lpstr>构筑物!Mark_构筑物_备注</vt:lpstr>
      <vt:lpstr>构筑物!Mark_构筑物_构筑物及其他辅助设施评估明细表</vt:lpstr>
      <vt:lpstr>构筑物!Mark_构筑物_合计</vt:lpstr>
      <vt:lpstr>构筑物!Mark_构筑物_计量单位</vt:lpstr>
      <vt:lpstr>构筑物!Mark_构筑物_计提减值准备金额</vt:lpstr>
      <vt:lpstr>构筑物!Mark_构筑物_计提减值准备金额_净值</vt:lpstr>
      <vt:lpstr>构筑物!Mark_构筑物_计提减值准备金额_原值</vt:lpstr>
      <vt:lpstr>构筑物!Mark_构筑物_建成年月</vt:lpstr>
      <vt:lpstr>构筑物!Mark_构筑物_结构</vt:lpstr>
      <vt:lpstr>构筑物!Mark_构筑物_宽度</vt:lpstr>
      <vt:lpstr>构筑物!Mark_构筑物_面积体积</vt:lpstr>
      <vt:lpstr>构筑物!Mark_构筑物_名称</vt:lpstr>
      <vt:lpstr>构筑物!Mark_构筑物_评估单价</vt:lpstr>
      <vt:lpstr>构筑物!Mark_构筑物_评估价值</vt:lpstr>
      <vt:lpstr>构筑物!Mark_构筑物_评估价值_成新率</vt:lpstr>
      <vt:lpstr>构筑物!Mark_构筑物_评估价值_净值</vt:lpstr>
      <vt:lpstr>构筑物!Mark_构筑物_评估价值_原值</vt:lpstr>
      <vt:lpstr>构筑物!Mark_构筑物_评估人员</vt:lpstr>
      <vt:lpstr>构筑物!Mark_构筑物_深度</vt:lpstr>
      <vt:lpstr>构筑物!Mark_构筑物_审计前账面值</vt:lpstr>
      <vt:lpstr>构筑物!Mark_构筑物_审计前账面值_净值</vt:lpstr>
      <vt:lpstr>构筑物!Mark_构筑物_审计前账面值_原值</vt:lpstr>
      <vt:lpstr>构筑物!Mark_构筑物_审计调整</vt:lpstr>
      <vt:lpstr>构筑物!Mark_构筑物_审计调整_净值</vt:lpstr>
      <vt:lpstr>构筑物!Mark_构筑物_审计调整_原值</vt:lpstr>
      <vt:lpstr>构筑物!Mark_构筑物_使用单位</vt:lpstr>
      <vt:lpstr>构筑物!Mark_构筑物_序号</vt:lpstr>
      <vt:lpstr>构筑物!Mark_构筑物_增值率</vt:lpstr>
      <vt:lpstr>构筑物!Mark_构筑物_长度</vt:lpstr>
      <vt:lpstr>构筑物!Mark_构筑物_账面价值</vt:lpstr>
      <vt:lpstr>构筑物!Mark_构筑物_账面价值_净值</vt:lpstr>
      <vt:lpstr>构筑物!Mark_构筑物_账面价值_原值</vt:lpstr>
      <vt:lpstr>构筑物!Mark_构筑物_最后一行</vt:lpstr>
      <vt:lpstr>股权投资!Mark_股权投资_备注</vt:lpstr>
      <vt:lpstr>股权投资!Mark_股权投资_被投资单位名称</vt:lpstr>
      <vt:lpstr>股权投资!Mark_股权投资_持股比例</vt:lpstr>
      <vt:lpstr>股权投资!Mark_股权投资_合计</vt:lpstr>
      <vt:lpstr>股权投资!Mark_股权投资_减长期股权投资减值准备</vt:lpstr>
      <vt:lpstr>股权投资!Mark_股权投资_净额</vt:lpstr>
      <vt:lpstr>股权投资!Mark_股权投资_评估价值</vt:lpstr>
      <vt:lpstr>股权投资!Mark_股权投资_评估人员</vt:lpstr>
      <vt:lpstr>股权投资!Mark_股权投资_审计前账面值</vt:lpstr>
      <vt:lpstr>股权投资!Mark_股权投资_审计调整</vt:lpstr>
      <vt:lpstr>股权投资!Mark_股权投资_投资成本</vt:lpstr>
      <vt:lpstr>股权投资!Mark_股权投资_投资日期</vt:lpstr>
      <vt:lpstr>股权投资!Mark_股权投资_协议投资期限</vt:lpstr>
      <vt:lpstr>股权投资!Mark_股权投资_序号</vt:lpstr>
      <vt:lpstr>股权投资!Mark_股权投资_增值率</vt:lpstr>
      <vt:lpstr>股权投资!Mark_股权投资_长期股权投资评估明细表</vt:lpstr>
      <vt:lpstr>股权投资!Mark_股权投资_账面价值</vt:lpstr>
      <vt:lpstr>股权投资!Mark_股权投资_最后一行</vt:lpstr>
      <vt:lpstr>管道沟槽!Mark_管道沟槽_备注</vt:lpstr>
      <vt:lpstr>管道沟槽!Mark_管道沟槽_材质</vt:lpstr>
      <vt:lpstr>管道沟槽!Mark_管道沟槽_漕深</vt:lpstr>
      <vt:lpstr>管道沟槽!Mark_管道沟槽_沟宽沟厚</vt:lpstr>
      <vt:lpstr>管道沟槽!Mark_管道沟槽_构筑物及其他辅助设施评估明细表</vt:lpstr>
      <vt:lpstr>管道沟槽!Mark_管道沟槽_合计</vt:lpstr>
      <vt:lpstr>管道沟槽!Mark_管道沟槽_计提减值准备金额</vt:lpstr>
      <vt:lpstr>管道沟槽!Mark_管道沟槽_计提减值准备金额_审计前账面值</vt:lpstr>
      <vt:lpstr>管道沟槽!Mark_管道沟槽_计提减值准备金额_账面价值</vt:lpstr>
      <vt:lpstr>管道沟槽!Mark_管道沟槽_建成年月</vt:lpstr>
      <vt:lpstr>管道沟槽!Mark_管道沟槽_绝缘方式</vt:lpstr>
      <vt:lpstr>管道沟槽!Mark_管道沟槽_名称</vt:lpstr>
      <vt:lpstr>管道沟槽!Mark_管道沟槽_评估价值</vt:lpstr>
      <vt:lpstr>管道沟槽!Mark_管道沟槽_评估价值_成新率</vt:lpstr>
      <vt:lpstr>管道沟槽!Mark_管道沟槽_评估价值_净值</vt:lpstr>
      <vt:lpstr>管道沟槽!Mark_管道沟槽_评估价值_原值</vt:lpstr>
      <vt:lpstr>管道沟槽!Mark_管道沟槽_评估人员</vt:lpstr>
      <vt:lpstr>管道沟槽!Mark_管道沟槽_审计前账面值</vt:lpstr>
      <vt:lpstr>管道沟槽!Mark_管道沟槽_审计前账面值_净值</vt:lpstr>
      <vt:lpstr>管道沟槽!Mark_管道沟槽_审计前账面值_原值</vt:lpstr>
      <vt:lpstr>管道沟槽!Mark_管道沟槽_审计调整</vt:lpstr>
      <vt:lpstr>管道沟槽!Mark_管道沟槽_审计调整_净值</vt:lpstr>
      <vt:lpstr>管道沟槽!Mark_管道沟槽_审计调整_原值</vt:lpstr>
      <vt:lpstr>管道沟槽!Mark_管道沟槽_使用单位</vt:lpstr>
      <vt:lpstr>管道沟槽!Mark_管道沟槽_序号</vt:lpstr>
      <vt:lpstr>管道沟槽!Mark_管道沟槽_增值率</vt:lpstr>
      <vt:lpstr>管道沟槽!Mark_管道沟槽_长度</vt:lpstr>
      <vt:lpstr>管道沟槽!Mark_管道沟槽_账面价值</vt:lpstr>
      <vt:lpstr>管道沟槽!Mark_管道沟槽_账面价值_净值</vt:lpstr>
      <vt:lpstr>管道沟槽!Mark_管道沟槽_账面价值_原值</vt:lpstr>
      <vt:lpstr>管道沟槽!Mark_管道沟槽_最后一行</vt:lpstr>
      <vt:lpstr>Mark_行业级别</vt:lpstr>
      <vt:lpstr>合同负债!Mark_合同负债_备注</vt:lpstr>
      <vt:lpstr>合同负债!Mark_合同负债_分包合同金额合计</vt:lpstr>
      <vt:lpstr>合同负债!Mark_合同负债_分包商数量</vt:lpstr>
      <vt:lpstr>合同负债!Mark_合同负债_工程施工</vt:lpstr>
      <vt:lpstr>合同负债!Mark_合同负债_工程施工_材料费</vt:lpstr>
      <vt:lpstr>合同负债!Mark_合同负债_工程施工_分包费</vt:lpstr>
      <vt:lpstr>合同负债!Mark_合同负债_工程施工_合计</vt:lpstr>
      <vt:lpstr>合同负债!Mark_合同负债_工程施工_毛利</vt:lpstr>
      <vt:lpstr>合同负债!Mark_合同负债_工程施工_其他</vt:lpstr>
      <vt:lpstr>合同负债!Mark_合同负债_工程施工_人工费</vt:lpstr>
      <vt:lpstr>合同负债!Mark_合同负债_工程项目名称</vt:lpstr>
      <vt:lpstr>合同负债!Mark_合同负债_工程形象进度</vt:lpstr>
      <vt:lpstr>合同负债!Mark_合同负债_合计</vt:lpstr>
      <vt:lpstr>合同负债!Mark_合同负债_合同负债评估明细表</vt:lpstr>
      <vt:lpstr>合同负债!Mark_合同负债_合同金额</vt:lpstr>
      <vt:lpstr>合同负债!Mark_合同负债_监理单位</vt:lpstr>
      <vt:lpstr>合同负债!Mark_合同负债_经业主确认的已完成工程额</vt:lpstr>
      <vt:lpstr>合同负债!Mark_合同负债_开工日期</vt:lpstr>
      <vt:lpstr>合同负债!Mark_合同负债_评估价值</vt:lpstr>
      <vt:lpstr>合同负债!Mark_合同负债_评估人员</vt:lpstr>
      <vt:lpstr>合同负债!Mark_合同负债_设计单位</vt:lpstr>
      <vt:lpstr>合同负债!Mark_合同负债_审计前账面值</vt:lpstr>
      <vt:lpstr>合同负债!Mark_合同负债_审计调整</vt:lpstr>
      <vt:lpstr>合同负债!Mark_合同负债_是否发生非正常停工</vt:lpstr>
      <vt:lpstr>合同负债!Mark_合同负债_是否发生争议事项</vt:lpstr>
      <vt:lpstr>合同负债!Mark_合同负债_是否为总承包工程</vt:lpstr>
      <vt:lpstr>合同负债!Mark_合同负债_序号</vt:lpstr>
      <vt:lpstr>合同负债!Mark_合同负债_已到账工程款</vt:lpstr>
      <vt:lpstr>合同负债!Mark_合同负债_预计完工日期</vt:lpstr>
      <vt:lpstr>合同负债!Mark_合同负债_增值率</vt:lpstr>
      <vt:lpstr>合同负债!Mark_合同负债_账面价值</vt:lpstr>
      <vt:lpstr>合同负债!Mark_合同负债_主要施工地点</vt:lpstr>
      <vt:lpstr>合同负债!Mark_合同负债_最后一行</vt:lpstr>
      <vt:lpstr>合同资产!Mark_合同资产_备注</vt:lpstr>
      <vt:lpstr>合同资产!Mark_合同资产_分包合同金额合计</vt:lpstr>
      <vt:lpstr>合同资产!Mark_合同资产_分包商数量</vt:lpstr>
      <vt:lpstr>合同资产!Mark_合同资产_风险损失</vt:lpstr>
      <vt:lpstr>合同资产!Mark_合同资产_工程施工</vt:lpstr>
      <vt:lpstr>合同资产!Mark_合同资产_工程施工_材料费</vt:lpstr>
      <vt:lpstr>合同资产!Mark_合同资产_工程施工_分包费</vt:lpstr>
      <vt:lpstr>合同资产!Mark_合同资产_工程施工_合计</vt:lpstr>
      <vt:lpstr>合同资产!Mark_合同资产_工程施工_毛利</vt:lpstr>
      <vt:lpstr>合同资产!Mark_合同资产_工程施工_其他</vt:lpstr>
      <vt:lpstr>合同资产!Mark_合同资产_工程施工_人工费</vt:lpstr>
      <vt:lpstr>合同资产!Mark_合同资产_工程项目名称</vt:lpstr>
      <vt:lpstr>合同资产!Mark_合同资产_工程形象进度</vt:lpstr>
      <vt:lpstr>合同资产!Mark_合同资产_合计</vt:lpstr>
      <vt:lpstr>合同资产!Mark_合同资产_合同金额</vt:lpstr>
      <vt:lpstr>合同资产!Mark_合同资产_合同资产评估明细表</vt:lpstr>
      <vt:lpstr>合同资产!Mark_合同资产_坏账准备</vt:lpstr>
      <vt:lpstr>合同资产!Mark_合同资产_监理单位</vt:lpstr>
      <vt:lpstr>合同资产!Mark_合同资产_减坏账准备</vt:lpstr>
      <vt:lpstr>合同资产!Mark_合同资产_减预计风险损失</vt:lpstr>
      <vt:lpstr>合同资产!Mark_合同资产_经业主确认的已完成工程额</vt:lpstr>
      <vt:lpstr>合同资产!Mark_合同资产_净额</vt:lpstr>
      <vt:lpstr>合同资产!Mark_合同资产_开工日期</vt:lpstr>
      <vt:lpstr>合同资产!Mark_合同资产_评估价值</vt:lpstr>
      <vt:lpstr>合同资产!Mark_合同资产_评估人员</vt:lpstr>
      <vt:lpstr>合同资产!Mark_合同资产_设计单位</vt:lpstr>
      <vt:lpstr>合同资产!Mark_合同资产_审计前坏账准备</vt:lpstr>
      <vt:lpstr>合同资产!Mark_合同资产_审计前账面值</vt:lpstr>
      <vt:lpstr>合同资产!Mark_合同资产_审计调整_坏账准备</vt:lpstr>
      <vt:lpstr>合同资产!Mark_合同资产_审计调整_账面价值</vt:lpstr>
      <vt:lpstr>合同资产!Mark_合同资产_是否发生非正常停工</vt:lpstr>
      <vt:lpstr>合同资产!Mark_合同资产_是否发生争议事项</vt:lpstr>
      <vt:lpstr>合同资产!Mark_合同资产_是否为总承包工程</vt:lpstr>
      <vt:lpstr>合同资产!Mark_合同资产_序号</vt:lpstr>
      <vt:lpstr>合同资产!Mark_合同资产_已到账工程款</vt:lpstr>
      <vt:lpstr>合同资产!Mark_合同资产_预计完工日期</vt:lpstr>
      <vt:lpstr>合同资产!Mark_合同资产_增值率</vt:lpstr>
      <vt:lpstr>合同资产!Mark_合同资产_账面价值</vt:lpstr>
      <vt:lpstr>合同资产!Mark_合同资产_主要施工地点</vt:lpstr>
      <vt:lpstr>合同资产!Mark_合同资产_最后一行</vt:lpstr>
      <vt:lpstr>参数配置!Mark_机构id</vt:lpstr>
      <vt:lpstr>Mark_机构id</vt:lpstr>
      <vt:lpstr>机器设备!Mark_机器设备_安装费</vt:lpstr>
      <vt:lpstr>机器设备!Mark_机器设备_安装费_安装费率</vt:lpstr>
      <vt:lpstr>机器设备!Mark_机器设备_安装费_金额</vt:lpstr>
      <vt:lpstr>机器设备!Mark_机器设备_案例及重点勘查项</vt:lpstr>
      <vt:lpstr>机器设备!Mark_机器设备_报废设备评估_残值</vt:lpstr>
      <vt:lpstr>机器设备!Mark_机器设备_报废设备评估_残值率</vt:lpstr>
      <vt:lpstr>机器设备!Mark_机器设备_报废设备评估_拆除费用</vt:lpstr>
      <vt:lpstr>机器设备!Mark_机器设备_报废设备评估_可变现价格</vt:lpstr>
      <vt:lpstr>机器设备!Mark_机器设备_报废设备评估_可变现价格_不含税市场价格</vt:lpstr>
      <vt:lpstr>机器设备!Mark_机器设备_报废设备评估_可变现价格_可回收金属种类</vt:lpstr>
      <vt:lpstr>机器设备!Mark_机器设备_报废设备评估_可变现价格_可回收金属重量吨</vt:lpstr>
      <vt:lpstr>机器设备!Mark_机器设备_报废设备评估_评估值</vt:lpstr>
      <vt:lpstr>机器设备!Mark_机器设备_备注</vt:lpstr>
      <vt:lpstr>机器设备!Mark_机器设备_成新率测算</vt:lpstr>
      <vt:lpstr>机器设备!Mark_机器设备_成新率测算_成新率</vt:lpstr>
      <vt:lpstr>机器设备!Mark_机器设备_成新率测算_经济年限</vt:lpstr>
      <vt:lpstr>机器设备!Mark_机器设备_成新率测算_尚可使用年限</vt:lpstr>
      <vt:lpstr>机器设备!Mark_机器设备_成新率测算_已使用年限</vt:lpstr>
      <vt:lpstr>机器设备!Mark_机器设备_单项报废设备评估</vt:lpstr>
      <vt:lpstr>机器设备!Mark_机器设备_购置价格含税</vt:lpstr>
      <vt:lpstr>机器设备!Mark_机器设备_购置日期</vt:lpstr>
      <vt:lpstr>机器设备!Mark_机器设备_规格型号</vt:lpstr>
      <vt:lpstr>机器设备!Mark_机器设备_国内运杂费含税</vt:lpstr>
      <vt:lpstr>机器设备!Mark_机器设备_国内运杂费含税_国内运杂费率</vt:lpstr>
      <vt:lpstr>机器设备!Mark_机器设备_国内运杂费含税_金额</vt:lpstr>
      <vt:lpstr>机器设备!Mark_机器设备_合计</vt:lpstr>
      <vt:lpstr>机器设备!Mark_机器设备_核查程序</vt:lpstr>
      <vt:lpstr>机器设备!Mark_机器设备_核查程序_设备类型</vt:lpstr>
      <vt:lpstr>机器设备!Mark_机器设备_核查程序_设备作价标准分类</vt:lpstr>
      <vt:lpstr>机器设备!Mark_机器设备_会计折旧年限</vt:lpstr>
      <vt:lpstr>机器设备!Mark_机器设备_基础费</vt:lpstr>
      <vt:lpstr>机器设备!Mark_机器设备_基础费_基础费率</vt:lpstr>
      <vt:lpstr>机器设备!Mark_机器设备_基础费_金额</vt:lpstr>
      <vt:lpstr>机器设备!Mark_机器设备_计量单位</vt:lpstr>
      <vt:lpstr>机器设备!Mark_机器设备_进口设备购置价</vt:lpstr>
      <vt:lpstr>机器设备!Mark_机器设备_进口设备购置价_到岸人民币货价CIF</vt:lpstr>
      <vt:lpstr>机器设备!Mark_机器设备_进口设备购置价_到岸外币货价CIF</vt:lpstr>
      <vt:lpstr>机器设备!Mark_机器设备_进口设备购置价_关税</vt:lpstr>
      <vt:lpstr>机器设备!Mark_机器设备_进口设备购置价_国外海运费</vt:lpstr>
      <vt:lpstr>机器设备!Mark_机器设备_进口设备购置价_国外海运费_海运费率</vt:lpstr>
      <vt:lpstr>机器设备!Mark_机器设备_进口设备购置价_国外海运费_金额</vt:lpstr>
      <vt:lpstr>机器设备!Mark_机器设备_进口设备购置价_国外运输保险费</vt:lpstr>
      <vt:lpstr>机器设备!Mark_机器设备_进口设备购置价_进口设备购置价</vt:lpstr>
      <vt:lpstr>机器设备!Mark_机器设备_进口设备购置价_离岸外币货价FOB</vt:lpstr>
      <vt:lpstr>机器设备!Mark_机器设备_进口设备购置价_商检费</vt:lpstr>
      <vt:lpstr>机器设备!Mark_机器设备_进口设备购置价_外贸手续费</vt:lpstr>
      <vt:lpstr>机器设备!Mark_机器设备_进口设备购置价_消费税</vt:lpstr>
      <vt:lpstr>机器设备!Mark_机器设备_进口设备购置价_银行财务费</vt:lpstr>
      <vt:lpstr>机器设备!Mark_机器设备_进口设备购置价_增值税</vt:lpstr>
      <vt:lpstr>机器设备!Mark_机器设备_净值增值率</vt:lpstr>
      <vt:lpstr>机器设备!Mark_机器设备_可抵扣增值税额</vt:lpstr>
      <vt:lpstr>机器设备!Mark_机器设备_评定估算</vt:lpstr>
      <vt:lpstr>机器设备!Mark_机器设备_评估价值</vt:lpstr>
      <vt:lpstr>机器设备!Mark_机器设备_评估价值_成新率</vt:lpstr>
      <vt:lpstr>机器设备!Mark_机器设备_评估价值_净值</vt:lpstr>
      <vt:lpstr>机器设备!Mark_机器设备_评估价值_原值</vt:lpstr>
      <vt:lpstr>机器设备!Mark_机器设备_评估人员</vt:lpstr>
      <vt:lpstr>机器设备!Mark_机器设备_企业报废设备评估</vt:lpstr>
      <vt:lpstr>机器设备!Mark_机器设备_启用日期</vt:lpstr>
      <vt:lpstr>机器设备!Mark_机器设备_前期费用</vt:lpstr>
      <vt:lpstr>机器设备!Mark_机器设备_前期费用_前期费用不含税</vt:lpstr>
      <vt:lpstr>机器设备!Mark_机器设备_前期费用_前期费用含税</vt:lpstr>
      <vt:lpstr>机器设备!Mark_机器设备_前期费用_前期费用率不含税</vt:lpstr>
      <vt:lpstr>机器设备!Mark_机器设备_前期费用_前期费用率含税</vt:lpstr>
      <vt:lpstr>机器设备!Mark_机器设备_清查核实</vt:lpstr>
      <vt:lpstr>机器设备!Mark_机器设备_清查核实及评估方法的选择</vt:lpstr>
      <vt:lpstr>机器设备!Mark_机器设备_清查核实及评估方法的选择_底稿文件</vt:lpstr>
      <vt:lpstr>机器设备!Mark_机器设备_清查核实及评估方法的选择_是否报废设备</vt:lpstr>
      <vt:lpstr>机器设备!Mark_机器设备_清查核实及评估方法的选择_是否国外购进的进口设备</vt:lpstr>
      <vt:lpstr>机器设备!Mark_机器设备_清查核实及评估方法的选择_是否异地续用</vt:lpstr>
      <vt:lpstr>机器设备!Mark_机器设备_清查核实及评估方法的选择_是否有市场二手交易案例</vt:lpstr>
      <vt:lpstr>机器设备!Mark_机器设备_清查核实及评估方法的选择_原始账面价值分析</vt:lpstr>
      <vt:lpstr>机器设备!Mark_机器设备_清查核实及评估方法的选择_原始账面价值分析_安装费</vt:lpstr>
      <vt:lpstr>机器设备!Mark_机器设备_清查核实及评估方法的选择_原始账面价值分析_购置费</vt:lpstr>
      <vt:lpstr>机器设备!Mark_机器设备_清查核实及评估方法的选择_原始账面价值分析_基础费</vt:lpstr>
      <vt:lpstr>机器设备!Mark_机器设备_清查核实及评估方法的选择_原始账面价值分析_其他科目账面价值调整</vt:lpstr>
      <vt:lpstr>机器设备!Mark_机器设备_清查核实及评估方法的选择_原始账面价值分析_其他摊销费用</vt:lpstr>
      <vt:lpstr>机器设备!Mark_机器设备_清查核实及评估方法的选择_原始账面价值分析_资金成本</vt:lpstr>
      <vt:lpstr>机器设备!Mark_机器设备_设备编号</vt:lpstr>
      <vt:lpstr>机器设备!Mark_机器设备_设备来源</vt:lpstr>
      <vt:lpstr>机器设备!Mark_机器设备_设备名称</vt:lpstr>
      <vt:lpstr>机器设备!Mark_机器设备_申报账面值</vt:lpstr>
      <vt:lpstr>机器设备!Mark_机器设备_申报账面值_计提减值准备金额</vt:lpstr>
      <vt:lpstr>机器设备!Mark_机器设备_申报账面值_净值</vt:lpstr>
      <vt:lpstr>机器设备!Mark_机器设备_申报账面值_原值</vt:lpstr>
      <vt:lpstr>机器设备!Mark_机器设备_审计调整</vt:lpstr>
      <vt:lpstr>机器设备!Mark_机器设备_审计调整_计提减值准备金额</vt:lpstr>
      <vt:lpstr>机器设备!Mark_机器设备_审计调整_净值</vt:lpstr>
      <vt:lpstr>机器设备!Mark_机器设备_审计调整_原值</vt:lpstr>
      <vt:lpstr>机器设备!Mark_机器设备_生产厂家</vt:lpstr>
      <vt:lpstr>机器设备!Mark_机器设备_使用单位</vt:lpstr>
      <vt:lpstr>机器设备!Mark_机器设备_市场法</vt:lpstr>
      <vt:lpstr>机器设备!Mark_机器设备_数量</vt:lpstr>
      <vt:lpstr>机器设备!Mark_机器设备_瑕疵事项说明</vt:lpstr>
      <vt:lpstr>机器设备!Mark_机器设备_序号</vt:lpstr>
      <vt:lpstr>机器设备!Mark_机器设备_原值增值率</vt:lpstr>
      <vt:lpstr>机器设备!Mark_机器设备_账面价值</vt:lpstr>
      <vt:lpstr>机器设备!Mark_机器设备_账面价值_计提减值准备金额</vt:lpstr>
      <vt:lpstr>机器设备!Mark_机器设备_账面价值_净值</vt:lpstr>
      <vt:lpstr>机器设备!Mark_机器设备_账面价值_原值</vt:lpstr>
      <vt:lpstr>机器设备!Mark_机器设备_重置全价</vt:lpstr>
      <vt:lpstr>机器设备!Mark_机器设备_重置全价测算</vt:lpstr>
      <vt:lpstr>机器设备!Mark_机器设备_资产申报</vt:lpstr>
      <vt:lpstr>机器设备!Mark_机器设备_资金成本</vt:lpstr>
      <vt:lpstr>机器设备!Mark_机器设备_资金成本_建设期</vt:lpstr>
      <vt:lpstr>机器设备!Mark_机器设备_资金成本_金额</vt:lpstr>
      <vt:lpstr>机器设备!Mark_机器设备_最后一行</vt:lpstr>
      <vt:lpstr>参数配置!Mark_基准日</vt:lpstr>
      <vt:lpstr>Mark_基准日</vt:lpstr>
      <vt:lpstr>参数配置!Mark_激活sheet</vt:lpstr>
      <vt:lpstr>Mark_激活sheet</vt:lpstr>
      <vt:lpstr>交易性—股票!Mark_交易性—股票_备注</vt:lpstr>
      <vt:lpstr>交易性—股票!Mark_交易性—股票_被投资单位名称</vt:lpstr>
      <vt:lpstr>交易性—股票!Mark_交易性—股票_成本</vt:lpstr>
      <vt:lpstr>交易性—股票!Mark_交易性—股票_持股数量</vt:lpstr>
      <vt:lpstr>交易性—股票!Mark_交易性—股票_股票名称</vt:lpstr>
      <vt:lpstr>交易性—股票!Mark_交易性—股票_股票投资评估明细表</vt:lpstr>
      <vt:lpstr>交易性—股票!Mark_交易性—股票_合计</vt:lpstr>
      <vt:lpstr>交易性—股票!Mark_交易性—股票_基准日收盘价股</vt:lpstr>
      <vt:lpstr>交易性—股票!Mark_交易性—股票_评估价值</vt:lpstr>
      <vt:lpstr>交易性—股票!Mark_交易性—股票_评估人员</vt:lpstr>
      <vt:lpstr>交易性—股票!Mark_交易性—股票_审计前账面值</vt:lpstr>
      <vt:lpstr>交易性—股票!Mark_交易性—股票_审计调整</vt:lpstr>
      <vt:lpstr>交易性—股票!Mark_交易性—股票_投资日期</vt:lpstr>
      <vt:lpstr>交易性—股票!Mark_交易性—股票_序号</vt:lpstr>
      <vt:lpstr>交易性—股票!Mark_交易性—股票_增值率</vt:lpstr>
      <vt:lpstr>交易性—股票!Mark_交易性—股票_账面价值</vt:lpstr>
      <vt:lpstr>交易性—股票!Mark_交易性—股票_最后一行</vt:lpstr>
      <vt:lpstr>交易性—基金!Mark_交易性—基金_成本</vt:lpstr>
      <vt:lpstr>交易性—基金!Mark_交易性—基金_合计</vt:lpstr>
      <vt:lpstr>交易性—基金!Mark_交易性—基金_基金发行单位</vt:lpstr>
      <vt:lpstr>交易性—基金!Mark_交易性—基金_基金份额</vt:lpstr>
      <vt:lpstr>交易性—基金!Mark_交易性—基金_基金类型</vt:lpstr>
      <vt:lpstr>交易性—基金!Mark_交易性—基金_基金名称</vt:lpstr>
      <vt:lpstr>交易性—基金!Mark_交易性—基金_基金投资评估明细表</vt:lpstr>
      <vt:lpstr>交易性—基金!Mark_交易性—基金_基准日净值份</vt:lpstr>
      <vt:lpstr>交易性—基金!Mark_交易性—基金_评估价值</vt:lpstr>
      <vt:lpstr>交易性—基金!Mark_交易性—基金_评估人员</vt:lpstr>
      <vt:lpstr>交易性—基金!Mark_交易性—基金_审计前账面值</vt:lpstr>
      <vt:lpstr>交易性—基金!Mark_交易性—基金_审计调整</vt:lpstr>
      <vt:lpstr>交易性—基金!Mark_交易性—基金_投资日期</vt:lpstr>
      <vt:lpstr>交易性—基金!Mark_交易性—基金_序号</vt:lpstr>
      <vt:lpstr>交易性—基金!Mark_交易性—基金_增值率</vt:lpstr>
      <vt:lpstr>交易性—基金!Mark_交易性—基金_账面价值</vt:lpstr>
      <vt:lpstr>交易性—基金!Mark_交易性—基金_最后一行</vt:lpstr>
      <vt:lpstr>交易性金融负债!Mark_交易性金融负债_备注</vt:lpstr>
      <vt:lpstr>交易性金融负债!Mark_交易性金融负债_发生日期</vt:lpstr>
      <vt:lpstr>交易性金融负债!Mark_交易性金融负债_合计</vt:lpstr>
      <vt:lpstr>交易性金融负债!Mark_交易性金融负债_户名【结算对象】</vt:lpstr>
      <vt:lpstr>交易性金融负债!Mark_交易性金融负债_交易性金融负债评估明细表</vt:lpstr>
      <vt:lpstr>交易性金融负债!Mark_交易性金融负债_评估价值</vt:lpstr>
      <vt:lpstr>交易性金融负债!Mark_交易性金融负债_评估人员</vt:lpstr>
      <vt:lpstr>交易性金融负债!Mark_交易性金融负债_审计前账面值</vt:lpstr>
      <vt:lpstr>交易性金融负债!Mark_交易性金融负债_审计调整</vt:lpstr>
      <vt:lpstr>交易性金融负债!Mark_交易性金融负债_序号</vt:lpstr>
      <vt:lpstr>交易性金融负债!Mark_交易性金融负债_业务内容</vt:lpstr>
      <vt:lpstr>交易性金融负债!Mark_交易性金融负债_账面价值</vt:lpstr>
      <vt:lpstr>交易性金融负债!Mark_交易性金融负债_最后一行</vt:lpstr>
      <vt:lpstr>交易性—债券!Mark_交易性—债券_被投资单位名称</vt:lpstr>
      <vt:lpstr>交易性—债券!Mark_交易性—债券_成本</vt:lpstr>
      <vt:lpstr>交易性—债券!Mark_交易性—债券_发行日期</vt:lpstr>
      <vt:lpstr>交易性—债券!Mark_交易性—债券_合计</vt:lpstr>
      <vt:lpstr>交易性—债券!Mark_交易性—债券_票面利率</vt:lpstr>
      <vt:lpstr>交易性—债券!Mark_交易性—债券_评估价值</vt:lpstr>
      <vt:lpstr>交易性—债券!Mark_交易性—债券_评估人员</vt:lpstr>
      <vt:lpstr>交易性—债券!Mark_交易性—债券_审计前账面值</vt:lpstr>
      <vt:lpstr>交易性—债券!Mark_交易性—债券_审计调整</vt:lpstr>
      <vt:lpstr>交易性—债券!Mark_交易性—债券_投资日期</vt:lpstr>
      <vt:lpstr>交易性—债券!Mark_交易性—债券_序号</vt:lpstr>
      <vt:lpstr>交易性—债券!Mark_交易性—债券_增值率</vt:lpstr>
      <vt:lpstr>交易性—债券!Mark_交易性—债券_债券名称</vt:lpstr>
      <vt:lpstr>交易性—债券!Mark_交易性—债券_债券投资评估明细表</vt:lpstr>
      <vt:lpstr>交易性—债券!Mark_交易性—债券_账面价值</vt:lpstr>
      <vt:lpstr>交易性—债券!Mark_交易性—债券_最后一行</vt:lpstr>
      <vt:lpstr>井巷!Mark_井巷_备注</vt:lpstr>
      <vt:lpstr>井巷!Mark_井巷_材质</vt:lpstr>
      <vt:lpstr>井巷!Mark_井巷_硐室掘进体积</vt:lpstr>
      <vt:lpstr>井巷!Mark_井巷_该井巷尚可开采储量</vt:lpstr>
      <vt:lpstr>井巷!Mark_井巷_该井巷已经开采储量</vt:lpstr>
      <vt:lpstr>井巷!Mark_井巷_轨距</vt:lpstr>
      <vt:lpstr>井巷!Mark_井巷_轨型</vt:lpstr>
      <vt:lpstr>井巷!Mark_井巷_轨枕</vt:lpstr>
      <vt:lpstr>井巷!Mark_井巷_合计</vt:lpstr>
      <vt:lpstr>井巷!Mark_井巷_计提减值准备金额</vt:lpstr>
      <vt:lpstr>井巷!Mark_井巷_计提减值准备金额_审计前账面值</vt:lpstr>
      <vt:lpstr>井巷!Mark_井巷_计提减值准备金额_账面价值</vt:lpstr>
      <vt:lpstr>井巷!Mark_井巷_井巷高度</vt:lpstr>
      <vt:lpstr>井巷!Mark_井巷_井巷工程名称</vt:lpstr>
      <vt:lpstr>井巷!Mark_井巷_井巷工程评估明细表</vt:lpstr>
      <vt:lpstr>井巷!Mark_井巷_净直径</vt:lpstr>
      <vt:lpstr>井巷!Mark_井巷_净周长</vt:lpstr>
      <vt:lpstr>井巷!Mark_井巷_掘进断面</vt:lpstr>
      <vt:lpstr>井巷!Mark_井巷_竣工年月</vt:lpstr>
      <vt:lpstr>井巷!Mark_井巷_锚杆数量T</vt:lpstr>
      <vt:lpstr>井巷!Mark_井巷_锚杆数量W</vt:lpstr>
      <vt:lpstr>井巷!Mark_井巷_锚杆长度S</vt:lpstr>
      <vt:lpstr>井巷!Mark_井巷_锚杆长度V</vt:lpstr>
      <vt:lpstr>井巷!Mark_井巷_锚杆总数量U</vt:lpstr>
      <vt:lpstr>井巷!Mark_井巷_锚杆总数量X</vt:lpstr>
      <vt:lpstr>井巷!Mark_井巷_煤岩类别</vt:lpstr>
      <vt:lpstr>井巷!Mark_井巷_排矸体积</vt:lpstr>
      <vt:lpstr>井巷!Mark_井巷_平均宽度</vt:lpstr>
      <vt:lpstr>井巷!Mark_井巷_平均运距</vt:lpstr>
      <vt:lpstr>井巷!Mark_井巷_评估人员</vt:lpstr>
      <vt:lpstr>井巷!Mark_井巷_评估值</vt:lpstr>
      <vt:lpstr>井巷!Mark_井巷_评估值_成新率</vt:lpstr>
      <vt:lpstr>井巷!Mark_井巷_评估值_净值</vt:lpstr>
      <vt:lpstr>井巷!Mark_井巷_评估值_原值</vt:lpstr>
      <vt:lpstr>井巷!Mark_井巷_取暖期</vt:lpstr>
      <vt:lpstr>井巷!Mark_井巷_尚可使用年限</vt:lpstr>
      <vt:lpstr>井巷!Mark_井巷_审计前账面值</vt:lpstr>
      <vt:lpstr>井巷!Mark_井巷_审计前账面值_净值</vt:lpstr>
      <vt:lpstr>井巷!Mark_井巷_审计前账面值_原值</vt:lpstr>
      <vt:lpstr>井巷!Mark_井巷_审计调整</vt:lpstr>
      <vt:lpstr>井巷!Mark_井巷_审计调整_净值</vt:lpstr>
      <vt:lpstr>井巷!Mark_井巷_审计调整_原值</vt:lpstr>
      <vt:lpstr>井巷!Mark_井巷_施工阶段</vt:lpstr>
      <vt:lpstr>井巷!Mark_井巷_停工年限</vt:lpstr>
      <vt:lpstr>井巷!Mark_井巷_网片</vt:lpstr>
      <vt:lpstr>井巷!Mark_井巷_网片_1m2m</vt:lpstr>
      <vt:lpstr>井巷!Mark_井巷_网片_AE</vt:lpstr>
      <vt:lpstr>井巷!Mark_井巷_网片_kgAF</vt:lpstr>
      <vt:lpstr>井巷!Mark_井巷_网片_kgAG</vt:lpstr>
      <vt:lpstr>井巷!Mark_井巷_网片_kgAH</vt:lpstr>
      <vt:lpstr>井巷!Mark_井巷_巷道断面类型</vt:lpstr>
      <vt:lpstr>井巷!Mark_井巷_巷道倾角</vt:lpstr>
      <vt:lpstr>井巷!Mark_井巷_巷道长度</vt:lpstr>
      <vt:lpstr>井巷!Mark_井巷_序号</vt:lpstr>
      <vt:lpstr>井巷!Mark_井巷_岩石硬度系数</vt:lpstr>
      <vt:lpstr>井巷!Mark_井巷_已使用年限</vt:lpstr>
      <vt:lpstr>井巷!Mark_井巷_增值率</vt:lpstr>
      <vt:lpstr>井巷!Mark_井巷_账面价值</vt:lpstr>
      <vt:lpstr>井巷!Mark_井巷_账面价值_净值</vt:lpstr>
      <vt:lpstr>井巷!Mark_井巷_账面价值_原值</vt:lpstr>
      <vt:lpstr>井巷!Mark_井巷_支护方式</vt:lpstr>
      <vt:lpstr>井巷!Mark_井巷_支护厚度</vt:lpstr>
      <vt:lpstr>井巷!Mark_井巷_资产编号</vt:lpstr>
      <vt:lpstr>井巷!Mark_井巷_最后一行</vt:lpstr>
      <vt:lpstr>开发支出!Mark_开发支出_备注</vt:lpstr>
      <vt:lpstr>开发支出!Mark_开发支出_发生日期</vt:lpstr>
      <vt:lpstr>开发支出!Mark_开发支出_合计</vt:lpstr>
      <vt:lpstr>开发支出!Mark_开发支出_开发支出评估明细表</vt:lpstr>
      <vt:lpstr>开发支出!Mark_开发支出_内容或名称</vt:lpstr>
      <vt:lpstr>开发支出!Mark_开发支出_评估价值</vt:lpstr>
      <vt:lpstr>开发支出!Mark_开发支出_评估人员</vt:lpstr>
      <vt:lpstr>开发支出!Mark_开发支出_审计前账面值</vt:lpstr>
      <vt:lpstr>开发支出!Mark_开发支出_审计调整</vt:lpstr>
      <vt:lpstr>开发支出!Mark_开发支出_序号</vt:lpstr>
      <vt:lpstr>开发支出!Mark_开发支出_增减值</vt:lpstr>
      <vt:lpstr>开发支出!Mark_开发支出_增值率</vt:lpstr>
      <vt:lpstr>开发支出!Mark_开发支出_账面价值</vt:lpstr>
      <vt:lpstr>开发支出!Mark_开发支出_最后一行</vt:lpstr>
      <vt:lpstr>可出售—股票!Mark_可出售—股票_备注</vt:lpstr>
      <vt:lpstr>可出售—股票!Mark_可出售—股票_被投资单位名称</vt:lpstr>
      <vt:lpstr>可出售—股票!Mark_可出售—股票_持股比例</vt:lpstr>
      <vt:lpstr>可出售—股票!Mark_可出售—股票_持股数量</vt:lpstr>
      <vt:lpstr>可出售—股票!Mark_可出售—股票_股票投资评估明细表</vt:lpstr>
      <vt:lpstr>可出售—股票!Mark_可出售—股票_股票性质</vt:lpstr>
      <vt:lpstr>可出售—股票!Mark_可出售—股票_合计</vt:lpstr>
      <vt:lpstr>可出售—股票!Mark_可出售—股票_基准日市价</vt:lpstr>
      <vt:lpstr>可出售—股票!Mark_可出售—股票_评估价值</vt:lpstr>
      <vt:lpstr>可出售—股票!Mark_可出售—股票_评估人员</vt:lpstr>
      <vt:lpstr>可出售—股票!Mark_可出售—股票_取得成本</vt:lpstr>
      <vt:lpstr>可出售—股票!Mark_可出售—股票_审计前账面值</vt:lpstr>
      <vt:lpstr>可出售—股票!Mark_可出售—股票_审计调整</vt:lpstr>
      <vt:lpstr>可出售—股票!Mark_可出售—股票_投资日期</vt:lpstr>
      <vt:lpstr>可出售—股票!Mark_可出售—股票_序号</vt:lpstr>
      <vt:lpstr>可出售—股票!Mark_可出售—股票_增值率</vt:lpstr>
      <vt:lpstr>可出售—股票!Mark_可出售—股票_账面价值</vt:lpstr>
      <vt:lpstr>可出售—股票!Mark_可出售—股票_最后一行</vt:lpstr>
      <vt:lpstr>可出售—股权!Mark_可出售—股权_备注</vt:lpstr>
      <vt:lpstr>可出售—股权!Mark_可出售—股权_被投资单位名称</vt:lpstr>
      <vt:lpstr>可出售—股权!Mark_可出售—股权_持股数量</vt:lpstr>
      <vt:lpstr>可出售—股权!Mark_可出售—股权_股权投资评估明细表</vt:lpstr>
      <vt:lpstr>可出售—股权!Mark_可出售—股权_合计</vt:lpstr>
      <vt:lpstr>可出售—股权!Mark_可出售—股权_基准日市价</vt:lpstr>
      <vt:lpstr>可出售—股权!Mark_可出售—股权_金融资产名称</vt:lpstr>
      <vt:lpstr>可出售—股权!Mark_可出售—股权_评估价值</vt:lpstr>
      <vt:lpstr>可出售—股权!Mark_可出售—股权_评估人员</vt:lpstr>
      <vt:lpstr>可出售—股权!Mark_可出售—股权_审计前账面值</vt:lpstr>
      <vt:lpstr>可出售—股权!Mark_可出售—股权_审计调整</vt:lpstr>
      <vt:lpstr>可出售—股权!Mark_可出售—股权_投资成本</vt:lpstr>
      <vt:lpstr>可出售—股权!Mark_可出售—股权_投资日期</vt:lpstr>
      <vt:lpstr>可出售—股权!Mark_可出售—股权_序号</vt:lpstr>
      <vt:lpstr>可出售—股权!Mark_可出售—股权_增值率</vt:lpstr>
      <vt:lpstr>可出售—股权!Mark_可出售—股权_账面价值</vt:lpstr>
      <vt:lpstr>可出售—股权!Mark_可出售—股权_最后一行</vt:lpstr>
      <vt:lpstr>可出售—其他!Mark_可出售—其他_备注</vt:lpstr>
      <vt:lpstr>可出售—其他!Mark_可出售—其他_被投资单位名称</vt:lpstr>
      <vt:lpstr>可出售—其他!Mark_可出售—其他_成本</vt:lpstr>
      <vt:lpstr>可出售—其他!Mark_可出售—其他_持有数量</vt:lpstr>
      <vt:lpstr>可出售—其他!Mark_可出售—其他_合计</vt:lpstr>
      <vt:lpstr>可出售—其他!Mark_可出售—其他_基准日市价</vt:lpstr>
      <vt:lpstr>可出售—其他!Mark_可出售—其他_金融资产名称</vt:lpstr>
      <vt:lpstr>可出售—其他!Mark_可出售—其他_评估价值</vt:lpstr>
      <vt:lpstr>可出售—其他!Mark_可出售—其他_评估人员</vt:lpstr>
      <vt:lpstr>可出售—其他!Mark_可出售—其他_其他投资评估明细表</vt:lpstr>
      <vt:lpstr>可出售—其他!Mark_可出售—其他_审计前账面值</vt:lpstr>
      <vt:lpstr>可出售—其他!Mark_可出售—其他_审计调整</vt:lpstr>
      <vt:lpstr>可出售—其他!Mark_可出售—其他_投资日期</vt:lpstr>
      <vt:lpstr>可出售—其他!Mark_可出售—其他_序号</vt:lpstr>
      <vt:lpstr>可出售—其他!Mark_可出售—其他_增值率</vt:lpstr>
      <vt:lpstr>可出售—其他!Mark_可出售—其他_账面价值</vt:lpstr>
      <vt:lpstr>可出售—其他!Mark_可出售—其他_最后一行</vt:lpstr>
      <vt:lpstr>可出售—债券!Mark_可出售—债券_备注</vt:lpstr>
      <vt:lpstr>可出售—债券!Mark_可出售—债券_被投资单位名称</vt:lpstr>
      <vt:lpstr>可出售—债券!Mark_可出售—债券_成本</vt:lpstr>
      <vt:lpstr>可出售—债券!Mark_可出售—债券_到期日</vt:lpstr>
      <vt:lpstr>可出售—债券!Mark_可出售—债券_发行日期</vt:lpstr>
      <vt:lpstr>可出售—债券!Mark_可出售—债券_合计</vt:lpstr>
      <vt:lpstr>可出售—债券!Mark_可出售—债券_票面利率</vt:lpstr>
      <vt:lpstr>可出售—债券!Mark_可出售—债券_评估价值</vt:lpstr>
      <vt:lpstr>可出售—债券!Mark_可出售—债券_评估人员</vt:lpstr>
      <vt:lpstr>可出售—债券!Mark_可出售—债券_审计前账面值</vt:lpstr>
      <vt:lpstr>可出售—债券!Mark_可出售—债券_审计调整</vt:lpstr>
      <vt:lpstr>可出售—债券!Mark_可出售—债券_序号</vt:lpstr>
      <vt:lpstr>可出售—债券!Mark_可出售—债券_增值率</vt:lpstr>
      <vt:lpstr>可出售—债券!Mark_可出售—债券_债券投资评估明细表</vt:lpstr>
      <vt:lpstr>可出售—债券!Mark_可出售—债券_债券种类</vt:lpstr>
      <vt:lpstr>可出售—债券!Mark_可出售—债券_账面价值</vt:lpstr>
      <vt:lpstr>可出售—债券!Mark_可出售—债券_最后一行</vt:lpstr>
      <vt:lpstr>流动负债汇总!Mark_流动负债汇总_编号</vt:lpstr>
      <vt:lpstr>流动负债汇总!Mark_流动负债汇总_科目名称</vt:lpstr>
      <vt:lpstr>流动负债汇总!Mark_流动负债汇总_流动负债合计</vt:lpstr>
      <vt:lpstr>流动负债汇总!Mark_流动负债汇总_流动负债汇总表</vt:lpstr>
      <vt:lpstr>流动负债汇总!Mark_流动负债汇总_评估价值</vt:lpstr>
      <vt:lpstr>流动负债汇总!Mark_流动负债汇总_审计前账面值</vt:lpstr>
      <vt:lpstr>流动负债汇总!Mark_流动负债汇总_增值额</vt:lpstr>
      <vt:lpstr>流动负债汇总!Mark_流动负债汇总_增值率</vt:lpstr>
      <vt:lpstr>流动负债汇总!Mark_流动负债汇总_账面价值</vt:lpstr>
      <vt:lpstr>参数配置!Mark_明细表类型</vt:lpstr>
      <vt:lpstr>Mark_明细表类型</vt:lpstr>
      <vt:lpstr>农产品!Mark_农产品_备注</vt:lpstr>
      <vt:lpstr>农产品!Mark_农产品_合计</vt:lpstr>
      <vt:lpstr>农产品!Mark_农产品_计量单位</vt:lpstr>
      <vt:lpstr>农产品!Mark_农产品_计提减值准备金额</vt:lpstr>
      <vt:lpstr>农产品!Mark_农产品_计提减值准备金额_审计前账面值</vt:lpstr>
      <vt:lpstr>农产品!Mark_农产品_计提减值准备金额_账面价值</vt:lpstr>
      <vt:lpstr>农产品!Mark_农产品_名称及规定型号</vt:lpstr>
      <vt:lpstr>农产品!Mark_农产品_农产品清查评估明细表</vt:lpstr>
      <vt:lpstr>农产品!Mark_农产品_评估价值</vt:lpstr>
      <vt:lpstr>农产品!Mark_农产品_评估价值_成新率</vt:lpstr>
      <vt:lpstr>农产品!Mark_农产品_评估价值_单价</vt:lpstr>
      <vt:lpstr>农产品!Mark_农产品_评估价值_金额</vt:lpstr>
      <vt:lpstr>农产品!Mark_农产品_评估人员</vt:lpstr>
      <vt:lpstr>农产品!Mark_农产品_审计前账面值</vt:lpstr>
      <vt:lpstr>农产品!Mark_农产品_审计前账面值_金额</vt:lpstr>
      <vt:lpstr>农产品!Mark_农产品_审计前账面值_数量</vt:lpstr>
      <vt:lpstr>农产品!Mark_农产品_审计调整</vt:lpstr>
      <vt:lpstr>农产品!Mark_农产品_实际数量</vt:lpstr>
      <vt:lpstr>农产品!Mark_农产品_序号</vt:lpstr>
      <vt:lpstr>农产品!Mark_农产品_增值率</vt:lpstr>
      <vt:lpstr>农产品!Mark_农产品_账面价值</vt:lpstr>
      <vt:lpstr>农产品!Mark_农产品_账面价值_金额</vt:lpstr>
      <vt:lpstr>农产品!Mark_农产品_账面价值_数量</vt:lpstr>
      <vt:lpstr>农产品!Mark_农产品_最后一行</vt:lpstr>
      <vt:lpstr>其他非流动负债!Mark_其他非流动负债_</vt:lpstr>
      <vt:lpstr>其他非流动负债!Mark_其他非流动负债_备注</vt:lpstr>
      <vt:lpstr>其他非流动负债!Mark_其他非流动负债_发生日期</vt:lpstr>
      <vt:lpstr>其他非流动负债!Mark_其他非流动负债_合计</vt:lpstr>
      <vt:lpstr>其他非流动负债!Mark_其他非流动负债_户名</vt:lpstr>
      <vt:lpstr>其他非流动负债!Mark_其他非流动负债_结算内容</vt:lpstr>
      <vt:lpstr>其他非流动负债!Mark_其他非流动负债_评估价值</vt:lpstr>
      <vt:lpstr>其他非流动负债!Mark_其他非流动负债_评估人员</vt:lpstr>
      <vt:lpstr>其他非流动负债!Mark_其他非流动负债_审计前账面值</vt:lpstr>
      <vt:lpstr>其他非流动负债!Mark_其他非流动负债_审计调整</vt:lpstr>
      <vt:lpstr>其他非流动负债!Mark_其他非流动负债_序号</vt:lpstr>
      <vt:lpstr>其他非流动负债!Mark_其他非流动负债_账面价值</vt:lpstr>
      <vt:lpstr>其他非流动负债!Mark_其他非流动负债_最后一行</vt:lpstr>
      <vt:lpstr>其他非流动金融资产!Mark_其他非流动金融资产_备注</vt:lpstr>
      <vt:lpstr>其他非流动金融资产!Mark_其他非流动金融资产_合计</vt:lpstr>
      <vt:lpstr>其他非流动金融资产!Mark_其他非流动金融资产_减值准备</vt:lpstr>
      <vt:lpstr>其他非流动金融资产!Mark_其他非流动金融资产_结算对象</vt:lpstr>
      <vt:lpstr>其他非流动金融资产!Mark_其他非流动金融资产_净额</vt:lpstr>
      <vt:lpstr>其他非流动金融资产!Mark_其他非流动金融资产_评估价值</vt:lpstr>
      <vt:lpstr>其他非流动金融资产!Mark_其他非流动金融资产_评估人员</vt:lpstr>
      <vt:lpstr>其他非流动金融资产!Mark_其他非流动金融资产_其他非流动金融资产申报明细表</vt:lpstr>
      <vt:lpstr>其他非流动金融资产!Mark_其他非流动金融资产_审计前账面值</vt:lpstr>
      <vt:lpstr>其他非流动金融资产!Mark_其他非流动金融资产_审计调整</vt:lpstr>
      <vt:lpstr>其他非流动金融资产!Mark_其他非流动金融资产_数量</vt:lpstr>
      <vt:lpstr>其他非流动金融资产!Mark_其他非流动金融资产_项目内容</vt:lpstr>
      <vt:lpstr>其他非流动金融资产!Mark_其他非流动金融资产_形成日期</vt:lpstr>
      <vt:lpstr>其他非流动金融资产!Mark_其他非流动金融资产_序号</vt:lpstr>
      <vt:lpstr>其他非流动金融资产!Mark_其他非流动金融资产_原始发生金额</vt:lpstr>
      <vt:lpstr>其他非流动金融资产!Mark_其他非流动金融资产_增值率</vt:lpstr>
      <vt:lpstr>其他非流动金融资产!Mark_其他非流动金融资产_账面价值</vt:lpstr>
      <vt:lpstr>其他非流动金融资产!Mark_其他非流动金融资产_最后一行</vt:lpstr>
      <vt:lpstr>其他非流动资产!Mark_其他非流动资产_备注</vt:lpstr>
      <vt:lpstr>其他非流动资产!Mark_其他非流动资产_合计</vt:lpstr>
      <vt:lpstr>其他非流动资产!Mark_其他非流动资产_内容或名称</vt:lpstr>
      <vt:lpstr>其他非流动资产!Mark_其他非流动资产_评估价值</vt:lpstr>
      <vt:lpstr>其他非流动资产!Mark_其他非流动资产_评估人员</vt:lpstr>
      <vt:lpstr>其他非流动资产!Mark_其他非流动资产_其他非流动资产评估明细表</vt:lpstr>
      <vt:lpstr>其他非流动资产!Mark_其他非流动资产_取得日期</vt:lpstr>
      <vt:lpstr>其他非流动资产!Mark_其他非流动资产_审计前账面值</vt:lpstr>
      <vt:lpstr>其他非流动资产!Mark_其他非流动资产_审计调整</vt:lpstr>
      <vt:lpstr>其他非流动资产!Mark_其他非流动资产_序号</vt:lpstr>
      <vt:lpstr>其他非流动资产!Mark_其他非流动资产_增值率</vt:lpstr>
      <vt:lpstr>其他非流动资产!Mark_其他非流动资产_账面价值</vt:lpstr>
      <vt:lpstr>其他非流动资产!Mark_其他非流动资产_最后一行</vt:lpstr>
      <vt:lpstr>其他货币资金!Mark_其他货币资金_备注</vt:lpstr>
      <vt:lpstr>其他货币资金!Mark_其他货币资金_本位币金额</vt:lpstr>
      <vt:lpstr>其他货币资金!Mark_其他货币资金_币种</vt:lpstr>
      <vt:lpstr>其他货币资金!Mark_其他货币资金_差异原因</vt:lpstr>
      <vt:lpstr>其他货币资金!Mark_其他货币资金_对账单及余额调节表核实</vt:lpstr>
      <vt:lpstr>其他货币资金!Mark_其他货币资金_对账单金额</vt:lpstr>
      <vt:lpstr>其他货币资金!Mark_其他货币资金_合计</vt:lpstr>
      <vt:lpstr>其他货币资金!Mark_其他货币资金_核查程序</vt:lpstr>
      <vt:lpstr>其他货币资金!Mark_其他货币资金_核实后账面值</vt:lpstr>
      <vt:lpstr>其他货币资金!Mark_其他货币资金_回函金额是否与对账单一致</vt:lpstr>
      <vt:lpstr>其他货币资金!Mark_其他货币资金_名称及内容</vt:lpstr>
      <vt:lpstr>其他货币资金!Mark_其他货币资金_评估价值</vt:lpstr>
      <vt:lpstr>其他货币资金!Mark_其他货币资金_评估人员</vt:lpstr>
      <vt:lpstr>其他货币资金!Mark_其他货币资金_其他底稿文件</vt:lpstr>
      <vt:lpstr>其他货币资金!Mark_其他货币资金_其他货币资金评估明细表</vt:lpstr>
      <vt:lpstr>其他货币资金!Mark_其他货币资金_其中限制性资金</vt:lpstr>
      <vt:lpstr>其他货币资金!Mark_其他货币资金_清查核实导航</vt:lpstr>
      <vt:lpstr>其他货币资金!Mark_其他货币资金_审计调整</vt:lpstr>
      <vt:lpstr>其他货币资金!Mark_其他货币资金_外币账面金额</vt:lpstr>
      <vt:lpstr>其他货币资金!Mark_其他货币资金_序号</vt:lpstr>
      <vt:lpstr>其他货币资金!Mark_其他货币资金_用途</vt:lpstr>
      <vt:lpstr>其他货币资金!Mark_其他货币资金_增值率</vt:lpstr>
      <vt:lpstr>其他货币资金!Mark_其他货币资金_账号</vt:lpstr>
      <vt:lpstr>其他货币资金!Mark_其他货币资金_账面价值</vt:lpstr>
      <vt:lpstr>其他货币资金!Mark_其他货币资金_资产申报导航整体</vt:lpstr>
      <vt:lpstr>其他货币资金!Mark_其他货币资金_最后一行</vt:lpstr>
      <vt:lpstr>其他流动负债!Mark_其他流动负债_备注</vt:lpstr>
      <vt:lpstr>其他流动负债!Mark_其他流动负债_发生日期</vt:lpstr>
      <vt:lpstr>其他流动负债!Mark_其他流动负债_合计</vt:lpstr>
      <vt:lpstr>其他流动负债!Mark_其他流动负债_户名</vt:lpstr>
      <vt:lpstr>其他流动负债!Mark_其他流动负债_结算内容</vt:lpstr>
      <vt:lpstr>其他流动负债!Mark_其他流动负债_评估价值</vt:lpstr>
      <vt:lpstr>其他流动负债!Mark_其他流动负债_评估人员</vt:lpstr>
      <vt:lpstr>其他流动负债!Mark_其他流动负债_其他流动负债评估明细表</vt:lpstr>
      <vt:lpstr>其他流动负债!Mark_其他流动负债_审计前账面值</vt:lpstr>
      <vt:lpstr>其他流动负债!Mark_其他流动负债_审计调整</vt:lpstr>
      <vt:lpstr>其他流动负债!Mark_其他流动负债_序号</vt:lpstr>
      <vt:lpstr>其他流动负债!Mark_其他流动负债_账面价值</vt:lpstr>
      <vt:lpstr>其他流动负债!Mark_其他流动负债_最后一行</vt:lpstr>
      <vt:lpstr>其他流动资产!Mark_其他流动资产_备注</vt:lpstr>
      <vt:lpstr>其他流动资产!Mark_其他流动资产_发生日期</vt:lpstr>
      <vt:lpstr>其他流动资产!Mark_其他流动资产_合计</vt:lpstr>
      <vt:lpstr>其他流动资产!Mark_其他流动资产_结算内容</vt:lpstr>
      <vt:lpstr>其他流动资产!Mark_其他流动资产_评估价值</vt:lpstr>
      <vt:lpstr>其他流动资产!Mark_其他流动资产_评估人员</vt:lpstr>
      <vt:lpstr>其他流动资产!Mark_其他流动资产_其他流动资产评估明细表</vt:lpstr>
      <vt:lpstr>其他流动资产!Mark_其他流动资产_审计前账面值</vt:lpstr>
      <vt:lpstr>其他流动资产!Mark_其他流动资产_审计调整</vt:lpstr>
      <vt:lpstr>其他流动资产!Mark_其他流动资产_项目及内容</vt:lpstr>
      <vt:lpstr>其他流动资产!Mark_其他流动资产_序号</vt:lpstr>
      <vt:lpstr>其他流动资产!Mark_其他流动资产_增值率</vt:lpstr>
      <vt:lpstr>其他流动资产!Mark_其他流动资产_账面价值</vt:lpstr>
      <vt:lpstr>其他流动资产!Mark_其他流动资产_最后一行</vt:lpstr>
      <vt:lpstr>其他权益工具投资!Mark_其他权益工具投资_备注</vt:lpstr>
      <vt:lpstr>其他权益工具投资!Mark_其他权益工具投资_被投资单位名称</vt:lpstr>
      <vt:lpstr>其他权益工具投资!Mark_其他权益工具投资_持股比例</vt:lpstr>
      <vt:lpstr>其他权益工具投资!Mark_其他权益工具投资_持股数量</vt:lpstr>
      <vt:lpstr>其他权益工具投资!Mark_其他权益工具投资_合计</vt:lpstr>
      <vt:lpstr>其他权益工具投资!Mark_其他权益工具投资_基准日收盘价</vt:lpstr>
      <vt:lpstr>其他权益工具投资!Mark_其他权益工具投资_减值准备</vt:lpstr>
      <vt:lpstr>其他权益工具投资!Mark_其他权益工具投资_净额</vt:lpstr>
      <vt:lpstr>其他权益工具投资!Mark_其他权益工具投资_评估价值</vt:lpstr>
      <vt:lpstr>其他权益工具投资!Mark_其他权益工具投资_评估人员</vt:lpstr>
      <vt:lpstr>其他权益工具投资!Mark_其他权益工具投资_其他权益工具投资申报明细表</vt:lpstr>
      <vt:lpstr>其他权益工具投资!Mark_其他权益工具投资_审计前账面值</vt:lpstr>
      <vt:lpstr>其他权益工具投资!Mark_其他权益工具投资_审计调整</vt:lpstr>
      <vt:lpstr>其他权益工具投资!Mark_其他权益工具投资_投资日期</vt:lpstr>
      <vt:lpstr>其他权益工具投资!Mark_其他权益工具投资_性质</vt:lpstr>
      <vt:lpstr>其他权益工具投资!Mark_其他权益工具投资_序号</vt:lpstr>
      <vt:lpstr>其他权益工具投资!Mark_其他权益工具投资_增值率</vt:lpstr>
      <vt:lpstr>其他权益工具投资!Mark_其他权益工具投资_账面价值</vt:lpstr>
      <vt:lpstr>其他权益工具投资!Mark_其他权益工具投资_最后一行</vt:lpstr>
      <vt:lpstr>其他应付款!Mark_其他应付款_备注</vt:lpstr>
      <vt:lpstr>其他应付款!Mark_其他应付款_币种</vt:lpstr>
      <vt:lpstr>其他应付款!Mark_其他应付款_发生日期</vt:lpstr>
      <vt:lpstr>其他应付款!Mark_其他应付款_合计</vt:lpstr>
      <vt:lpstr>其他应付款!Mark_其他应付款_户名</vt:lpstr>
      <vt:lpstr>其他应付款!Mark_其他应付款_款项性质</vt:lpstr>
      <vt:lpstr>其他应付款!Mark_其他应付款_评估基准日汇率</vt:lpstr>
      <vt:lpstr>其他应付款!Mark_其他应付款_评估价值</vt:lpstr>
      <vt:lpstr>其他应付款!Mark_其他应付款_评估人员</vt:lpstr>
      <vt:lpstr>其他应付款!Mark_其他应付款_其他应付款评估明细表</vt:lpstr>
      <vt:lpstr>其他应付款!Mark_其他应付款_审计前账面值</vt:lpstr>
      <vt:lpstr>其他应付款!Mark_其他应付款_审计调整</vt:lpstr>
      <vt:lpstr>其他应付款!Mark_其他应付款_外币账面金额</vt:lpstr>
      <vt:lpstr>其他应付款!Mark_其他应付款_序号</vt:lpstr>
      <vt:lpstr>其他应付款!Mark_其他应付款_业务内容</vt:lpstr>
      <vt:lpstr>其他应付款!Mark_其他应付款_账面价值</vt:lpstr>
      <vt:lpstr>其他应收款!Mark_其他应收款_备注</vt:lpstr>
      <vt:lpstr>其他应收款!Mark_其他应收款_本位币金额</vt:lpstr>
      <vt:lpstr>其他应收款!Mark_其他应收款_币种</vt:lpstr>
      <vt:lpstr>其他应收款!Mark_其他应收款_差异原因</vt:lpstr>
      <vt:lpstr>其他应收款!Mark_其他应收款_底稿</vt:lpstr>
      <vt:lpstr>其他应收款!Mark_其他应收款_个别认定风险损失金额</vt:lpstr>
      <vt:lpstr>其他应收款!Mark_其他应收款_关联方类型</vt:lpstr>
      <vt:lpstr>其他应收款!Mark_其他应收款_关联方认定</vt:lpstr>
      <vt:lpstr>其他应收款!Mark_其他应收款_函证核实金额</vt:lpstr>
      <vt:lpstr>其他应收款!Mark_其他应收款_函证账务核实和个别认定核查</vt:lpstr>
      <vt:lpstr>其他应收款!Mark_其他应收款_合计</vt:lpstr>
      <vt:lpstr>其他应收款!Mark_其他应收款_核查程序</vt:lpstr>
      <vt:lpstr>其他应收款!Mark_其他应收款_核实后账面值</vt:lpstr>
      <vt:lpstr>其他应收款!Mark_其他应收款_核实后账面值合计</vt:lpstr>
      <vt:lpstr>其他应收款!Mark_其他应收款_计算过程</vt:lpstr>
      <vt:lpstr>其他应收款!Mark_其他应收款_减_坏账准备_评估风险损失</vt:lpstr>
      <vt:lpstr>其他应收款!Mark_其他应收款_净额</vt:lpstr>
      <vt:lpstr>其他应收款!Mark_其他应收款_评估方法</vt:lpstr>
      <vt:lpstr>其他应收款!Mark_其他应收款_评估价值</vt:lpstr>
      <vt:lpstr>其他应收款!Mark_其他应收款_评估人员</vt:lpstr>
      <vt:lpstr>其他应收款!Mark_其他应收款_其他应收款评估明细表</vt:lpstr>
      <vt:lpstr>其他应收款!Mark_其他应收款_欠款单位名称结算对象</vt:lpstr>
      <vt:lpstr>其他应收款!Mark_其他应收款_审计调整</vt:lpstr>
      <vt:lpstr>其他应收款!Mark_其他应收款_损失核定导航</vt:lpstr>
      <vt:lpstr>其他应收款!Mark_其他应收款_损失金额</vt:lpstr>
      <vt:lpstr>其他应收款!Mark_其他应收款_外币金额</vt:lpstr>
      <vt:lpstr>其他应收款!Mark_其他应收款_序号</vt:lpstr>
      <vt:lpstr>其他应收款!Mark_其他应收款_业务内容</vt:lpstr>
      <vt:lpstr>其他应收款!Mark_其他应收款_原因</vt:lpstr>
      <vt:lpstr>其他应收款!Mark_其他应收款_增值率</vt:lpstr>
      <vt:lpstr>其他应收款!Mark_其他应收款_账龄分析表</vt:lpstr>
      <vt:lpstr>其他应收款!Mark_其他应收款_账龄分析表_1年以内金额</vt:lpstr>
      <vt:lpstr>其他应收款!Mark_其他应收款_账龄分析表_1至2年金额</vt:lpstr>
      <vt:lpstr>其他应收款!Mark_其他应收款_账龄分析表_2至3年金额</vt:lpstr>
      <vt:lpstr>其他应收款!Mark_其他应收款_账龄分析表_3至4年金额</vt:lpstr>
      <vt:lpstr>其他应收款!Mark_其他应收款_账龄分析表_4至5年金额</vt:lpstr>
      <vt:lpstr>其他应收款!Mark_其他应收款_账龄分析表_5年以上金额</vt:lpstr>
      <vt:lpstr>其他应收款!Mark_其他应收款_账龄总数与申报账面值差异</vt:lpstr>
      <vt:lpstr>其他应收款!Mark_其他应收款_账面价值</vt:lpstr>
      <vt:lpstr>其他应收款!Mark_其他应收款_资产核查导航</vt:lpstr>
      <vt:lpstr>其他应收款!Mark_其他应收款_资产申报导航</vt:lpstr>
      <vt:lpstr>其他应收款!Mark_其他应收款_资产申报导航整体</vt:lpstr>
      <vt:lpstr>其他应收款!Mark_其他应收款_最后一行</vt:lpstr>
      <vt:lpstr>其他应收款!Mark_其他应收款_最近一笔发生日期</vt:lpstr>
      <vt:lpstr>其他债权投资!Mark_其他债权投资_备注</vt:lpstr>
      <vt:lpstr>其他债权投资!Mark_其他债权投资_被投资单位名称</vt:lpstr>
      <vt:lpstr>其他债权投资!Mark_其他债权投资_到期日</vt:lpstr>
      <vt:lpstr>其他债权投资!Mark_其他债权投资_合计</vt:lpstr>
      <vt:lpstr>其他债权投资!Mark_其他债权投资_基准日市价</vt:lpstr>
      <vt:lpstr>其他债权投资!Mark_其他债权投资_减债权投资减值准备</vt:lpstr>
      <vt:lpstr>其他债权投资!Mark_其他债权投资_净额</vt:lpstr>
      <vt:lpstr>其他债权投资!Mark_其他债权投资_评估价值</vt:lpstr>
      <vt:lpstr>其他债权投资!Mark_其他债权投资_评估人员</vt:lpstr>
      <vt:lpstr>其他债权投资!Mark_其他债权投资_其他债权投资评估明细表</vt:lpstr>
      <vt:lpstr>其他债权投资!Mark_其他债权投资_取得成本</vt:lpstr>
      <vt:lpstr>其他债权投资!Mark_其他债权投资_审计前账面值</vt:lpstr>
      <vt:lpstr>其他债权投资!Mark_其他债权投资_审计调整</vt:lpstr>
      <vt:lpstr>其他债权投资!Mark_其他债权投资_投资类别</vt:lpstr>
      <vt:lpstr>其他债权投资!Mark_其他债权投资_投资日期</vt:lpstr>
      <vt:lpstr>其他债权投资!Mark_其他债权投资_序号</vt:lpstr>
      <vt:lpstr>其他债权投资!Mark_其他债权投资_增减值</vt:lpstr>
      <vt:lpstr>其他债权投资!Mark_其他债权投资_增值率</vt:lpstr>
      <vt:lpstr>其他债权投资!Mark_其他债权投资_账面价值</vt:lpstr>
      <vt:lpstr>其他债权投资!Mark_其他债权投资_最后一行</vt:lpstr>
      <vt:lpstr>Mark_其他账龄</vt:lpstr>
      <vt:lpstr>Mark_其他账龄金额</vt:lpstr>
      <vt:lpstr>Mark_其他总金额</vt:lpstr>
      <vt:lpstr>Mark_其他总项数</vt:lpstr>
      <vt:lpstr>Mark_启用记录操作历史</vt:lpstr>
      <vt:lpstr>融资—应收票据!Mark_融资—应收票据_备注</vt:lpstr>
      <vt:lpstr>融资—应收票据!Mark_融资—应收票据_出票日期</vt:lpstr>
      <vt:lpstr>融资—应收票据!Mark_融资—应收票据_到期日期</vt:lpstr>
      <vt:lpstr>融资—应收票据!Mark_融资—应收票据_合计</vt:lpstr>
      <vt:lpstr>融资—应收票据!Mark_融资—应收票据_户名结算对象</vt:lpstr>
      <vt:lpstr>融资—应收票据!Mark_融资—应收票据_票面利率</vt:lpstr>
      <vt:lpstr>融资—应收票据!Mark_融资—应收票据_评估价值</vt:lpstr>
      <vt:lpstr>融资—应收票据!Mark_融资—应收票据_评估人员</vt:lpstr>
      <vt:lpstr>融资—应收票据!Mark_融资—应收票据_融资应收票据申报明细表</vt:lpstr>
      <vt:lpstr>融资—应收票据!Mark_融资—应收票据_融资应收账款申报明细表</vt:lpstr>
      <vt:lpstr>融资—应收票据!Mark_融资—应收票据_审计前账面值</vt:lpstr>
      <vt:lpstr>融资—应收票据!Mark_融资—应收票据_审计调整</vt:lpstr>
      <vt:lpstr>融资—应收票据!Mark_融资—应收票据_序号</vt:lpstr>
      <vt:lpstr>融资—应收票据!Mark_融资—应收票据_增值率</vt:lpstr>
      <vt:lpstr>融资—应收票据!Mark_融资—应收票据_账面价值</vt:lpstr>
      <vt:lpstr>融资—应收票据!Mark_融资—应收票据_最后一行</vt:lpstr>
      <vt:lpstr>融资—应收账款!Mark_融资—应收账款_1年以内金额</vt:lpstr>
      <vt:lpstr>融资—应收账款!Mark_融资—应收账款_1至2年金额</vt:lpstr>
      <vt:lpstr>融资—应收账款!Mark_融资—应收账款_2至3年金额</vt:lpstr>
      <vt:lpstr>融资—应收账款!Mark_融资—应收账款_3至4年金额</vt:lpstr>
      <vt:lpstr>融资—应收账款!Mark_融资—应收账款_4至5年金额</vt:lpstr>
      <vt:lpstr>融资—应收账款!Mark_融资—应收账款_5年以上金额</vt:lpstr>
      <vt:lpstr>融资—应收账款!Mark_融资—应收账款_备注</vt:lpstr>
      <vt:lpstr>融资—应收账款!Mark_融资—应收账款_发生日期</vt:lpstr>
      <vt:lpstr>融资—应收账款!Mark_融资—应收账款_合计</vt:lpstr>
      <vt:lpstr>融资—应收账款!Mark_融资—应收账款_减坏账准备</vt:lpstr>
      <vt:lpstr>融资—应收账款!Mark_融资—应收账款_减评估风险损失</vt:lpstr>
      <vt:lpstr>融资—应收账款!Mark_融资—应收账款_净额</vt:lpstr>
      <vt:lpstr>融资—应收账款!Mark_融资—应收账款_评估价值</vt:lpstr>
      <vt:lpstr>融资—应收账款!Mark_融资—应收账款_评估人员</vt:lpstr>
      <vt:lpstr>融资—应收账款!Mark_融资—应收账款_欠款单位名称结算对象</vt:lpstr>
      <vt:lpstr>融资—应收账款!Mark_融资—应收账款_审计前账面值</vt:lpstr>
      <vt:lpstr>融资—应收账款!Mark_融资—应收账款_审计调整</vt:lpstr>
      <vt:lpstr>融资—应收账款!Mark_融资—应收账款_序号</vt:lpstr>
      <vt:lpstr>融资—应收账款!Mark_融资—应收账款_业务内容</vt:lpstr>
      <vt:lpstr>融资—应收账款!Mark_融资—应收账款_预计不可收回金额</vt:lpstr>
      <vt:lpstr>融资—应收账款!Mark_融资—应收账款_增值率</vt:lpstr>
      <vt:lpstr>融资—应收账款!Mark_融资—应收账款_账龄</vt:lpstr>
      <vt:lpstr>融资—应收账款!Mark_融资—应收账款_账龄总数与审计前账面值差异</vt:lpstr>
      <vt:lpstr>融资—应收账款!Mark_融资—应收账款_账面价值</vt:lpstr>
      <vt:lpstr>融资—应收账款!Mark_融资—应收账款_最后一行</vt:lpstr>
      <vt:lpstr>商誉!Mark_商誉_备注</vt:lpstr>
      <vt:lpstr>商誉!Mark_商誉_合计</vt:lpstr>
      <vt:lpstr>商誉!Mark_商誉_净额</vt:lpstr>
      <vt:lpstr>商誉!Mark_商誉_内容或名称</vt:lpstr>
      <vt:lpstr>商誉!Mark_商誉_评估价值</vt:lpstr>
      <vt:lpstr>商誉!Mark_商誉_评估人员</vt:lpstr>
      <vt:lpstr>商誉!Mark_商誉_取得日期</vt:lpstr>
      <vt:lpstr>商誉!Mark_商誉_商誉减值准备</vt:lpstr>
      <vt:lpstr>商誉!Mark_商誉_商誉评估明细表</vt:lpstr>
      <vt:lpstr>商誉!Mark_商誉_审计前账面值</vt:lpstr>
      <vt:lpstr>商誉!Mark_商誉_审计调整</vt:lpstr>
      <vt:lpstr>商誉!Mark_商誉_序号</vt:lpstr>
      <vt:lpstr>商誉!Mark_商誉_增减值</vt:lpstr>
      <vt:lpstr>商誉!Mark_商誉_增值率</vt:lpstr>
      <vt:lpstr>商誉!Mark_商誉_账面价值</vt:lpstr>
      <vt:lpstr>商誉!Mark_商誉_最后一行</vt:lpstr>
      <vt:lpstr>生产性生物资产!Mark_生产性生物资产_备注</vt:lpstr>
      <vt:lpstr>生产性生物资产!Mark_生产性生物资产_购置日期</vt:lpstr>
      <vt:lpstr>生产性生物资产!Mark_生产性生物资产_合计</vt:lpstr>
      <vt:lpstr>生产性生物资产!Mark_生产性生物资产_计量单位</vt:lpstr>
      <vt:lpstr>生产性生物资产!Mark_生产性生物资产_减生产性生物资产减值准备</vt:lpstr>
      <vt:lpstr>生产性生物资产!Mark_生产性生物资产_净额</vt:lpstr>
      <vt:lpstr>生产性生物资产!Mark_生产性生物资产_评估价值</vt:lpstr>
      <vt:lpstr>生产性生物资产!Mark_生产性生物资产_评估价值_成新率</vt:lpstr>
      <vt:lpstr>生产性生物资产!Mark_生产性生物资产_评估价值_净值</vt:lpstr>
      <vt:lpstr>生产性生物资产!Mark_生产性生物资产_评估价值_原值</vt:lpstr>
      <vt:lpstr>生产性生物资产!Mark_生产性生物资产_评估人员</vt:lpstr>
      <vt:lpstr>生产性生物资产!Mark_生产性生物资产_群别</vt:lpstr>
      <vt:lpstr>生产性生物资产!Mark_生产性生物资产_审计前账面值</vt:lpstr>
      <vt:lpstr>生产性生物资产!Mark_生产性生物资产_审计前账面值_净值</vt:lpstr>
      <vt:lpstr>生产性生物资产!Mark_生产性生物资产_审计前账面值_原值</vt:lpstr>
      <vt:lpstr>生产性生物资产!Mark_生产性生物资产_审计调整</vt:lpstr>
      <vt:lpstr>生产性生物资产!Mark_生产性生物资产_审计调整_净值</vt:lpstr>
      <vt:lpstr>生产性生物资产!Mark_生产性生物资产_审计调整_原值</vt:lpstr>
      <vt:lpstr>生产性生物资产!Mark_生产性生物资产_生产性生物资产评估明细表</vt:lpstr>
      <vt:lpstr>生产性生物资产!Mark_生产性生物资产_使用单位</vt:lpstr>
      <vt:lpstr>生产性生物资产!Mark_生产性生物资产_数量</vt:lpstr>
      <vt:lpstr>生产性生物资产!Mark_生产性生物资产_序号</vt:lpstr>
      <vt:lpstr>生产性生物资产!Mark_生产性生物资产_增值率</vt:lpstr>
      <vt:lpstr>生产性生物资产!Mark_生产性生物资产_账面价值</vt:lpstr>
      <vt:lpstr>生产性生物资产!Mark_生产性生物资产_账面价值_净值</vt:lpstr>
      <vt:lpstr>生产性生物资产!Mark_生产性生物资产_账面价值_原值</vt:lpstr>
      <vt:lpstr>生产性生物资产!Mark_生产性生物资产_种类</vt:lpstr>
      <vt:lpstr>生产性生物资产!Mark_生产性生物资产_最后一行</vt:lpstr>
      <vt:lpstr>使用权资产!Mark_使用权资产_备注</vt:lpstr>
      <vt:lpstr>使用权资产!Mark_使用权资产_到期时间</vt:lpstr>
      <vt:lpstr>使用权资产!Mark_使用权资产_合计</vt:lpstr>
      <vt:lpstr>使用权资产!Mark_使用权资产_计量单位</vt:lpstr>
      <vt:lpstr>使用权资产!Mark_使用权资产_减减值准备</vt:lpstr>
      <vt:lpstr>使用权资产!Mark_使用权资产_净额</vt:lpstr>
      <vt:lpstr>使用权资产!Mark_使用权资产_每期租金</vt:lpstr>
      <vt:lpstr>使用权资产!Mark_使用权资产_评估价值</vt:lpstr>
      <vt:lpstr>使用权资产!Mark_使用权资产_评估价值_成新率</vt:lpstr>
      <vt:lpstr>使用权资产!Mark_使用权资产_评估价值_净值</vt:lpstr>
      <vt:lpstr>使用权资产!Mark_使用权资产_评估价值_原值</vt:lpstr>
      <vt:lpstr>使用权资产!Mark_使用权资产_评估人员</vt:lpstr>
      <vt:lpstr>使用权资产!Mark_使用权资产_期限单位</vt:lpstr>
      <vt:lpstr>使用权资产!Mark_使用权资产_审计前账面值</vt:lpstr>
      <vt:lpstr>使用权资产!Mark_使用权资产_审计前账面值_减值准备</vt:lpstr>
      <vt:lpstr>使用权资产!Mark_使用权资产_审计前账面值_净值</vt:lpstr>
      <vt:lpstr>使用权资产!Mark_使用权资产_审计前账面值_原值</vt:lpstr>
      <vt:lpstr>使用权资产!Mark_使用权资产_审计调整</vt:lpstr>
      <vt:lpstr>使用权资产!Mark_使用权资产_审计调整_减值准备</vt:lpstr>
      <vt:lpstr>使用权资产!Mark_使用权资产_审计调整_净值</vt:lpstr>
      <vt:lpstr>使用权资产!Mark_使用权资产_审计调整_原值</vt:lpstr>
      <vt:lpstr>使用权资产!Mark_使用权资产_使用权资产评估明细表</vt:lpstr>
      <vt:lpstr>使用权资产!Mark_使用权资产_形成日期</vt:lpstr>
      <vt:lpstr>使用权资产!Mark_使用权资产_序号</vt:lpstr>
      <vt:lpstr>使用权资产!Mark_使用权资产_增值率</vt:lpstr>
      <vt:lpstr>使用权资产!Mark_使用权资产_账面价值</vt:lpstr>
      <vt:lpstr>使用权资产!Mark_使用权资产_账面价值_减值准备</vt:lpstr>
      <vt:lpstr>使用权资产!Mark_使用权资产_账面价值_净值</vt:lpstr>
      <vt:lpstr>使用权资产!Mark_使用权资产_账面价值_原值</vt:lpstr>
      <vt:lpstr>使用权资产!Mark_使用权资产_资产名称</vt:lpstr>
      <vt:lpstr>使用权资产!Mark_使用权资产_租金涨幅比例</vt:lpstr>
      <vt:lpstr>使用权资产!Mark_使用权资产_租赁数量</vt:lpstr>
      <vt:lpstr>使用权资产!Mark_使用权资产_租赁用途</vt:lpstr>
      <vt:lpstr>使用权资产!Mark_使用权资产_最后一行</vt:lpstr>
      <vt:lpstr>Mark_是否开启实时校验</vt:lpstr>
      <vt:lpstr>Mark_是否已初始化</vt:lpstr>
      <vt:lpstr>参数配置!Mark_收益法非经营性或溢余资产负债评估明细全部数据</vt:lpstr>
      <vt:lpstr>参数配置!Mark_收益法非经营性或溢余资产负债评估明细隐藏空数据</vt:lpstr>
      <vt:lpstr>参数配置!Mark_收益法历史期数据</vt:lpstr>
      <vt:lpstr>参数配置!Mark_收益法全部数据</vt:lpstr>
      <vt:lpstr>参数配置!Mark_收益法显示相对数据</vt:lpstr>
      <vt:lpstr>参数配置!Mark_收益法现金流量表及分析调整非经营性调整</vt:lpstr>
      <vt:lpstr>参数配置!Mark_收益法现金流量表及分析调整全部数据</vt:lpstr>
      <vt:lpstr>参数配置!Mark_收益法现金流量表及分析调整审计后数据</vt:lpstr>
      <vt:lpstr>参数配置!Mark_收益法现金流量表及分析调整审计前数据</vt:lpstr>
      <vt:lpstr>参数配置!Mark_收益法现金流量表及分析调整调整后数据</vt:lpstr>
      <vt:lpstr>参数配置!Mark_收益法现金流量表及分析调整隐藏空数据</vt:lpstr>
      <vt:lpstr>参数配置!Mark_收益法隐藏空数据</vt:lpstr>
      <vt:lpstr>参数配置!Mark_收益法预测期数据</vt:lpstr>
      <vt:lpstr>参数配置!Mark_收益法资产负债表及分析调整全部数据</vt:lpstr>
      <vt:lpstr>参数配置!Mark_收益法资产负债表及分析调整审计后数据</vt:lpstr>
      <vt:lpstr>参数配置!Mark_收益法资产负债表及分析调整审计前数据</vt:lpstr>
      <vt:lpstr>参数配置!Mark_收益法资产负债表及分析调整调整后数据</vt:lpstr>
      <vt:lpstr>参数配置!Mark_收益法资产负债表及分析调整溢余及非经营性调整</vt:lpstr>
      <vt:lpstr>参数配置!Mark_收益法资产负债表及分析调整隐藏空数据</vt:lpstr>
      <vt:lpstr>投资性房地产—房屋成本模式!Mark_投资性房地产—房屋成本模式_备注</vt:lpstr>
      <vt:lpstr>投资性房地产—房屋成本模式!Mark_投资性房地产—房屋成本模式_成本单价</vt:lpstr>
      <vt:lpstr>投资性房地产—房屋成本模式!Mark_投资性房地产—房屋成本模式_对应土地证号</vt:lpstr>
      <vt:lpstr>投资性房地产—房屋成本模式!Mark_投资性房地产—房屋成本模式_房屋名称</vt:lpstr>
      <vt:lpstr>投资性房地产—房屋成本模式!Mark_投资性房地产—房屋成本模式_房屋用途</vt:lpstr>
      <vt:lpstr>投资性房地产—房屋成本模式!Mark_投资性房地产—房屋成本模式_合计</vt:lpstr>
      <vt:lpstr>投资性房地产—房屋成本模式!Mark_投资性房地产—房屋成本模式_计量单位</vt:lpstr>
      <vt:lpstr>投资性房地产—房屋成本模式!Mark_投资性房地产—房屋成本模式_减投资性房地产减值准备</vt:lpstr>
      <vt:lpstr>投资性房地产—房屋成本模式!Mark_投资性房地产—房屋成本模式_建成年月</vt:lpstr>
      <vt:lpstr>投资性房地产—房屋成本模式!Mark_投资性房地产—房屋成本模式_建筑面积</vt:lpstr>
      <vt:lpstr>投资性房地产—房屋成本模式!Mark_投资性房地产—房屋成本模式_结构</vt:lpstr>
      <vt:lpstr>投资性房地产—房屋成本模式!Mark_投资性房地产—房屋成本模式_净额</vt:lpstr>
      <vt:lpstr>投资性房地产—房屋成本模式!Mark_投资性房地产—房屋成本模式_具体位置</vt:lpstr>
      <vt:lpstr>投资性房地产—房屋成本模式!Mark_投资性房地产—房屋成本模式_来源</vt:lpstr>
      <vt:lpstr>投资性房地产—房屋成本模式!Mark_投资性房地产—房屋成本模式_评估单价</vt:lpstr>
      <vt:lpstr>投资性房地产—房屋成本模式!Mark_投资性房地产—房屋成本模式_评估价值成新率</vt:lpstr>
      <vt:lpstr>投资性房地产—房屋成本模式!Mark_投资性房地产—房屋成本模式_评估价值净值</vt:lpstr>
      <vt:lpstr>投资性房地产—房屋成本模式!Mark_投资性房地产—房屋成本模式_评估价值原值</vt:lpstr>
      <vt:lpstr>投资性房地产—房屋成本模式!Mark_投资性房地产—房屋成本模式_评估人员</vt:lpstr>
      <vt:lpstr>投资性房地产—房屋成本模式!Mark_投资性房地产—房屋成本模式_权证编号</vt:lpstr>
      <vt:lpstr>投资性房地产—房屋成本模式!Mark_投资性房地产—房屋成本模式_审计前账面值净值</vt:lpstr>
      <vt:lpstr>投资性房地产—房屋成本模式!Mark_投资性房地产—房屋成本模式_审计前账面值原值</vt:lpstr>
      <vt:lpstr>投资性房地产—房屋成本模式!Mark_投资性房地产—房屋成本模式_审计调整净值</vt:lpstr>
      <vt:lpstr>投资性房地产—房屋成本模式!Mark_投资性房地产—房屋成本模式_审计调整原值</vt:lpstr>
      <vt:lpstr>投资性房地产—房屋成本模式!Mark_投资性房地产—房屋成本模式_投资性房地产房屋评估明细表</vt:lpstr>
      <vt:lpstr>投资性房地产—房屋成本模式!Mark_投资性房地产—房屋成本模式_无法办证原因</vt:lpstr>
      <vt:lpstr>投资性房地产—房屋成本模式!Mark_投资性房地产—房屋成本模式_序号</vt:lpstr>
      <vt:lpstr>投资性房地产—房屋成本模式!Mark_投资性房地产—房屋成本模式_增值率</vt:lpstr>
      <vt:lpstr>投资性房地产—房屋成本模式!Mark_投资性房地产—房屋成本模式_账面价值净值</vt:lpstr>
      <vt:lpstr>投资性房地产—房屋成本模式!Mark_投资性房地产—房屋成本模式_账面价值原值</vt:lpstr>
      <vt:lpstr>投资性房地产—房屋成本模式!Mark_投资性房地产—房屋成本模式_证载权利人</vt:lpstr>
      <vt:lpstr>投资性房地产—房屋成本模式!Mark_投资性房地产—房屋成本模式_资产编号</vt:lpstr>
      <vt:lpstr>投资性房地产—房屋成本模式!Mark_投资性房地产—房屋成本模式_最后一行</vt:lpstr>
      <vt:lpstr>投资性房地产—房屋公允价值模式!Mark_投资性房地产—房屋公允价值模式_备注</vt:lpstr>
      <vt:lpstr>投资性房地产—房屋公允价值模式!Mark_投资性房地产—房屋公允价值模式_成本单价</vt:lpstr>
      <vt:lpstr>投资性房地产—房屋公允价值模式!Mark_投资性房地产—房屋公允价值模式_房屋名称</vt:lpstr>
      <vt:lpstr>投资性房地产—房屋公允价值模式!Mark_投资性房地产—房屋公允价值模式_合计</vt:lpstr>
      <vt:lpstr>投资性房地产—房屋公允价值模式!Mark_投资性房地产—房屋公允价值模式_计量单位</vt:lpstr>
      <vt:lpstr>投资性房地产—房屋公允价值模式!Mark_投资性房地产—房屋公允价值模式_建成年月</vt:lpstr>
      <vt:lpstr>投资性房地产—房屋公允价值模式!Mark_投资性房地产—房屋公允价值模式_建筑面积</vt:lpstr>
      <vt:lpstr>投资性房地产—房屋公允价值模式!Mark_投资性房地产—房屋公允价值模式_结构</vt:lpstr>
      <vt:lpstr>投资性房地产—房屋公允价值模式!Mark_投资性房地产—房屋公允价值模式_来源</vt:lpstr>
      <vt:lpstr>投资性房地产—房屋公允价值模式!Mark_投资性房地产—房屋公允价值模式_评估价值</vt:lpstr>
      <vt:lpstr>投资性房地产—房屋公允价值模式!Mark_投资性房地产—房屋公允价值模式_评估人员</vt:lpstr>
      <vt:lpstr>投资性房地产—房屋公允价值模式!Mark_投资性房地产—房屋公允价值模式_权证编号</vt:lpstr>
      <vt:lpstr>投资性房地产—房屋公允价值模式!Mark_投资性房地产—房屋公允价值模式_审计前账面值</vt:lpstr>
      <vt:lpstr>投资性房地产—房屋公允价值模式!Mark_投资性房地产—房屋公允价值模式_审计调整</vt:lpstr>
      <vt:lpstr>投资性房地产—房屋公允价值模式!Mark_投资性房地产—房屋公允价值模式_投资性房地产房屋评估明细表</vt:lpstr>
      <vt:lpstr>投资性房地产—房屋公允价值模式!Mark_投资性房地产—房屋公允价值模式_现场勘察简单记录</vt:lpstr>
      <vt:lpstr>投资性房地产—房屋公允价值模式!Mark_投资性房地产—房屋公允价值模式_序号</vt:lpstr>
      <vt:lpstr>投资性房地产—房屋公允价值模式!Mark_投资性房地产—房屋公允价值模式_原始入帐价值</vt:lpstr>
      <vt:lpstr>投资性房地产—房屋公允价值模式!Mark_投资性房地产—房屋公允价值模式_增减值</vt:lpstr>
      <vt:lpstr>投资性房地产—房屋公允价值模式!Mark_投资性房地产—房屋公允价值模式_增值率</vt:lpstr>
      <vt:lpstr>投资性房地产—房屋公允价值模式!Mark_投资性房地产—房屋公允价值模式_账面价值</vt:lpstr>
      <vt:lpstr>投资性房地产—房屋公允价值模式!Mark_投资性房地产—房屋公允价值模式_证载权利人</vt:lpstr>
      <vt:lpstr>投资性房地产—房屋公允价值模式!Mark_投资性房地产—房屋公允价值模式_最后一行</vt:lpstr>
      <vt:lpstr>投资性房地产汇总表!Mark_投资性房地产汇总表_编号</vt:lpstr>
      <vt:lpstr>投资性房地产汇总表!Mark_投资性房地产汇总表_减值准备</vt:lpstr>
      <vt:lpstr>投资性房地产汇总表!Mark_投资性房地产汇总表_科目名称</vt:lpstr>
      <vt:lpstr>投资性房地产汇总表!Mark_投资性房地产汇总表_评估价值</vt:lpstr>
      <vt:lpstr>投资性房地产汇总表!Mark_投资性房地产汇总表_审计前账面值</vt:lpstr>
      <vt:lpstr>投资性房地产汇总表!Mark_投资性房地产汇总表_投资性房地产汇总表</vt:lpstr>
      <vt:lpstr>投资性房地产汇总表!Mark_投资性房地产汇总表_增减值</vt:lpstr>
      <vt:lpstr>投资性房地产汇总表!Mark_投资性房地产汇总表_增值率</vt:lpstr>
      <vt:lpstr>投资性房地产汇总表!Mark_投资性房地产汇总表_账面价值</vt:lpstr>
      <vt:lpstr>投资性房地产汇总表!Mark_投资性房地产汇总表_账面净值合计</vt:lpstr>
      <vt:lpstr>投资性房地产汇总表!Mark_投资性房地产汇总表_账面余额合计</vt:lpstr>
      <vt:lpstr>投资性房地产—土地成本模式!Mark_投资性房地产—土地成本模式_备注</vt:lpstr>
      <vt:lpstr>投资性房地产—土地成本模式!Mark_投资性房地产—土地成本模式_合计</vt:lpstr>
      <vt:lpstr>投资性房地产—土地成本模式!Mark_投资性房地产—土地成本模式_减投资性房地产减值准备</vt:lpstr>
      <vt:lpstr>投资性房地产—土地成本模式!Mark_投资性房地产—土地成本模式_净额</vt:lpstr>
      <vt:lpstr>投资性房地产—土地成本模式!Mark_投资性房地产—土地成本模式_开发程度</vt:lpstr>
      <vt:lpstr>投资性房地产—土地成本模式!Mark_投资性房地产—土地成本模式_来源</vt:lpstr>
      <vt:lpstr>投资性房地产—土地成本模式!Mark_投资性房地产—土地成本模式_面积</vt:lpstr>
      <vt:lpstr>投资性房地产—土地成本模式!Mark_投资性房地产—土地成本模式_评估价值</vt:lpstr>
      <vt:lpstr>投资性房地产—土地成本模式!Mark_投资性房地产—土地成本模式_评估人员</vt:lpstr>
      <vt:lpstr>投资性房地产—土地成本模式!Mark_投资性房地产—土地成本模式_取得日期</vt:lpstr>
      <vt:lpstr>投资性房地产—土地成本模式!Mark_投资性房地产—土地成本模式_审计前账面值</vt:lpstr>
      <vt:lpstr>投资性房地产—土地成本模式!Mark_投资性房地产—土地成本模式_审计调整</vt:lpstr>
      <vt:lpstr>投资性房地产—土地成本模式!Mark_投资性房地产—土地成本模式_投资性房地产土地使用权评估明细表</vt:lpstr>
      <vt:lpstr>投资性房地产—土地成本模式!Mark_投资性房地产—土地成本模式_土地权证编号</vt:lpstr>
      <vt:lpstr>投资性房地产—土地成本模式!Mark_投资性房地产—土地成本模式_土地位置</vt:lpstr>
      <vt:lpstr>投资性房地产—土地成本模式!Mark_投资性房地产—土地成本模式_土地用途</vt:lpstr>
      <vt:lpstr>投资性房地产—土地成本模式!Mark_投资性房地产—土地成本模式_序号</vt:lpstr>
      <vt:lpstr>投资性房地产—土地成本模式!Mark_投资性房地产—土地成本模式_用地性质</vt:lpstr>
      <vt:lpstr>投资性房地产—土地成本模式!Mark_投资性房地产—土地成本模式_原始入账价值</vt:lpstr>
      <vt:lpstr>投资性房地产—土地成本模式!Mark_投资性房地产—土地成本模式_增减值</vt:lpstr>
      <vt:lpstr>投资性房地产—土地成本模式!Mark_投资性房地产—土地成本模式_增值率</vt:lpstr>
      <vt:lpstr>投资性房地产—土地成本模式!Mark_投资性房地产—土地成本模式_账面价值</vt:lpstr>
      <vt:lpstr>投资性房地产—土地成本模式!Mark_投资性房地产—土地成本模式_准用年限</vt:lpstr>
      <vt:lpstr>投资性房地产—土地成本模式!Mark_投资性房地产—土地成本模式_宗地名称</vt:lpstr>
      <vt:lpstr>投资性房地产—土地成本模式!Mark_投资性房地产—土地成本模式_最后一行</vt:lpstr>
      <vt:lpstr>投资性房地产—土地公允价值模式!Mark_投资性房地产—土地公允价值模式_备注</vt:lpstr>
      <vt:lpstr>投资性房地产—土地公允价值模式!Mark_投资性房地产—土地公允价值模式_合计</vt:lpstr>
      <vt:lpstr>投资性房地产—土地公允价值模式!Mark_投资性房地产—土地公允价值模式_开发程度</vt:lpstr>
      <vt:lpstr>投资性房地产—土地公允价值模式!Mark_投资性房地产—土地公允价值模式_来源</vt:lpstr>
      <vt:lpstr>投资性房地产—土地公允价值模式!Mark_投资性房地产—土地公允价值模式_面积</vt:lpstr>
      <vt:lpstr>投资性房地产—土地公允价值模式!Mark_投资性房地产—土地公允价值模式_评估价值</vt:lpstr>
      <vt:lpstr>投资性房地产—土地公允价值模式!Mark_投资性房地产—土地公允价值模式_评估人员</vt:lpstr>
      <vt:lpstr>投资性房地产—土地公允价值模式!Mark_投资性房地产—土地公允价值模式_取得日期</vt:lpstr>
      <vt:lpstr>投资性房地产—土地公允价值模式!Mark_投资性房地产—土地公允价值模式_审计前账面值</vt:lpstr>
      <vt:lpstr>投资性房地产—土地公允价值模式!Mark_投资性房地产—土地公允价值模式_审计调整</vt:lpstr>
      <vt:lpstr>投资性房地产—土地公允价值模式!Mark_投资性房地产—土地公允价值模式_投资性房地产土地使用权评估明细表</vt:lpstr>
      <vt:lpstr>投资性房地产—土地公允价值模式!Mark_投资性房地产—土地公允价值模式_土地权证编号</vt:lpstr>
      <vt:lpstr>投资性房地产—土地公允价值模式!Mark_投资性房地产—土地公允价值模式_土地位置</vt:lpstr>
      <vt:lpstr>投资性房地产—土地公允价值模式!Mark_投资性房地产—土地公允价值模式_土地用途</vt:lpstr>
      <vt:lpstr>投资性房地产—土地公允价值模式!Mark_投资性房地产—土地公允价值模式_序号</vt:lpstr>
      <vt:lpstr>投资性房地产—土地公允价值模式!Mark_投资性房地产—土地公允价值模式_用地性质</vt:lpstr>
      <vt:lpstr>投资性房地产—土地公允价值模式!Mark_投资性房地产—土地公允价值模式_原始入账价值</vt:lpstr>
      <vt:lpstr>投资性房地产—土地公允价值模式!Mark_投资性房地产—土地公允价值模式_增减值</vt:lpstr>
      <vt:lpstr>投资性房地产—土地公允价值模式!Mark_投资性房地产—土地公允价值模式_增值率</vt:lpstr>
      <vt:lpstr>投资性房地产—土地公允价值模式!Mark_投资性房地产—土地公允价值模式_账面价值</vt:lpstr>
      <vt:lpstr>投资性房地产—土地公允价值模式!Mark_投资性房地产—土地公允价值模式_准用年限</vt:lpstr>
      <vt:lpstr>投资性房地产—土地公允价值模式!Mark_投资性房地产—土地公允价值模式_宗地名称</vt:lpstr>
      <vt:lpstr>投资性房地产—土地公允价值模式!Mark_投资性房地产—土地公允价值模式_最后一行</vt:lpstr>
      <vt:lpstr>土地!Mark_土地_备注</vt:lpstr>
      <vt:lpstr>土地!Mark_土地_合计</vt:lpstr>
      <vt:lpstr>土地!Mark_土地_开发程度</vt:lpstr>
      <vt:lpstr>土地!Mark_土地_面积</vt:lpstr>
      <vt:lpstr>土地!Mark_土地_评估人员</vt:lpstr>
      <vt:lpstr>土地!Mark_土地_评估值</vt:lpstr>
      <vt:lpstr>土地!Mark_土地_评估值_净值</vt:lpstr>
      <vt:lpstr>土地!Mark_土地_评估值_原值</vt:lpstr>
      <vt:lpstr>土地!Mark_土地_取得日期</vt:lpstr>
      <vt:lpstr>土地!Mark_土地_审计前账面值</vt:lpstr>
      <vt:lpstr>土地!Mark_土地_审计前账面值_净值</vt:lpstr>
      <vt:lpstr>土地!Mark_土地_审计前账面值_原值</vt:lpstr>
      <vt:lpstr>土地!Mark_土地_审计调整</vt:lpstr>
      <vt:lpstr>土地!Mark_土地_审计调整_净值</vt:lpstr>
      <vt:lpstr>土地!Mark_土地_审计调整_原值</vt:lpstr>
      <vt:lpstr>土地!Mark_土地_土地评估明细表</vt:lpstr>
      <vt:lpstr>土地!Mark_土地_土地权证编号</vt:lpstr>
      <vt:lpstr>土地!Mark_土地_土地位置</vt:lpstr>
      <vt:lpstr>土地!Mark_土地_序号</vt:lpstr>
      <vt:lpstr>土地!Mark_土地_用地性质</vt:lpstr>
      <vt:lpstr>土地!Mark_土地_增减率</vt:lpstr>
      <vt:lpstr>土地!Mark_土地_账面价值</vt:lpstr>
      <vt:lpstr>土地!Mark_土地_账面价值_净值</vt:lpstr>
      <vt:lpstr>土地!Mark_土地_账面价值_原值</vt:lpstr>
      <vt:lpstr>土地!Mark_土地_证载权利人</vt:lpstr>
      <vt:lpstr>土地!Mark_土地_准用年限</vt:lpstr>
      <vt:lpstr>土地!Mark_土地_宗地名称</vt:lpstr>
      <vt:lpstr>土地!Mark_土地_最后一行</vt:lpstr>
      <vt:lpstr>委托加工物资!Mark_委托加工物资_备注</vt:lpstr>
      <vt:lpstr>委托加工物资!Mark_委托加工物资_合计</vt:lpstr>
      <vt:lpstr>委托加工物资!Mark_委托加工物资_计量单位</vt:lpstr>
      <vt:lpstr>委托加工物资!Mark_委托加工物资_计提减值准备金额</vt:lpstr>
      <vt:lpstr>委托加工物资!Mark_委托加工物资_计提减值准备金额_审计前账面值</vt:lpstr>
      <vt:lpstr>委托加工物资!Mark_委托加工物资_计提减值准备金额_账面价值</vt:lpstr>
      <vt:lpstr>委托加工物资!Mark_委托加工物资_加工单位名称</vt:lpstr>
      <vt:lpstr>委托加工物资!Mark_委托加工物资_名称及规格型号</vt:lpstr>
      <vt:lpstr>委托加工物资!Mark_委托加工物资_评估价值</vt:lpstr>
      <vt:lpstr>委托加工物资!Mark_委托加工物资_评估价值_单价</vt:lpstr>
      <vt:lpstr>委托加工物资!Mark_委托加工物资_评估价值_金额</vt:lpstr>
      <vt:lpstr>委托加工物资!Mark_委托加工物资_评估价值_实际数量</vt:lpstr>
      <vt:lpstr>委托加工物资!Mark_委托加工物资_评估人员</vt:lpstr>
      <vt:lpstr>委托加工物资!Mark_委托加工物资_审计前账面值</vt:lpstr>
      <vt:lpstr>委托加工物资!Mark_委托加工物资_审计前账面值_单价</vt:lpstr>
      <vt:lpstr>委托加工物资!Mark_委托加工物资_审计前账面值_金额</vt:lpstr>
      <vt:lpstr>委托加工物资!Mark_委托加工物资_审计前账面值_数量</vt:lpstr>
      <vt:lpstr>委托加工物资!Mark_委托加工物资_审计调整</vt:lpstr>
      <vt:lpstr>委托加工物资!Mark_委托加工物资_委托加工物资评估明细表</vt:lpstr>
      <vt:lpstr>委托加工物资!Mark_委托加工物资_序号</vt:lpstr>
      <vt:lpstr>委托加工物资!Mark_委托加工物资_增值率</vt:lpstr>
      <vt:lpstr>委托加工物资!Mark_委托加工物资_账面价值</vt:lpstr>
      <vt:lpstr>委托加工物资!Mark_委托加工物资_账面价值_单价</vt:lpstr>
      <vt:lpstr>委托加工物资!Mark_委托加工物资_账面价值_金额</vt:lpstr>
      <vt:lpstr>委托加工物资!Mark_委托加工物资_账面价值_数量</vt:lpstr>
      <vt:lpstr>委托加工物资!Mark_委托加工物资_最后一行</vt:lpstr>
      <vt:lpstr>无形—矿业权!Mark_无形—矿业权_备注</vt:lpstr>
      <vt:lpstr>无形—矿业权!Mark_无形—矿业权_合计</vt:lpstr>
      <vt:lpstr>无形—矿业权!Mark_无形—矿业权_核定生产规模</vt:lpstr>
      <vt:lpstr>无形—矿业权!Mark_无形—矿业权_勘查开发阶段</vt:lpstr>
      <vt:lpstr>无形—矿业权!Mark_无形—矿业权_勘查许可证编号</vt:lpstr>
      <vt:lpstr>无形—矿业权!Mark_无形—矿业权_矿业权评估明细表</vt:lpstr>
      <vt:lpstr>无形—矿业权!Mark_无形—矿业权_名称种类</vt:lpstr>
      <vt:lpstr>无形—矿业权!Mark_无形—矿业权_评估价值</vt:lpstr>
      <vt:lpstr>无形—矿业权!Mark_无形—矿业权_取得方式</vt:lpstr>
      <vt:lpstr>无形—矿业权!Mark_无形—矿业权_取得日期</vt:lpstr>
      <vt:lpstr>无形—矿业权!Mark_无形—矿业权_审计前账面值</vt:lpstr>
      <vt:lpstr>无形—矿业权!Mark_无形—矿业权_审计调整</vt:lpstr>
      <vt:lpstr>无形—矿业权!Mark_无形—矿业权_剩余有效年限</vt:lpstr>
      <vt:lpstr>无形—矿业权!Mark_无形—矿业权_序号</vt:lpstr>
      <vt:lpstr>无形—矿业权!Mark_无形—矿业权_原始入账价值</vt:lpstr>
      <vt:lpstr>无形—矿业权!Mark_无形—矿业权_增减值</vt:lpstr>
      <vt:lpstr>无形—矿业权!Mark_无形—矿业权_增值率</vt:lpstr>
      <vt:lpstr>无形—矿业权!Mark_无形—矿业权_账面价值</vt:lpstr>
      <vt:lpstr>无形—其他!Mark_无形—其他_备注</vt:lpstr>
      <vt:lpstr>无形—其他!Mark_无形—其他_法定预计使用年限</vt:lpstr>
      <vt:lpstr>无形—其他!Mark_无形—其他_合计</vt:lpstr>
      <vt:lpstr>无形—其他!Mark_无形—其他_类型类别</vt:lpstr>
      <vt:lpstr>无形—其他!Mark_无形—其他_内容或名称</vt:lpstr>
      <vt:lpstr>无形—其他!Mark_无形—其他_评估价值</vt:lpstr>
      <vt:lpstr>无形—其他!Mark_无形—其他_评估人员</vt:lpstr>
      <vt:lpstr>无形—其他!Mark_无形—其他_其他无形资产评估明细表</vt:lpstr>
      <vt:lpstr>无形—其他!Mark_无形—其他_取得日期</vt:lpstr>
      <vt:lpstr>无形—其他!Mark_无形—其他_尚可使用年限</vt:lpstr>
      <vt:lpstr>无形—其他!Mark_无形—其他_审计前账面值</vt:lpstr>
      <vt:lpstr>无形—其他!Mark_无形—其他_审计调整</vt:lpstr>
      <vt:lpstr>无形—其他!Mark_无形—其他_序号</vt:lpstr>
      <vt:lpstr>无形—其他!Mark_无形—其他_原始入账价值</vt:lpstr>
      <vt:lpstr>无形—其他!Mark_无形—其他_增减值</vt:lpstr>
      <vt:lpstr>无形—其他!Mark_无形—其他_增值率</vt:lpstr>
      <vt:lpstr>无形—其他!Mark_无形—其他_账面价值</vt:lpstr>
      <vt:lpstr>无形—其他!Mark_无形—其他_专利号或注册号</vt:lpstr>
      <vt:lpstr>无形—其他!Mark_无形—其他_最后一行</vt:lpstr>
      <vt:lpstr>无形—土地!Mark_无形—土地_备注</vt:lpstr>
      <vt:lpstr>无形—土地!Mark_无形—土地_差异率</vt:lpstr>
      <vt:lpstr>无形—土地!Mark_无形—土地_成本逼近法</vt:lpstr>
      <vt:lpstr>无形—土地!Mark_无形—土地_成本逼近法评估结果</vt:lpstr>
      <vt:lpstr>无形—土地!Mark_无形—土地_成本逼近法权重</vt:lpstr>
      <vt:lpstr>无形—土地!Mark_无形—土地_存在足够的可比交易案例</vt:lpstr>
      <vt:lpstr>无形—土地!Mark_无形—土地_存在足够的征地案例土地取得成本可合理确定</vt:lpstr>
      <vt:lpstr>无形—土地!Mark_无形—土地_底稿文件</vt:lpstr>
      <vt:lpstr>无形—土地!Mark_无形—土地_合计</vt:lpstr>
      <vt:lpstr>无形—土地!Mark_无形—土地_核查程序</vt:lpstr>
      <vt:lpstr>无形—土地!Mark_无形—土地_基准地价修正系数法</vt:lpstr>
      <vt:lpstr>无形—土地!Mark_无形—土地_基准地价修正系数法评估结果</vt:lpstr>
      <vt:lpstr>无形—土地!Mark_无形—土地_基准地价修正系数法权重</vt:lpstr>
      <vt:lpstr>无形—土地!Mark_无形—土地_记事栏登记事项</vt:lpstr>
      <vt:lpstr>无形—土地!Mark_无形—土地_假设开发法</vt:lpstr>
      <vt:lpstr>无形—土地!Mark_无形—土地_假设开发法评估结果</vt:lpstr>
      <vt:lpstr>无形—土地!Mark_无形—土地_假设开发法权重</vt:lpstr>
      <vt:lpstr>无形—土地!Mark_无形—土地_建成后的房产具备出租或出售的潜在能力商服用地</vt:lpstr>
      <vt:lpstr>无形—土地!Mark_无形—土地_净值</vt:lpstr>
      <vt:lpstr>无形—土地!Mark_无形—土地_开发程度</vt:lpstr>
      <vt:lpstr>无形—土地!Mark_无形—土地_评估基准日</vt:lpstr>
      <vt:lpstr>无形—土地!Mark_无形—土地_评估价值</vt:lpstr>
      <vt:lpstr>无形—土地!Mark_无形—土地_评估结果汇总导航</vt:lpstr>
      <vt:lpstr>无形—土地!Mark_无形—土地_评估人员</vt:lpstr>
      <vt:lpstr>无形—土地!Mark_无形—土地_清查核实导航</vt:lpstr>
      <vt:lpstr>无形—土地!Mark_无形—土地_清查核实及评估方法的选择</vt:lpstr>
      <vt:lpstr>无形—土地!Mark_无形—土地_取得日期</vt:lpstr>
      <vt:lpstr>无形—土地!Mark_无形—土地_申报账面值</vt:lpstr>
      <vt:lpstr>无形—土地!Mark_无形—土地_审计调整</vt:lpstr>
      <vt:lpstr>无形—土地!Mark_无形—土地_生成独立作价簿</vt:lpstr>
      <vt:lpstr>无形—土地!Mark_无形—土地_实际面积</vt:lpstr>
      <vt:lpstr>无形—土地!Mark_无形—土地_使用单位</vt:lpstr>
      <vt:lpstr>无形—土地!Mark_无形—土地_使用权类型</vt:lpstr>
      <vt:lpstr>无形—土地!Mark_无形—土地_市场比较法</vt:lpstr>
      <vt:lpstr>无形—土地!Mark_无形—土地_市场比较法评估结果</vt:lpstr>
      <vt:lpstr>无形—土地!Mark_无形—土地_市场比较法权重</vt:lpstr>
      <vt:lpstr>无形—土地!Mark_无形—土地_收益还原法</vt:lpstr>
      <vt:lpstr>无形—土地!Mark_无形—土地_收益还原法评估结果</vt:lpstr>
      <vt:lpstr>无形—土地!Mark_无形—土地_收益还原法权重</vt:lpstr>
      <vt:lpstr>无形—土地!Mark_无形—土地_所有权类型</vt:lpstr>
      <vt:lpstr>无形—土地!Mark_无形—土地_土地级别明确基准地价及修正体系距基准日较近</vt:lpstr>
      <vt:lpstr>无形—土地!Mark_无形—土地_土地权证</vt:lpstr>
      <vt:lpstr>无形—土地!Mark_无形—土地_土地权证编号</vt:lpstr>
      <vt:lpstr>无形—土地!Mark_无形—土地_土地实际用途</vt:lpstr>
      <vt:lpstr>无形—土地!Mark_无形—土地_土地使用权终止日期</vt:lpstr>
      <vt:lpstr>无形—土地!Mark_无形—土地_土地位置</vt:lpstr>
      <vt:lpstr>无形—土地!Mark_无形—土地_土地状况事项说明</vt:lpstr>
      <vt:lpstr>无形—土地!Mark_无形—土地_未选用评估方法的原因</vt:lpstr>
      <vt:lpstr>无形—土地!Mark_无形—土地_序号</vt:lpstr>
      <vt:lpstr>无形—土地!Mark_无形—土地_选定评估方法</vt:lpstr>
      <vt:lpstr>无形—土地!Mark_无形—土地_有可靠的土地租金收益</vt:lpstr>
      <vt:lpstr>无形—土地!Mark_无形—土地_原始入账价值</vt:lpstr>
      <vt:lpstr>无形—土地!Mark_无形—土地_原值</vt:lpstr>
      <vt:lpstr>无形—土地!Mark_无形—土地_增减值</vt:lpstr>
      <vt:lpstr>无形—土地!Mark_无形—土地_增值率</vt:lpstr>
      <vt:lpstr>无形—土地!Mark_无形—土地_账面价值</vt:lpstr>
      <vt:lpstr>无形—土地!Mark_无形—土地_证载或批文用途</vt:lpstr>
      <vt:lpstr>无形—土地!Mark_无形—土地_证载面积</vt:lpstr>
      <vt:lpstr>无形—土地!Mark_无形—土地_证载权利人</vt:lpstr>
      <vt:lpstr>无形—土地!Mark_无形—土地_资产申报导航</vt:lpstr>
      <vt:lpstr>无形—土地!Mark_无形—土地_资产申报导航整体</vt:lpstr>
      <vt:lpstr>无形—土地!Mark_无形—土地_宗地名称</vt:lpstr>
      <vt:lpstr>无形—土地!Mark_无形—土地_宗地上对应的房产序号</vt:lpstr>
      <vt:lpstr>无形—土地!Mark_无形—土地_最后一行</vt:lpstr>
      <vt:lpstr>现金!Mark_现金_备注</vt:lpstr>
      <vt:lpstr>现金!Mark_现金_本位币金额</vt:lpstr>
      <vt:lpstr>现金!Mark_现金_币种</vt:lpstr>
      <vt:lpstr>现金!Mark_现金_差异原因</vt:lpstr>
      <vt:lpstr>现金!Mark_现金_存放部门单位</vt:lpstr>
      <vt:lpstr>现金!Mark_现金_合计</vt:lpstr>
      <vt:lpstr>现金!Mark_现金_核查程序</vt:lpstr>
      <vt:lpstr>现金!Mark_现金_核实后账面值</vt:lpstr>
      <vt:lpstr>现金!Mark_现金_评估价值</vt:lpstr>
      <vt:lpstr>现金!Mark_现金_评估人员</vt:lpstr>
      <vt:lpstr>现金!Mark_现金_清查核实导航</vt:lpstr>
      <vt:lpstr>现金!Mark_现金_申报账面值</vt:lpstr>
      <vt:lpstr>现金!Mark_现金_审计调整</vt:lpstr>
      <vt:lpstr>现金!Mark_现金_外币账面金额</vt:lpstr>
      <vt:lpstr>现金!Mark_现金_现金盘点表倒轧金额</vt:lpstr>
      <vt:lpstr>现金!Mark_现金_现金评估明细表</vt:lpstr>
      <vt:lpstr>现金!Mark_现金_序号</vt:lpstr>
      <vt:lpstr>现金!Mark_现金_增值率</vt:lpstr>
      <vt:lpstr>现金!Mark_现金_账面价值</vt:lpstr>
      <vt:lpstr>现金!Mark_现金_资产申报导航整体</vt:lpstr>
      <vt:lpstr>现金!Mark_现金_最后一行</vt:lpstr>
      <vt:lpstr>参数配置!Mark_项目id</vt:lpstr>
      <vt:lpstr>Mark_项目id</vt:lpstr>
      <vt:lpstr>消耗性生物资产!Mark_消耗性生物资产_备注</vt:lpstr>
      <vt:lpstr>消耗性生物资产!Mark_消耗性生物资产_冠高</vt:lpstr>
      <vt:lpstr>消耗性生物资产!Mark_消耗性生物资产_合计</vt:lpstr>
      <vt:lpstr>消耗性生物资产!Mark_消耗性生物资产_计量单位</vt:lpstr>
      <vt:lpstr>消耗性生物资产!Mark_消耗性生物资产_计提减值准备金额</vt:lpstr>
      <vt:lpstr>消耗性生物资产!Mark_消耗性生物资产_计提减值准备金额_审计前账面值</vt:lpstr>
      <vt:lpstr>消耗性生物资产!Mark_消耗性生物资产_计提减值准备金额_账面价值</vt:lpstr>
      <vt:lpstr>消耗性生物资产!Mark_消耗性生物资产_名称及规格型号</vt:lpstr>
      <vt:lpstr>消耗性生物资产!Mark_消耗性生物资产_评估价值</vt:lpstr>
      <vt:lpstr>消耗性生物资产!Mark_消耗性生物资产_评估价值_成新率</vt:lpstr>
      <vt:lpstr>消耗性生物资产!Mark_消耗性生物资产_评估价值_单价</vt:lpstr>
      <vt:lpstr>消耗性生物资产!Mark_消耗性生物资产_评估价值_金额</vt:lpstr>
      <vt:lpstr>消耗性生物资产!Mark_消耗性生物资产_评估人员</vt:lpstr>
      <vt:lpstr>消耗性生物资产!Mark_消耗性生物资产_审计前账面值</vt:lpstr>
      <vt:lpstr>消耗性生物资产!Mark_消耗性生物资产_审计前账面值_金额</vt:lpstr>
      <vt:lpstr>消耗性生物资产!Mark_消耗性生物资产_审计前账面值_数量</vt:lpstr>
      <vt:lpstr>消耗性生物资产!Mark_消耗性生物资产_审计调整</vt:lpstr>
      <vt:lpstr>消耗性生物资产!Mark_消耗性生物资产_实际数量</vt:lpstr>
      <vt:lpstr>消耗性生物资产!Mark_消耗性生物资产_消耗性生物资产清查评估明细表</vt:lpstr>
      <vt:lpstr>消耗性生物资产!Mark_消耗性生物资产_胸径</vt:lpstr>
      <vt:lpstr>消耗性生物资产!Mark_消耗性生物资产_序号</vt:lpstr>
      <vt:lpstr>消耗性生物资产!Mark_消耗性生物资产_增值率</vt:lpstr>
      <vt:lpstr>消耗性生物资产!Mark_消耗性生物资产_账面价值</vt:lpstr>
      <vt:lpstr>消耗性生物资产!Mark_消耗性生物资产_账面价值_金额</vt:lpstr>
      <vt:lpstr>消耗性生物资产!Mark_消耗性生物资产_账面价值_数量</vt:lpstr>
      <vt:lpstr>消耗性生物资产!Mark_消耗性生物资产_最后一行</vt:lpstr>
      <vt:lpstr>衍生金融负债!Mark_衍生金融负债_备注</vt:lpstr>
      <vt:lpstr>衍生金融负债!Mark_衍生金融负债_到期日</vt:lpstr>
      <vt:lpstr>衍生金融负债!Mark_衍生金融负债_发生日期</vt:lpstr>
      <vt:lpstr>衍生金融负债!Mark_衍生金融负债_合计</vt:lpstr>
      <vt:lpstr>衍生金融负债!Mark_衍生金融负债_户名</vt:lpstr>
      <vt:lpstr>衍生金融负债!Mark_衍生金融负债_年利率</vt:lpstr>
      <vt:lpstr>衍生金融负债!Mark_衍生金融负债_评估价值</vt:lpstr>
      <vt:lpstr>衍生金融负债!Mark_衍生金融负债_评估人员</vt:lpstr>
      <vt:lpstr>衍生金融负债!Mark_衍生金融负债_审计前账面值</vt:lpstr>
      <vt:lpstr>衍生金融负债!Mark_衍生金融负债_审计调整</vt:lpstr>
      <vt:lpstr>衍生金融负债!Mark_衍生金融负债_序号</vt:lpstr>
      <vt:lpstr>衍生金融负债!Mark_衍生金融负债_衍生金融负债评估明细表</vt:lpstr>
      <vt:lpstr>衍生金融负债!Mark_衍生金融负债_账面价值</vt:lpstr>
      <vt:lpstr>衍生金融负债!Mark_衍生金融负债_最后一行</vt:lpstr>
      <vt:lpstr>衍生金融资产!Mark_衍生金融资产_备注</vt:lpstr>
      <vt:lpstr>衍生金融资产!Mark_衍生金融资产_到期日期</vt:lpstr>
      <vt:lpstr>衍生金融资产!Mark_衍生金融资产_合计</vt:lpstr>
      <vt:lpstr>衍生金融资产!Mark_衍生金融资产_户名</vt:lpstr>
      <vt:lpstr>衍生金融资产!Mark_衍生金融资产_年化收益率</vt:lpstr>
      <vt:lpstr>衍生金融资产!Mark_衍生金融资产_评估价值</vt:lpstr>
      <vt:lpstr>衍生金融资产!Mark_衍生金融资产_评估人员</vt:lpstr>
      <vt:lpstr>衍生金融资产!Mark_衍生金融资产_审计前账面值</vt:lpstr>
      <vt:lpstr>衍生金融资产!Mark_衍生金融资产_审计调整</vt:lpstr>
      <vt:lpstr>衍生金融资产!Mark_衍生金融资产_投资日期</vt:lpstr>
      <vt:lpstr>衍生金融资产!Mark_衍生金融资产_序号</vt:lpstr>
      <vt:lpstr>衍生金融资产!Mark_衍生金融资产_衍生金融资产评估明细表</vt:lpstr>
      <vt:lpstr>衍生金融资产!Mark_衍生金融资产_业务内容</vt:lpstr>
      <vt:lpstr>衍生金融资产!Mark_衍生金融资产_增值率</vt:lpstr>
      <vt:lpstr>衍生金融资产!Mark_衍生金融资产_账面价值</vt:lpstr>
      <vt:lpstr>衍生金融资产!Mark_衍生金融资产_最后一行</vt:lpstr>
      <vt:lpstr>一年到期非流动负债!Mark_一年到期非流动负债_备注</vt:lpstr>
      <vt:lpstr>一年到期非流动负债!Mark_一年到期非流动负债_到期日</vt:lpstr>
      <vt:lpstr>一年到期非流动负债!Mark_一年到期非流动负债_发生日期</vt:lpstr>
      <vt:lpstr>一年到期非流动负债!Mark_一年到期非流动负债_合计</vt:lpstr>
      <vt:lpstr>一年到期非流动负债!Mark_一年到期非流动负债_结算项目</vt:lpstr>
      <vt:lpstr>一年到期非流动负债!Mark_一年到期非流动负债_票面月利率</vt:lpstr>
      <vt:lpstr>一年到期非流动负债!Mark_一年到期非流动负债_评估价值</vt:lpstr>
      <vt:lpstr>一年到期非流动负债!Mark_一年到期非流动负债_评估人员</vt:lpstr>
      <vt:lpstr>一年到期非流动负债!Mark_一年到期非流动负债_审计前账面值</vt:lpstr>
      <vt:lpstr>一年到期非流动负债!Mark_一年到期非流动负债_审计调整</vt:lpstr>
      <vt:lpstr>一年到期非流动负债!Mark_一年到期非流动负债_序号</vt:lpstr>
      <vt:lpstr>一年到期非流动负债!Mark_一年到期非流动负债_一年内到期的非流动负债评估明细表</vt:lpstr>
      <vt:lpstr>一年到期非流动负债!Mark_一年到期非流动负债_账面价值</vt:lpstr>
      <vt:lpstr>一年到期非流动负债!Mark_一年到期非流动负债_最后一行</vt:lpstr>
      <vt:lpstr>一年到期非流动资产!Mark_一年到期非流动资产_备注</vt:lpstr>
      <vt:lpstr>一年到期非流动资产!Mark_一年到期非流动资产_发生日期</vt:lpstr>
      <vt:lpstr>一年到期非流动资产!Mark_一年到期非流动资产_合计</vt:lpstr>
      <vt:lpstr>一年到期非流动资产!Mark_一年到期非流动资产_结算内容</vt:lpstr>
      <vt:lpstr>一年到期非流动资产!Mark_一年到期非流动资产_评估价值</vt:lpstr>
      <vt:lpstr>一年到期非流动资产!Mark_一年到期非流动资产_评估人员</vt:lpstr>
      <vt:lpstr>一年到期非流动资产!Mark_一年到期非流动资产_审计前账面值</vt:lpstr>
      <vt:lpstr>一年到期非流动资产!Mark_一年到期非流动资产_审计调整</vt:lpstr>
      <vt:lpstr>一年到期非流动资产!Mark_一年到期非流动资产_项目及内容</vt:lpstr>
      <vt:lpstr>一年到期非流动资产!Mark_一年到期非流动资产_序号</vt:lpstr>
      <vt:lpstr>一年到期非流动资产!Mark_一年到期非流动资产_一年内到期的非流动资产评估明细表</vt:lpstr>
      <vt:lpstr>一年到期非流动资产!Mark_一年到期非流动资产_增值率</vt:lpstr>
      <vt:lpstr>一年到期非流动资产!Mark_一年到期非流动资产_账面价值</vt:lpstr>
      <vt:lpstr>一年到期非流动资产!Mark_一年到期非流动资产_最后一行</vt:lpstr>
      <vt:lpstr>银行存款!Mark_银行存款_备注</vt:lpstr>
      <vt:lpstr>银行存款!Mark_银行存款_本位币金额</vt:lpstr>
      <vt:lpstr>银行存款!Mark_银行存款_币种</vt:lpstr>
      <vt:lpstr>银行存款!Mark_银行存款_差异原因</vt:lpstr>
      <vt:lpstr>银行存款!Mark_银行存款_对账单及余额调节表核实</vt:lpstr>
      <vt:lpstr>银行存款!Mark_银行存款_对账单金额</vt:lpstr>
      <vt:lpstr>银行存款!Mark_银行存款_合计</vt:lpstr>
      <vt:lpstr>银行存款!Mark_银行存款_核查程序</vt:lpstr>
      <vt:lpstr>银行存款!Mark_银行存款_核实后账面值</vt:lpstr>
      <vt:lpstr>银行存款!Mark_银行存款_回函金额是否与对账单一致</vt:lpstr>
      <vt:lpstr>银行存款!Mark_银行存款_开户银行</vt:lpstr>
      <vt:lpstr>银行存款!Mark_银行存款_评估价值</vt:lpstr>
      <vt:lpstr>银行存款!Mark_银行存款_评估人员</vt:lpstr>
      <vt:lpstr>银行存款!Mark_银行存款_其他底稿文件</vt:lpstr>
      <vt:lpstr>银行存款!Mark_银行存款_其中限制性资金</vt:lpstr>
      <vt:lpstr>银行存款!Mark_银行存款_清查核实导航</vt:lpstr>
      <vt:lpstr>银行存款!Mark_银行存款_审计调整</vt:lpstr>
      <vt:lpstr>银行存款!Mark_银行存款_外币账面金额</vt:lpstr>
      <vt:lpstr>银行存款!Mark_银行存款_序号</vt:lpstr>
      <vt:lpstr>银行存款!Mark_银行存款_银行存款评估明细表</vt:lpstr>
      <vt:lpstr>银行存款!Mark_银行存款_增值率</vt:lpstr>
      <vt:lpstr>银行存款!Mark_银行存款_账号</vt:lpstr>
      <vt:lpstr>银行存款!Mark_银行存款_账面价值</vt:lpstr>
      <vt:lpstr>银行存款!Mark_银行存款_资产申报导航整体</vt:lpstr>
      <vt:lpstr>银行存款!Mark_银行存款_最后一行</vt:lpstr>
      <vt:lpstr>应付股利【利润】!Mark_应付股利【利润】_备注</vt:lpstr>
      <vt:lpstr>应付股利【利润】!Mark_应付股利【利润】_发生日期</vt:lpstr>
      <vt:lpstr>应付股利【利润】!Mark_应付股利【利润】_合计</vt:lpstr>
      <vt:lpstr>应付股利【利润】!Mark_应付股利【利润】_利润所属期间</vt:lpstr>
      <vt:lpstr>应付股利【利润】!Mark_应付股利【利润】_评估价值</vt:lpstr>
      <vt:lpstr>应付股利【利润】!Mark_应付股利【利润】_评估人员</vt:lpstr>
      <vt:lpstr>应付股利【利润】!Mark_应付股利【利润】_审计前账面值</vt:lpstr>
      <vt:lpstr>应付股利【利润】!Mark_应付股利【利润】_审计调整</vt:lpstr>
      <vt:lpstr>应付股利【利润】!Mark_应付股利【利润】_投资单位名称</vt:lpstr>
      <vt:lpstr>应付股利【利润】!Mark_应付股利【利润】_序号</vt:lpstr>
      <vt:lpstr>应付股利【利润】!Mark_应付股利【利润】_账面价值</vt:lpstr>
      <vt:lpstr>应付股利【利润】!Mark_应付股利【利润】_最后一行</vt:lpstr>
      <vt:lpstr>应付利息!Mark_应付利息_备注</vt:lpstr>
      <vt:lpstr>应付利息!Mark_应付利息_本金</vt:lpstr>
      <vt:lpstr>应付利息!Mark_应付利息_发生日期</vt:lpstr>
      <vt:lpstr>应付利息!Mark_应付利息_合计</vt:lpstr>
      <vt:lpstr>应付利息!Mark_应付利息_户名</vt:lpstr>
      <vt:lpstr>应付利息!Mark_应付利息_利息率</vt:lpstr>
      <vt:lpstr>应付利息!Mark_应付利息_利息所属期间</vt:lpstr>
      <vt:lpstr>应付利息!Mark_应付利息_评估价值</vt:lpstr>
      <vt:lpstr>应付利息!Mark_应付利息_评估人员</vt:lpstr>
      <vt:lpstr>应付利息!Mark_应付利息_审计前账面值</vt:lpstr>
      <vt:lpstr>应付利息!Mark_应付利息_审计调整</vt:lpstr>
      <vt:lpstr>应付利息!Mark_应付利息_序号</vt:lpstr>
      <vt:lpstr>应付利息!Mark_应付利息_应付利息评估明细表</vt:lpstr>
      <vt:lpstr>应付利息!Mark_应付利息_增值率</vt:lpstr>
      <vt:lpstr>应付利息!Mark_应付利息_账面价值</vt:lpstr>
      <vt:lpstr>应付利息!Mark_应付利息_最后一行</vt:lpstr>
      <vt:lpstr>应付票据!Mark_应付票据_备注</vt:lpstr>
      <vt:lpstr>应付票据!Mark_应付票据_到期日</vt:lpstr>
      <vt:lpstr>应付票据!Mark_应付票据_短期借款评估明细表</vt:lpstr>
      <vt:lpstr>应付票据!Mark_应付票据_发生日期</vt:lpstr>
      <vt:lpstr>应付票据!Mark_应付票据_合计</vt:lpstr>
      <vt:lpstr>应付票据!Mark_应付票据_户名【结算对象】</vt:lpstr>
      <vt:lpstr>应付票据!Mark_应付票据_票面利率</vt:lpstr>
      <vt:lpstr>应付票据!Mark_应付票据_评估价值</vt:lpstr>
      <vt:lpstr>应付票据!Mark_应付票据_评估人员</vt:lpstr>
      <vt:lpstr>应付票据!Mark_应付票据_审计前账面值</vt:lpstr>
      <vt:lpstr>应付票据!Mark_应付票据_审计调整</vt:lpstr>
      <vt:lpstr>应付票据!Mark_应付票据_序号</vt:lpstr>
      <vt:lpstr>应付票据!Mark_应付票据_账面价值</vt:lpstr>
      <vt:lpstr>应付票据!Mark_应付票据_最后一行</vt:lpstr>
      <vt:lpstr>应付债券!Mark_应付债券_备注</vt:lpstr>
      <vt:lpstr>应付债券!Mark_应付债券_到期日</vt:lpstr>
      <vt:lpstr>应付债券!Mark_应付债券_发生日期</vt:lpstr>
      <vt:lpstr>应付债券!Mark_应付债券_合计</vt:lpstr>
      <vt:lpstr>应付债券!Mark_应付债券_票面利率</vt:lpstr>
      <vt:lpstr>应付债券!Mark_应付债券_评估价值</vt:lpstr>
      <vt:lpstr>应付债券!Mark_应付债券_评估人员</vt:lpstr>
      <vt:lpstr>应付债券!Mark_应付债券_审计前账面值</vt:lpstr>
      <vt:lpstr>应付债券!Mark_应付债券_审计调整</vt:lpstr>
      <vt:lpstr>应付债券!Mark_应付债券_序号</vt:lpstr>
      <vt:lpstr>应付债券!Mark_应付债券_应付债券评估明细表</vt:lpstr>
      <vt:lpstr>应付债券!Mark_应付债券_债券发行单位</vt:lpstr>
      <vt:lpstr>应付债券!Mark_应付债券_债券种类</vt:lpstr>
      <vt:lpstr>应付债券!Mark_应付债券_账面价值</vt:lpstr>
      <vt:lpstr>应付债券!Mark_应付债券_最后一行</vt:lpstr>
      <vt:lpstr>应付账款!Mark_应付账款_备注</vt:lpstr>
      <vt:lpstr>应付账款!Mark_应付账款_发生日期</vt:lpstr>
      <vt:lpstr>应付账款!Mark_应付账款_合计</vt:lpstr>
      <vt:lpstr>应付账款!Mark_应付账款_户名【结算对象】</vt:lpstr>
      <vt:lpstr>应付账款!Mark_应付账款_评估价值</vt:lpstr>
      <vt:lpstr>应付账款!Mark_应付账款_评估人员</vt:lpstr>
      <vt:lpstr>应付账款!Mark_应付账款_审计前账面值</vt:lpstr>
      <vt:lpstr>应付账款!Mark_应付账款_审计调整</vt:lpstr>
      <vt:lpstr>应付账款!Mark_应付账款_序号</vt:lpstr>
      <vt:lpstr>应付账款!Mark_应付账款_业务内容</vt:lpstr>
      <vt:lpstr>应付账款!Mark_应付账款_应付账款评估明细表</vt:lpstr>
      <vt:lpstr>应付账款!Mark_应付账款_账面价值</vt:lpstr>
      <vt:lpstr>应付账款!Mark_应付账款_最后一行</vt:lpstr>
      <vt:lpstr>应交税费!Mark_应交税费_备注</vt:lpstr>
      <vt:lpstr>应交税费!Mark_应交税费_发生日期</vt:lpstr>
      <vt:lpstr>应交税费!Mark_应交税费_合计</vt:lpstr>
      <vt:lpstr>应交税费!Mark_应交税费_评估价值</vt:lpstr>
      <vt:lpstr>应交税费!Mark_应交税费_评估人员</vt:lpstr>
      <vt:lpstr>应交税费!Mark_应交税费_审计前账面值</vt:lpstr>
      <vt:lpstr>应交税费!Mark_应交税费_审计调整</vt:lpstr>
      <vt:lpstr>应交税费!Mark_应交税费_税费种类</vt:lpstr>
      <vt:lpstr>应交税费!Mark_应交税费_序号</vt:lpstr>
      <vt:lpstr>应交税费!Mark_应交税费_应交税费评估明细表</vt:lpstr>
      <vt:lpstr>应交税费!Mark_应交税费_账面价值</vt:lpstr>
      <vt:lpstr>应交税费!Mark_应交税费_征税机关</vt:lpstr>
      <vt:lpstr>应交税费!Mark_应交税费_最后一行</vt:lpstr>
      <vt:lpstr>应收股利【利润】!Mark_应收股利【利润】_备注</vt:lpstr>
      <vt:lpstr>应收股利【利润】!Mark_应收股利【利润】_差异原因</vt:lpstr>
      <vt:lpstr>应收股利【利润】!Mark_应收股利【利润】_底稿文件</vt:lpstr>
      <vt:lpstr>应收股利【利润】!Mark_应收股利【利润】_发生日期</vt:lpstr>
      <vt:lpstr>应收股利【利润】!Mark_应收股利【利润】_股利所属期间</vt:lpstr>
      <vt:lpstr>应收股利【利润】!Mark_应收股利【利润】_函证账务核实结果</vt:lpstr>
      <vt:lpstr>应收股利【利润】!Mark_应收股利【利润】_合计</vt:lpstr>
      <vt:lpstr>应收股利【利润】!Mark_应收股利【利润】_核查程序</vt:lpstr>
      <vt:lpstr>应收股利【利润】!Mark_应收股利【利润】_核实后账面值</vt:lpstr>
      <vt:lpstr>应收股利【利润】!Mark_应收股利【利润】_户名结算对象</vt:lpstr>
      <vt:lpstr>应收股利【利润】!Mark_应收股利【利润】_评估价值</vt:lpstr>
      <vt:lpstr>应收股利【利润】!Mark_应收股利【利润】_评估人员</vt:lpstr>
      <vt:lpstr>应收股利【利润】!Mark_应收股利【利润】_清查核实导航</vt:lpstr>
      <vt:lpstr>应收股利【利润】!Mark_应收股利【利润】_申报账面值</vt:lpstr>
      <vt:lpstr>应收股利【利润】!Mark_应收股利【利润】_审计调整</vt:lpstr>
      <vt:lpstr>应收股利【利润】!Mark_应收股利【利润】_序号</vt:lpstr>
      <vt:lpstr>应收股利【利润】!Mark_应收股利【利润】_应收股利评估明细表</vt:lpstr>
      <vt:lpstr>应收股利【利润】!Mark_应收股利【利润】_增值率</vt:lpstr>
      <vt:lpstr>应收股利【利润】!Mark_应收股利【利润】_账面价值</vt:lpstr>
      <vt:lpstr>应收股利【利润】!Mark_应收股利【利润】_资产申报导航整体</vt:lpstr>
      <vt:lpstr>应收股利【利润】!Mark_应收股利【利润】_最后一行</vt:lpstr>
      <vt:lpstr>应收利息!Mark_应收利息_备注</vt:lpstr>
      <vt:lpstr>应收利息!Mark_应收利息_本金差异原因</vt:lpstr>
      <vt:lpstr>应收利息!Mark_应收利息_本位币金额</vt:lpstr>
      <vt:lpstr>应收利息!Mark_应收利息_币种</vt:lpstr>
      <vt:lpstr>应收利息!Mark_应收利息_差异原因</vt:lpstr>
      <vt:lpstr>应收利息!Mark_应收利息_到期日</vt:lpstr>
      <vt:lpstr>应收利息!Mark_应收利息_底稿资料</vt:lpstr>
      <vt:lpstr>应收利息!Mark_应收利息_对应科目</vt:lpstr>
      <vt:lpstr>应收利息!Mark_应收利息_发生日期</vt:lpstr>
      <vt:lpstr>应收利息!Mark_应收利息_个别认定损失金额</vt:lpstr>
      <vt:lpstr>应收利息!Mark_应收利息_合计</vt:lpstr>
      <vt:lpstr>应收利息!Mark_应收利息_核查程序</vt:lpstr>
      <vt:lpstr>应收利息!Mark_应收利息_核实后账面值</vt:lpstr>
      <vt:lpstr>应收利息!Mark_应收利息_户名欠款单位名称</vt:lpstr>
      <vt:lpstr>应收利息!Mark_应收利息_金额</vt:lpstr>
      <vt:lpstr>应收利息!Mark_应收利息_明细表序号</vt:lpstr>
      <vt:lpstr>应收利息!Mark_应收利息_年利息率</vt:lpstr>
      <vt:lpstr>应收利息!Mark_应收利息_评估价值</vt:lpstr>
      <vt:lpstr>应收利息!Mark_应收利息_评估人员</vt:lpstr>
      <vt:lpstr>应收利息!Mark_应收利息_起息日</vt:lpstr>
      <vt:lpstr>应收利息!Mark_应收利息_清查核实导航</vt:lpstr>
      <vt:lpstr>应收利息!Mark_应收利息_审计调整</vt:lpstr>
      <vt:lpstr>应收利息!Mark_应收利息_损失金额</vt:lpstr>
      <vt:lpstr>应收利息!Mark_应收利息_外币账面金额</vt:lpstr>
      <vt:lpstr>应收利息!Mark_应收利息_序号</vt:lpstr>
      <vt:lpstr>应收利息!Mark_应收利息_应收利息评估明细表</vt:lpstr>
      <vt:lpstr>应收利息!Mark_应收利息_原因</vt:lpstr>
      <vt:lpstr>应收利息!Mark_应收利息_增值率</vt:lpstr>
      <vt:lpstr>应收利息!Mark_应收利息_账面价值</vt:lpstr>
      <vt:lpstr>应收利息!Mark_应收利息_账面余额核实程序</vt:lpstr>
      <vt:lpstr>应收利息!Mark_应收利息_资产申报导航整体</vt:lpstr>
      <vt:lpstr>应收利息!Mark_应收利息_最后一行</vt:lpstr>
      <vt:lpstr>应收票据!Mark_应收票据_备注</vt:lpstr>
      <vt:lpstr>应收票据!Mark_应收票据_差异原因</vt:lpstr>
      <vt:lpstr>应收票据!Mark_应收票据_承兑人</vt:lpstr>
      <vt:lpstr>应收票据!Mark_应收票据_出票日期</vt:lpstr>
      <vt:lpstr>应收票据!Mark_应收票据_到期日期</vt:lpstr>
      <vt:lpstr>应收票据!Mark_应收票据_底稿资料</vt:lpstr>
      <vt:lpstr>应收票据!Mark_应收票据_合计</vt:lpstr>
      <vt:lpstr>应收票据!Mark_应收票据_核查程序</vt:lpstr>
      <vt:lpstr>应收票据!Mark_应收票据_核实后账面值</vt:lpstr>
      <vt:lpstr>应收票据!Mark_应收票据_户名结算对象</vt:lpstr>
      <vt:lpstr>应收票据!Mark_应收票据_基准日后已托收背书或贴现情况</vt:lpstr>
      <vt:lpstr>应收票据!Mark_应收票据_票据编号</vt:lpstr>
      <vt:lpstr>应收票据!Mark_应收票据_票据类别</vt:lpstr>
      <vt:lpstr>应收票据!Mark_应收票据_票面金额</vt:lpstr>
      <vt:lpstr>应收票据!Mark_应收票据_票面利率</vt:lpstr>
      <vt:lpstr>应收票据!Mark_应收票据_评估价值</vt:lpstr>
      <vt:lpstr>应收票据!Mark_应收票据_评估人员</vt:lpstr>
      <vt:lpstr>应收票据!Mark_应收票据_凭证号</vt:lpstr>
      <vt:lpstr>应收票据!Mark_应收票据_清查核实导航</vt:lpstr>
      <vt:lpstr>应收票据!Mark_应收票据_日期</vt:lpstr>
      <vt:lpstr>应收票据!Mark_应收票据_申报账面值</vt:lpstr>
      <vt:lpstr>应收票据!Mark_应收票据_审计调整</vt:lpstr>
      <vt:lpstr>应收票据!Mark_应收票据_贴现金额</vt:lpstr>
      <vt:lpstr>应收票据!Mark_应收票据_托收银行被背书人贴现银行</vt:lpstr>
      <vt:lpstr>应收票据!Mark_应收票据_序号</vt:lpstr>
      <vt:lpstr>应收票据!Mark_应收票据_增值率</vt:lpstr>
      <vt:lpstr>应收票据!Mark_应收票据_账面价值</vt:lpstr>
      <vt:lpstr>应收票据!Mark_应收票据_账面余额核实程序</vt:lpstr>
      <vt:lpstr>应收票据!Mark_应收票据_资产申报导航整体</vt:lpstr>
      <vt:lpstr>应收票据!Mark_应收票据_最后一行</vt:lpstr>
      <vt:lpstr>应收账款!Mark_应收账款_备注</vt:lpstr>
      <vt:lpstr>应收账款!Mark_应收账款_本位币金额</vt:lpstr>
      <vt:lpstr>应收账款!Mark_应收账款_币种</vt:lpstr>
      <vt:lpstr>应收账款!Mark_应收账款_差异原因</vt:lpstr>
      <vt:lpstr>应收账款!Mark_应收账款_底稿</vt:lpstr>
      <vt:lpstr>应收账款!Mark_应收账款_个别认定风险损失金额</vt:lpstr>
      <vt:lpstr>应收账款!Mark_应收账款_关联方类型</vt:lpstr>
      <vt:lpstr>应收账款!Mark_应收账款_关联方认定</vt:lpstr>
      <vt:lpstr>应收账款!Mark_应收账款_函证核实金额</vt:lpstr>
      <vt:lpstr>应收账款!Mark_应收账款_函证账务核实和个别认定核查</vt:lpstr>
      <vt:lpstr>应收账款!Mark_应收账款_合计</vt:lpstr>
      <vt:lpstr>应收账款!Mark_应收账款_核查程序</vt:lpstr>
      <vt:lpstr>应收账款!Mark_应收账款_核实后账面值</vt:lpstr>
      <vt:lpstr>应收账款!Mark_应收账款_核实后账面值合计</vt:lpstr>
      <vt:lpstr>应收账款!Mark_应收账款_计算过程</vt:lpstr>
      <vt:lpstr>应收账款!Mark_应收账款_减_坏账准备_评估风险损失</vt:lpstr>
      <vt:lpstr>应收账款!Mark_应收账款_净额</vt:lpstr>
      <vt:lpstr>应收账款!Mark_应收账款_评估方法</vt:lpstr>
      <vt:lpstr>应收账款!Mark_应收账款_评估价值</vt:lpstr>
      <vt:lpstr>应收账款!Mark_应收账款_评估人员</vt:lpstr>
      <vt:lpstr>应收账款!Mark_应收账款_欠款单位名称结算对象</vt:lpstr>
      <vt:lpstr>应收账款!Mark_应收账款_审计调整</vt:lpstr>
      <vt:lpstr>应收账款!Mark_应收账款_损失核定导航</vt:lpstr>
      <vt:lpstr>应收账款!Mark_应收账款_损失金额</vt:lpstr>
      <vt:lpstr>应收账款!Mark_应收账款_外币金额</vt:lpstr>
      <vt:lpstr>应收账款!Mark_应收账款_序号</vt:lpstr>
      <vt:lpstr>应收账款!Mark_应收账款_业务内容</vt:lpstr>
      <vt:lpstr>应收账款!Mark_应收账款_应收账款评估明细表</vt:lpstr>
      <vt:lpstr>应收账款!Mark_应收账款_原因</vt:lpstr>
      <vt:lpstr>应收账款!Mark_应收账款_增值率</vt:lpstr>
      <vt:lpstr>应收账款!Mark_应收账款_账龄分析表</vt:lpstr>
      <vt:lpstr>应收账款!Mark_应收账款_账龄分析表_1年以内金额</vt:lpstr>
      <vt:lpstr>应收账款!Mark_应收账款_账龄分析表_1至2年金额</vt:lpstr>
      <vt:lpstr>应收账款!Mark_应收账款_账龄分析表_2至3年金额</vt:lpstr>
      <vt:lpstr>应收账款!Mark_应收账款_账龄分析表_3至4年金额</vt:lpstr>
      <vt:lpstr>应收账款!Mark_应收账款_账龄分析表_4至5年金额</vt:lpstr>
      <vt:lpstr>应收账款!Mark_应收账款_账龄分析表_5年以上金额</vt:lpstr>
      <vt:lpstr>应收账款!Mark_应收账款_账龄总数与申报账面值差异</vt:lpstr>
      <vt:lpstr>应收账款!Mark_应收账款_账面价值</vt:lpstr>
      <vt:lpstr>应收账款!Mark_应收账款_资产核查导航</vt:lpstr>
      <vt:lpstr>应收账款!Mark_应收账款_资产申报导航</vt:lpstr>
      <vt:lpstr>应收账款!Mark_应收账款_资产申报导航整体</vt:lpstr>
      <vt:lpstr>应收账款!Mark_应收账款_最后一行</vt:lpstr>
      <vt:lpstr>应收账款!Mark_应收账款_最近一笔发生日期</vt:lpstr>
      <vt:lpstr>油气资产!Mark_油气资产_备注</vt:lpstr>
      <vt:lpstr>油气资产!Mark_油气资产_合计</vt:lpstr>
      <vt:lpstr>油气资产!Mark_油气资产_计量单位</vt:lpstr>
      <vt:lpstr>油气资产!Mark_油气资产_减油气资产减值准备</vt:lpstr>
      <vt:lpstr>油气资产!Mark_油气资产_净额</vt:lpstr>
      <vt:lpstr>油气资产!Mark_油气资产_矿区</vt:lpstr>
      <vt:lpstr>油气资产!Mark_油气资产_来源</vt:lpstr>
      <vt:lpstr>油气资产!Mark_油气资产_类别</vt:lpstr>
      <vt:lpstr>油气资产!Mark_油气资产_评估价值</vt:lpstr>
      <vt:lpstr>油气资产!Mark_油气资产_评估价值_成新率</vt:lpstr>
      <vt:lpstr>油气资产!Mark_油气资产_评估价值_净值</vt:lpstr>
      <vt:lpstr>油气资产!Mark_油气资产_评估价值_原值</vt:lpstr>
      <vt:lpstr>油气资产!Mark_油气资产_评估人员</vt:lpstr>
      <vt:lpstr>油气资产!Mark_油气资产_审计前账面值</vt:lpstr>
      <vt:lpstr>油气资产!Mark_油气资产_审计前账面值_净值</vt:lpstr>
      <vt:lpstr>油气资产!Mark_油气资产_审计前账面值_原值</vt:lpstr>
      <vt:lpstr>油气资产!Mark_油气资产_审计调整</vt:lpstr>
      <vt:lpstr>油气资产!Mark_油气资产_审计调整_净值</vt:lpstr>
      <vt:lpstr>油气资产!Mark_油气资产_审计调整_原值</vt:lpstr>
      <vt:lpstr>油气资产!Mark_油气资产_使用单位</vt:lpstr>
      <vt:lpstr>油气资产!Mark_油气资产_数量</vt:lpstr>
      <vt:lpstr>油气资产!Mark_油气资产_形成日期</vt:lpstr>
      <vt:lpstr>油气资产!Mark_油气资产_序号</vt:lpstr>
      <vt:lpstr>油气资产!Mark_油气资产_油气资产评估明细表</vt:lpstr>
      <vt:lpstr>油气资产!Mark_油气资产_增值率</vt:lpstr>
      <vt:lpstr>油气资产!Mark_油气资产_账面价值</vt:lpstr>
      <vt:lpstr>油气资产!Mark_油气资产_账面价值_净值</vt:lpstr>
      <vt:lpstr>油气资产!Mark_油气资产_账面价值_原值</vt:lpstr>
      <vt:lpstr>油气资产!Mark_油气资产_最后一行</vt:lpstr>
      <vt:lpstr>预付账款!Mark_预付账款_12年金额</vt:lpstr>
      <vt:lpstr>预付账款!Mark_预付账款_1年以内金额</vt:lpstr>
      <vt:lpstr>预付账款!Mark_预付账款_23年金额</vt:lpstr>
      <vt:lpstr>预付账款!Mark_预付账款_34年金额</vt:lpstr>
      <vt:lpstr>预付账款!Mark_预付账款_45年金额</vt:lpstr>
      <vt:lpstr>预付账款!Mark_预付账款_5年以上金额</vt:lpstr>
      <vt:lpstr>预付账款!Mark_预付账款_备注</vt:lpstr>
      <vt:lpstr>预付账款!Mark_预付账款_发生日期</vt:lpstr>
      <vt:lpstr>预付账款!Mark_预付账款_合计</vt:lpstr>
      <vt:lpstr>预付账款!Mark_预付账款_坏账准备</vt:lpstr>
      <vt:lpstr>预付账款!Mark_预付账款_减坏账准备</vt:lpstr>
      <vt:lpstr>预付账款!Mark_预付账款_减评估风险损失</vt:lpstr>
      <vt:lpstr>预付账款!Mark_预付账款_净额</vt:lpstr>
      <vt:lpstr>预付账款!Mark_预付账款_评估价值</vt:lpstr>
      <vt:lpstr>预付账款!Mark_预付账款_评估人员</vt:lpstr>
      <vt:lpstr>预付账款!Mark_预付账款_审计前账面值</vt:lpstr>
      <vt:lpstr>预付账款!Mark_预付账款_审计调整</vt:lpstr>
      <vt:lpstr>预付账款!Mark_预付账款_收款单位名称结算对象</vt:lpstr>
      <vt:lpstr>预付账款!Mark_预付账款_序号</vt:lpstr>
      <vt:lpstr>预付账款!Mark_预付账款_业务内容</vt:lpstr>
      <vt:lpstr>预付账款!Mark_预付账款_预付账款评估明细表</vt:lpstr>
      <vt:lpstr>预付账款!Mark_预付账款_增值率</vt:lpstr>
      <vt:lpstr>预付账款!Mark_预付账款_账龄</vt:lpstr>
      <vt:lpstr>预付账款!Mark_预付账款_账龄总数与审计前账面值差异</vt:lpstr>
      <vt:lpstr>预付账款!Mark_预付账款_账面价值</vt:lpstr>
      <vt:lpstr>预付账款!Mark_预付账款_最后一行</vt:lpstr>
      <vt:lpstr>预计负债!Mark_预计负债_备注</vt:lpstr>
      <vt:lpstr>预计负债!Mark_预计负债_发生日期</vt:lpstr>
      <vt:lpstr>预计负债!Mark_预计负债_合计</vt:lpstr>
      <vt:lpstr>预计负债!Mark_预计负债_户名</vt:lpstr>
      <vt:lpstr>预计负债!Mark_预计负债_结算内容</vt:lpstr>
      <vt:lpstr>预计负债!Mark_预计负债_评估价值</vt:lpstr>
      <vt:lpstr>预计负债!Mark_预计负债_评估人员</vt:lpstr>
      <vt:lpstr>预计负债!Mark_预计负债_审计前账面值</vt:lpstr>
      <vt:lpstr>预计负债!Mark_预计负债_审计调整</vt:lpstr>
      <vt:lpstr>预计负债!Mark_预计负债_序号</vt:lpstr>
      <vt:lpstr>预计负债!Mark_预计负债_预计负债评估明细表</vt:lpstr>
      <vt:lpstr>预计负债!Mark_预计负债_账面价值</vt:lpstr>
      <vt:lpstr>预计负债!Mark_预计负债_最后一行</vt:lpstr>
      <vt:lpstr>预收账款!Mark_预收账款_备注</vt:lpstr>
      <vt:lpstr>预收账款!Mark_预收账款_发生日期</vt:lpstr>
      <vt:lpstr>预收账款!Mark_预收账款_合计</vt:lpstr>
      <vt:lpstr>预收账款!Mark_预收账款_户名【结算对象】</vt:lpstr>
      <vt:lpstr>预收账款!Mark_预收账款_评估价值</vt:lpstr>
      <vt:lpstr>预收账款!Mark_预收账款_评估人员</vt:lpstr>
      <vt:lpstr>预收账款!Mark_预收账款_审计前账面值</vt:lpstr>
      <vt:lpstr>预收账款!Mark_预收账款_审计调整</vt:lpstr>
      <vt:lpstr>预收账款!Mark_预收账款_序号</vt:lpstr>
      <vt:lpstr>预收账款!Mark_预收账款_业务内容</vt:lpstr>
      <vt:lpstr>预收账款!Mark_预收账款_预收账款评估明细表</vt:lpstr>
      <vt:lpstr>预收账款!Mark_预收账款_账面价值</vt:lpstr>
      <vt:lpstr>预收账款!Mark_预收账款_最后一行</vt:lpstr>
      <vt:lpstr>原材料!Mark_原材料_备注</vt:lpstr>
      <vt:lpstr>原材料!Mark_原材料_材料类别</vt:lpstr>
      <vt:lpstr>原材料!Mark_原材料_存放地点</vt:lpstr>
      <vt:lpstr>原材料!Mark_原材料_合计</vt:lpstr>
      <vt:lpstr>原材料!Mark_原材料_计量单位</vt:lpstr>
      <vt:lpstr>原材料!Mark_原材料_计提减值准备金额</vt:lpstr>
      <vt:lpstr>原材料!Mark_原材料_计提减值准备金额_审计前账面值</vt:lpstr>
      <vt:lpstr>原材料!Mark_原材料_计提减值准备金额_账面价值</vt:lpstr>
      <vt:lpstr>原材料!Mark_原材料_减存货跌价准备</vt:lpstr>
      <vt:lpstr>原材料!Mark_原材料_库龄</vt:lpstr>
      <vt:lpstr>原材料!Mark_原材料_名称及规格型号</vt:lpstr>
      <vt:lpstr>原材料!Mark_原材料_评估价值</vt:lpstr>
      <vt:lpstr>原材料!Mark_原材料_评估价值_单价</vt:lpstr>
      <vt:lpstr>原材料!Mark_原材料_评估价值_金额</vt:lpstr>
      <vt:lpstr>原材料!Mark_原材料_评估价值_实际数量</vt:lpstr>
      <vt:lpstr>原材料!Mark_原材料_评估人员</vt:lpstr>
      <vt:lpstr>原材料!Mark_原材料_审计前账面值</vt:lpstr>
      <vt:lpstr>原材料!Mark_原材料_审计前账面值_单价</vt:lpstr>
      <vt:lpstr>原材料!Mark_原材料_审计前账面值_金额</vt:lpstr>
      <vt:lpstr>原材料!Mark_原材料_审计前账面值_数量</vt:lpstr>
      <vt:lpstr>原材料!Mark_原材料_审计调整</vt:lpstr>
      <vt:lpstr>原材料!Mark_原材料_小计</vt:lpstr>
      <vt:lpstr>原材料!Mark_原材料_序号</vt:lpstr>
      <vt:lpstr>原材料!Mark_原材料_原材料评估明细表</vt:lpstr>
      <vt:lpstr>原材料!Mark_原材料_增值率</vt:lpstr>
      <vt:lpstr>原材料!Mark_原材料_账面价值</vt:lpstr>
      <vt:lpstr>原材料!Mark_原材料_账面价值_单价</vt:lpstr>
      <vt:lpstr>原材料!Mark_原材料_账面价值_金额</vt:lpstr>
      <vt:lpstr>原材料!Mark_原材料_账面价值_数量</vt:lpstr>
      <vt:lpstr>原材料!Mark_原材料_最后一行</vt:lpstr>
      <vt:lpstr>在产品【开发成本】!Mark_在产品【开发成本】_备注</vt:lpstr>
      <vt:lpstr>在产品【开发成本】!Mark_在产品【开发成本】_差异原因说明</vt:lpstr>
      <vt:lpstr>在产品【开发成本】!Mark_在产品【开发成本】_房产证号</vt:lpstr>
      <vt:lpstr>在产品【开发成本】!Mark_在产品【开发成本】_房屋用途</vt:lpstr>
      <vt:lpstr>在产品【开发成本】!Mark_在产品【开发成本】_房屋主体工程是自建还是出包</vt:lpstr>
      <vt:lpstr>在产品【开发成本】!Mark_在产品【开发成本】_费用名称</vt:lpstr>
      <vt:lpstr>在产品【开发成本】!Mark_在产品【开发成本】_工程形象进度</vt:lpstr>
      <vt:lpstr>在产品【开发成本】!Mark_在产品【开发成本】_合计</vt:lpstr>
      <vt:lpstr>在产品【开发成本】!Mark_在产品【开发成本】_建设工程规划许可证号</vt:lpstr>
      <vt:lpstr>在产品【开发成本】!Mark_在产品【开发成本】_建设工程开工证号</vt:lpstr>
      <vt:lpstr>在产品【开发成本】!Mark_在产品【开发成本】_建设用地规划许可证号</vt:lpstr>
      <vt:lpstr>在产品【开发成本】!Mark_在产品【开发成本】_开发进度</vt:lpstr>
      <vt:lpstr>在产品【开发成本】!Mark_在产品【开发成本】_开工日期</vt:lpstr>
      <vt:lpstr>在产品【开发成本】!Mark_在产品【开发成本】_拟开发建筑面积</vt:lpstr>
      <vt:lpstr>在产品【开发成本】!Mark_在产品【开发成本】_评估价值</vt:lpstr>
      <vt:lpstr>在产品【开发成本】!Mark_在产品【开发成本】_评估价值_单价</vt:lpstr>
      <vt:lpstr>在产品【开发成本】!Mark_在产品【开发成本】_评估价值_金额</vt:lpstr>
      <vt:lpstr>在产品【开发成本】!Mark_在产品【开发成本】_评估人员</vt:lpstr>
      <vt:lpstr>在产品【开发成本】!Mark_在产品【开发成本】_清查评估明细表</vt:lpstr>
      <vt:lpstr>在产品【开发成本】!Mark_在产品【开发成本】_商品房预销售许可证号</vt:lpstr>
      <vt:lpstr>在产品【开发成本】!Mark_在产品【开发成本】_尚欠地价款</vt:lpstr>
      <vt:lpstr>在产品【开发成本】!Mark_在产品【开发成本】_尚欠其他款项</vt:lpstr>
      <vt:lpstr>在产品【开发成本】!Mark_在产品【开发成本】_审计前账面值</vt:lpstr>
      <vt:lpstr>在产品【开发成本】!Mark_在产品【开发成本】_审计前账面值_单价</vt:lpstr>
      <vt:lpstr>在产品【开发成本】!Mark_在产品【开发成本】_审计前账面值_金额</vt:lpstr>
      <vt:lpstr>在产品【开发成本】!Mark_在产品【开发成本】_审计前账面值_数量</vt:lpstr>
      <vt:lpstr>在产品【开发成本】!Mark_在产品【开发成本】_审计调整</vt:lpstr>
      <vt:lpstr>在产品【开发成本】!Mark_在产品【开发成本】_实际进度与计划进度是否存在较大差异</vt:lpstr>
      <vt:lpstr>在产品【开发成本】!Mark_在产品【开发成本】_实际数量</vt:lpstr>
      <vt:lpstr>在产品【开发成本】!Mark_在产品【开发成本】_是否抵押</vt:lpstr>
      <vt:lpstr>在产品【开发成本】!Mark_在产品【开发成本】_同区位相似楼盘名称A</vt:lpstr>
      <vt:lpstr>在产品【开发成本】!Mark_在产品【开发成本】_同区位相似楼盘名称B</vt:lpstr>
      <vt:lpstr>在产品【开发成本】!Mark_在产品【开发成本】_同区位相似楼盘名称C</vt:lpstr>
      <vt:lpstr>在产品【开发成本】!Mark_在产品【开发成本】_土地面积</vt:lpstr>
      <vt:lpstr>在产品【开发成本】!Mark_在产品【开发成本】_土地取得方式</vt:lpstr>
      <vt:lpstr>在产品【开发成本】!Mark_在产品【开发成本】_土地取得时间</vt:lpstr>
      <vt:lpstr>在产品【开发成本】!Mark_在产品【开发成本】_土地取得手续是否完备</vt:lpstr>
      <vt:lpstr>在产品【开发成本】!Mark_在产品【开发成本】_土地权属性质</vt:lpstr>
      <vt:lpstr>在产品【开发成本】!Mark_在产品【开发成本】_土地使用证号或土地使用证明</vt:lpstr>
      <vt:lpstr>在产品【开发成本】!Mark_在产品【开发成本】_土地用途</vt:lpstr>
      <vt:lpstr>在产品【开发成本】!Mark_在产品【开发成本】_相似楼盘A销售均价</vt:lpstr>
      <vt:lpstr>在产品【开发成本】!Mark_在产品【开发成本】_相似楼盘B销售均价</vt:lpstr>
      <vt:lpstr>在产品【开发成本】!Mark_在产品【开发成本】_相似楼盘C销售均价</vt:lpstr>
      <vt:lpstr>在产品【开发成本】!Mark_在产品【开发成本】_详细座落地址</vt:lpstr>
      <vt:lpstr>在产品【开发成本】!Mark_在产品【开发成本】_项目经营方式是自已开发还是合作开发</vt:lpstr>
      <vt:lpstr>在产品【开发成本】!Mark_在产品【开发成本】_项目名称</vt:lpstr>
      <vt:lpstr>在产品【开发成本】!Mark_在产品【开发成本】_项目是否存在停工可能</vt:lpstr>
      <vt:lpstr>在产品【开发成本】!Mark_在产品【开发成本】_销售方式预售还是现房销售</vt:lpstr>
      <vt:lpstr>在产品【开发成本】!Mark_在产品【开发成本】_序号</vt:lpstr>
      <vt:lpstr>在产品【开发成本】!Mark_在产品【开发成本】_已投资额</vt:lpstr>
      <vt:lpstr>在产品【开发成本】!Mark_在产品【开发成本】_预计完工日期</vt:lpstr>
      <vt:lpstr>在产品【开发成本】!Mark_在产品【开发成本】_预计总投资额</vt:lpstr>
      <vt:lpstr>在产品【开发成本】!Mark_在产品【开发成本】_预售比例</vt:lpstr>
      <vt:lpstr>在产品【开发成本】!Mark_在产品【开发成本】_预售价格</vt:lpstr>
      <vt:lpstr>在产品【开发成本】!Mark_在产品【开发成本】_增值率</vt:lpstr>
      <vt:lpstr>在产品【开发成本】!Mark_在产品【开发成本】_账面价值</vt:lpstr>
      <vt:lpstr>在产品【开发成本】!Mark_在产品【开发成本】_账面价值_单价</vt:lpstr>
      <vt:lpstr>在产品【开发成本】!Mark_在产品【开发成本】_账面价值_金额</vt:lpstr>
      <vt:lpstr>在产品【开发成本】!Mark_在产品【开发成本】_账面价值_数量</vt:lpstr>
      <vt:lpstr>在产品【开发成本】!Mark_在产品【开发成本】_证载土地使用者</vt:lpstr>
      <vt:lpstr>在产品【开发成本】!Mark_在产品【开发成本】_最后一行</vt:lpstr>
      <vt:lpstr>在产品【自制半成品】!Mark_在产品【自制半成品】_备注</vt:lpstr>
      <vt:lpstr>在产品【自制半成品】!Mark_在产品【自制半成品】_合计</vt:lpstr>
      <vt:lpstr>在产品【自制半成品】!Mark_在产品【自制半成品】_计量单位</vt:lpstr>
      <vt:lpstr>在产品【自制半成品】!Mark_在产品【自制半成品】_计提减值准备金额</vt:lpstr>
      <vt:lpstr>在产品【自制半成品】!Mark_在产品【自制半成品】_计提减值准备金额_审计前账面值</vt:lpstr>
      <vt:lpstr>在产品【自制半成品】!Mark_在产品【自制半成品】_计提减值准备金额_账面价值</vt:lpstr>
      <vt:lpstr>在产品【自制半成品】!Mark_在产品【自制半成品】_减存货跌价准备</vt:lpstr>
      <vt:lpstr>在产品【自制半成品】!Mark_在产品【自制半成品】_名称及规格型号</vt:lpstr>
      <vt:lpstr>在产品【自制半成品】!Mark_在产品【自制半成品】_评估价值</vt:lpstr>
      <vt:lpstr>在产品【自制半成品】!Mark_在产品【自制半成品】_评估价值_单价</vt:lpstr>
      <vt:lpstr>在产品【自制半成品】!Mark_在产品【自制半成品】_评估价值_金额</vt:lpstr>
      <vt:lpstr>在产品【自制半成品】!Mark_在产品【自制半成品】_评估价值_实际数量</vt:lpstr>
      <vt:lpstr>在产品【自制半成品】!Mark_在产品【自制半成品】_评估人员</vt:lpstr>
      <vt:lpstr>在产品【自制半成品】!Mark_在产品【自制半成品】_审计前账面值</vt:lpstr>
      <vt:lpstr>在产品【自制半成品】!Mark_在产品【自制半成品】_审计前账面值_单价</vt:lpstr>
      <vt:lpstr>在产品【自制半成品】!Mark_在产品【自制半成品】_审计前账面值_金额</vt:lpstr>
      <vt:lpstr>在产品【自制半成品】!Mark_在产品【自制半成品】_审计前账面值_数量</vt:lpstr>
      <vt:lpstr>在产品【自制半成品】!Mark_在产品【自制半成品】_审计调整</vt:lpstr>
      <vt:lpstr>在产品【自制半成品】!Mark_在产品【自制半成品】_小计</vt:lpstr>
      <vt:lpstr>在产品【自制半成品】!Mark_在产品【自制半成品】_序号</vt:lpstr>
      <vt:lpstr>在产品【自制半成品】!Mark_在产品【自制半成品】_在产品【自制半成品】评估明细表</vt:lpstr>
      <vt:lpstr>在产品【自制半成品】!Mark_在产品【自制半成品】_增值率</vt:lpstr>
      <vt:lpstr>在产品【自制半成品】!Mark_在产品【自制半成品】_账面价值</vt:lpstr>
      <vt:lpstr>在产品【自制半成品】!Mark_在产品【自制半成品】_账面价值_单价</vt:lpstr>
      <vt:lpstr>在产品【自制半成品】!Mark_在产品【自制半成品】_账面价值_金额</vt:lpstr>
      <vt:lpstr>在产品【自制半成品】!Mark_在产品【自制半成品】_账面价值_数量</vt:lpstr>
      <vt:lpstr>在产品【自制半成品】!Mark_在产品【自制半成品】_最后一行</vt:lpstr>
      <vt:lpstr>在建【设备】!Mark_在建【设备】_备注</vt:lpstr>
      <vt:lpstr>在建【设备】!Mark_在建【设备】_币种</vt:lpstr>
      <vt:lpstr>在建【设备】!Mark_在建【设备】_规格型号</vt:lpstr>
      <vt:lpstr>在建【设备】!Mark_在建【设备】_合计</vt:lpstr>
      <vt:lpstr>在建【设备】!Mark_在建【设备】_计量单位</vt:lpstr>
      <vt:lpstr>在建【设备】!Mark_在建【设备】_开工日期</vt:lpstr>
      <vt:lpstr>在建【设备】!Mark_在建【设备】_评估基准日汇率</vt:lpstr>
      <vt:lpstr>在建【设备】!Mark_在建【设备】_评估价值</vt:lpstr>
      <vt:lpstr>在建【设备】!Mark_在建【设备】_评估价值_安装费及其他</vt:lpstr>
      <vt:lpstr>在建【设备】!Mark_在建【设备】_评估价值_合计</vt:lpstr>
      <vt:lpstr>在建【设备】!Mark_在建【设备】_评估价值_设备费</vt:lpstr>
      <vt:lpstr>在建【设备】!Mark_在建【设备】_评估价值_资金成本</vt:lpstr>
      <vt:lpstr>在建【设备】!Mark_在建【设备】_评估人员</vt:lpstr>
      <vt:lpstr>在建【设备】!Mark_在建【设备】_设备安装工程评估明细表</vt:lpstr>
      <vt:lpstr>在建【设备】!Mark_在建【设备】_审计前账面值</vt:lpstr>
      <vt:lpstr>在建【设备】!Mark_在建【设备】_审计前账面值_安装费及其他</vt:lpstr>
      <vt:lpstr>在建【设备】!Mark_在建【设备】_审计前账面值_合计</vt:lpstr>
      <vt:lpstr>在建【设备】!Mark_在建【设备】_审计前账面值_设备费</vt:lpstr>
      <vt:lpstr>在建【设备】!Mark_在建【设备】_审计前账面值_资金成本</vt:lpstr>
      <vt:lpstr>在建【设备】!Mark_在建【设备】_审计调整</vt:lpstr>
      <vt:lpstr>在建【设备】!Mark_在建【设备】_数量</vt:lpstr>
      <vt:lpstr>在建【设备】!Mark_在建【设备】_外币账面金额</vt:lpstr>
      <vt:lpstr>在建【设备】!Mark_在建【设备】_项目名称</vt:lpstr>
      <vt:lpstr>在建【设备】!Mark_在建【设备】_序号</vt:lpstr>
      <vt:lpstr>在建【设备】!Mark_在建【设备】_预计完工日期</vt:lpstr>
      <vt:lpstr>在建【设备】!Mark_在建【设备】_增减值</vt:lpstr>
      <vt:lpstr>在建【设备】!Mark_在建【设备】_增值率</vt:lpstr>
      <vt:lpstr>在建【设备】!Mark_在建【设备】_账面价值</vt:lpstr>
      <vt:lpstr>在建【设备】!Mark_在建【设备】_账面价值_安装费及其他</vt:lpstr>
      <vt:lpstr>在建【设备】!Mark_在建【设备】_账面价值_合计</vt:lpstr>
      <vt:lpstr>在建【设备】!Mark_在建【设备】_账面价值_设备费</vt:lpstr>
      <vt:lpstr>在建【设备】!Mark_在建【设备】_账面价值_资金成本</vt:lpstr>
      <vt:lpstr>在建【设备】!Mark_在建【设备】_最后一行</vt:lpstr>
      <vt:lpstr>在建【土建】!Mark_在建【土建】_备注</vt:lpstr>
      <vt:lpstr>在建【土建】!Mark_在建【土建】_付款比例</vt:lpstr>
      <vt:lpstr>在建【土建】!Mark_在建【土建】_合计</vt:lpstr>
      <vt:lpstr>在建【土建】!Mark_在建【土建】_建筑面积容积</vt:lpstr>
      <vt:lpstr>在建【土建】!Mark_在建【土建】_结构</vt:lpstr>
      <vt:lpstr>在建【土建】!Mark_在建【土建】_开工日期</vt:lpstr>
      <vt:lpstr>在建【土建】!Mark_在建【土建】_评估价值</vt:lpstr>
      <vt:lpstr>在建【土建】!Mark_在建【土建】_评估人员</vt:lpstr>
      <vt:lpstr>在建【土建】!Mark_在建【土建】_审计前账面值</vt:lpstr>
      <vt:lpstr>在建【土建】!Mark_在建【土建】_审计调整</vt:lpstr>
      <vt:lpstr>在建【土建】!Mark_在建【土建】_土建工程评估明细表</vt:lpstr>
      <vt:lpstr>在建【土建】!Mark_在建【土建】_项目名称</vt:lpstr>
      <vt:lpstr>在建【土建】!Mark_在建【土建】_形象进度</vt:lpstr>
      <vt:lpstr>在建【土建】!Mark_在建【土建】_序号</vt:lpstr>
      <vt:lpstr>在建【土建】!Mark_在建【土建】_预计完工日期</vt:lpstr>
      <vt:lpstr>在建【土建】!Mark_在建【土建】_增减值</vt:lpstr>
      <vt:lpstr>在建【土建】!Mark_在建【土建】_增值率</vt:lpstr>
      <vt:lpstr>在建【土建】!Mark_在建【土建】_账面价值</vt:lpstr>
      <vt:lpstr>在建【土建】!Mark_在建【土建】_最后一行</vt:lpstr>
      <vt:lpstr>在库周转材料!Mark_在库周转材料_备注</vt:lpstr>
      <vt:lpstr>在库周转材料!Mark_在库周转材料_存放地点</vt:lpstr>
      <vt:lpstr>在库周转材料!Mark_在库周转材料_合计</vt:lpstr>
      <vt:lpstr>在库周转材料!Mark_在库周转材料_计量单位</vt:lpstr>
      <vt:lpstr>在库周转材料!Mark_在库周转材料_计提减值准备金额</vt:lpstr>
      <vt:lpstr>在库周转材料!Mark_在库周转材料_计提减值准备金额_审计前账面值</vt:lpstr>
      <vt:lpstr>在库周转材料!Mark_在库周转材料_计提减值准备金额_账面价值</vt:lpstr>
      <vt:lpstr>在库周转材料!Mark_在库周转材料_名称及规格型号</vt:lpstr>
      <vt:lpstr>在库周转材料!Mark_在库周转材料_评估价值</vt:lpstr>
      <vt:lpstr>在库周转材料!Mark_在库周转材料_评估价值_单价</vt:lpstr>
      <vt:lpstr>在库周转材料!Mark_在库周转材料_评估价值_金额</vt:lpstr>
      <vt:lpstr>在库周转材料!Mark_在库周转材料_评估价值_实际数量</vt:lpstr>
      <vt:lpstr>在库周转材料!Mark_在库周转材料_评估人员</vt:lpstr>
      <vt:lpstr>在库周转材料!Mark_在库周转材料_审计前账面值</vt:lpstr>
      <vt:lpstr>在库周转材料!Mark_在库周转材料_审计前账面值_单价</vt:lpstr>
      <vt:lpstr>在库周转材料!Mark_在库周转材料_审计前账面值_金额</vt:lpstr>
      <vt:lpstr>在库周转材料!Mark_在库周转材料_审计前账面值_数量</vt:lpstr>
      <vt:lpstr>在库周转材料!Mark_在库周转材料_审计调整</vt:lpstr>
      <vt:lpstr>在库周转材料!Mark_在库周转材料_序号</vt:lpstr>
      <vt:lpstr>在库周转材料!Mark_在库周转材料_在库周转材料评估明细表</vt:lpstr>
      <vt:lpstr>在库周转材料!Mark_在库周转材料_增值率</vt:lpstr>
      <vt:lpstr>在库周转材料!Mark_在库周转材料_账面价值</vt:lpstr>
      <vt:lpstr>在库周转材料!Mark_在库周转材料_账面价值_单价</vt:lpstr>
      <vt:lpstr>在库周转材料!Mark_在库周转材料_账面价值_金额</vt:lpstr>
      <vt:lpstr>在库周转材料!Mark_在库周转材料_账面价值_数量</vt:lpstr>
      <vt:lpstr>在库周转材料!Mark_在库周转材料_最后一行</vt:lpstr>
      <vt:lpstr>在用周转材料!Mark_在用周转材料_备注</vt:lpstr>
      <vt:lpstr>在用周转材料!Mark_在用周转材料_合计</vt:lpstr>
      <vt:lpstr>在用周转材料!Mark_在用周转材料_计量单位</vt:lpstr>
      <vt:lpstr>在用周转材料!Mark_在用周转材料_计提减值准备金额</vt:lpstr>
      <vt:lpstr>在用周转材料!Mark_在用周转材料_计提减值准备金额_审计前账面值</vt:lpstr>
      <vt:lpstr>在用周转材料!Mark_在用周转材料_计提减值准备金额_账面价值</vt:lpstr>
      <vt:lpstr>在用周转材料!Mark_在用周转材料_名称及规定型号</vt:lpstr>
      <vt:lpstr>在用周转材料!Mark_在用周转材料_评估价值</vt:lpstr>
      <vt:lpstr>在用周转材料!Mark_在用周转材料_评估价值_成新率</vt:lpstr>
      <vt:lpstr>在用周转材料!Mark_在用周转材料_评估价值_单价</vt:lpstr>
      <vt:lpstr>在用周转材料!Mark_在用周转材料_评估价值_金额</vt:lpstr>
      <vt:lpstr>在用周转材料!Mark_在用周转材料_评估人员</vt:lpstr>
      <vt:lpstr>在用周转材料!Mark_在用周转材料_启用日期</vt:lpstr>
      <vt:lpstr>在用周转材料!Mark_在用周转材料_审计前账面值</vt:lpstr>
      <vt:lpstr>在用周转材料!Mark_在用周转材料_审计前账面值_金额</vt:lpstr>
      <vt:lpstr>在用周转材料!Mark_在用周转材料_审计前账面值_数量</vt:lpstr>
      <vt:lpstr>在用周转材料!Mark_在用周转材料_审计调整</vt:lpstr>
      <vt:lpstr>在用周转材料!Mark_在用周转材料_实际数量</vt:lpstr>
      <vt:lpstr>在用周转材料!Mark_在用周转材料_序号</vt:lpstr>
      <vt:lpstr>在用周转材料!Mark_在用周转材料_原始入账价值</vt:lpstr>
      <vt:lpstr>在用周转材料!Mark_在用周转材料_在用周转材料评估明细表</vt:lpstr>
      <vt:lpstr>在用周转材料!Mark_在用周转材料_增值率</vt:lpstr>
      <vt:lpstr>在用周转材料!Mark_在用周转材料_账面价值</vt:lpstr>
      <vt:lpstr>在用周转材料!Mark_在用周转材料_账面价值_金额</vt:lpstr>
      <vt:lpstr>在用周转材料!Mark_在用周转材料_账面价值_数量</vt:lpstr>
      <vt:lpstr>在用周转材料!Mark_在用周转材料_最后一行</vt:lpstr>
      <vt:lpstr>债权投资!Mark_债权投资_备注</vt:lpstr>
      <vt:lpstr>债权投资!Mark_债权投资_被投资单位名称</vt:lpstr>
      <vt:lpstr>债权投资!Mark_债权投资_到期日</vt:lpstr>
      <vt:lpstr>债权投资!Mark_债权投资_合计</vt:lpstr>
      <vt:lpstr>债权投资!Mark_债权投资_减债权投资减值准备</vt:lpstr>
      <vt:lpstr>债权投资!Mark_债权投资_净额</vt:lpstr>
      <vt:lpstr>债权投资!Mark_债权投资_票面利率</vt:lpstr>
      <vt:lpstr>债权投资!Mark_债权投资_评估价值</vt:lpstr>
      <vt:lpstr>债权投资!Mark_债权投资_评估人员</vt:lpstr>
      <vt:lpstr>债权投资!Mark_债权投资_审计前账面值</vt:lpstr>
      <vt:lpstr>债权投资!Mark_债权投资_审计调整</vt:lpstr>
      <vt:lpstr>债权投资!Mark_债权投资_投资成本</vt:lpstr>
      <vt:lpstr>债权投资!Mark_债权投资_投资类别</vt:lpstr>
      <vt:lpstr>债权投资!Mark_债权投资_投资日期</vt:lpstr>
      <vt:lpstr>债权投资!Mark_债权投资_序号</vt:lpstr>
      <vt:lpstr>债权投资!Mark_债权投资_增减值</vt:lpstr>
      <vt:lpstr>债权投资!Mark_债权投资_增值率</vt:lpstr>
      <vt:lpstr>债权投资!Mark_债权投资_债权投资评估明细表</vt:lpstr>
      <vt:lpstr>债权投资!Mark_债权投资_账面价值</vt:lpstr>
      <vt:lpstr>债权投资!Mark_债权投资_最后一行</vt:lpstr>
      <vt:lpstr>长期待摊费用!Mark_长期待摊费用_备注</vt:lpstr>
      <vt:lpstr>长期待摊费用!Mark_长期待摊费用_费用名称或内容</vt:lpstr>
      <vt:lpstr>长期待摊费用!Mark_长期待摊费用_合计</vt:lpstr>
      <vt:lpstr>长期待摊费用!Mark_长期待摊费用_评估价值</vt:lpstr>
      <vt:lpstr>长期待摊费用!Mark_长期待摊费用_评估人员</vt:lpstr>
      <vt:lpstr>长期待摊费用!Mark_长期待摊费用_尚存受益月数</vt:lpstr>
      <vt:lpstr>长期待摊费用!Mark_长期待摊费用_审计前账面值</vt:lpstr>
      <vt:lpstr>长期待摊费用!Mark_长期待摊费用_审计调整</vt:lpstr>
      <vt:lpstr>长期待摊费用!Mark_长期待摊费用_形成日期</vt:lpstr>
      <vt:lpstr>长期待摊费用!Mark_长期待摊费用_序号</vt:lpstr>
      <vt:lpstr>长期待摊费用!Mark_长期待摊费用_预计摊销月数</vt:lpstr>
      <vt:lpstr>长期待摊费用!Mark_长期待摊费用_原始发生额</vt:lpstr>
      <vt:lpstr>长期待摊费用!Mark_长期待摊费用_增减值</vt:lpstr>
      <vt:lpstr>长期待摊费用!Mark_长期待摊费用_增值率</vt:lpstr>
      <vt:lpstr>长期待摊费用!Mark_长期待摊费用_长期待摊费用评估明细表</vt:lpstr>
      <vt:lpstr>长期待摊费用!Mark_长期待摊费用_账面价值</vt:lpstr>
      <vt:lpstr>长期待摊费用!Mark_长期待摊费用_最后一行</vt:lpstr>
      <vt:lpstr>长期借款!Mark_长期借款_备注</vt:lpstr>
      <vt:lpstr>长期借款!Mark_长期借款_币种</vt:lpstr>
      <vt:lpstr>长期借款!Mark_长期借款_到期日</vt:lpstr>
      <vt:lpstr>长期借款!Mark_长期借款_发生日期</vt:lpstr>
      <vt:lpstr>长期借款!Mark_长期借款_放款银行或机构名称</vt:lpstr>
      <vt:lpstr>长期借款!Mark_长期借款_合计</vt:lpstr>
      <vt:lpstr>长期借款!Mark_长期借款_评估价值</vt:lpstr>
      <vt:lpstr>长期借款!Mark_长期借款_评估人员</vt:lpstr>
      <vt:lpstr>长期借款!Mark_长期借款_审计前账面值</vt:lpstr>
      <vt:lpstr>长期借款!Mark_长期借款_审计调整</vt:lpstr>
      <vt:lpstr>长期借款!Mark_长期借款_外币基准日汇率</vt:lpstr>
      <vt:lpstr>长期借款!Mark_长期借款_外币金额</vt:lpstr>
      <vt:lpstr>长期借款!Mark_长期借款_序号</vt:lpstr>
      <vt:lpstr>长期借款!Mark_长期借款_月利率</vt:lpstr>
      <vt:lpstr>长期借款!Mark_长期借款_长期借款评估明细表</vt:lpstr>
      <vt:lpstr>长期借款!Mark_长期借款_账面价值</vt:lpstr>
      <vt:lpstr>长期借款!Mark_长期借款_最后一行</vt:lpstr>
      <vt:lpstr>长期应付款!Mark_长期应付款_备注</vt:lpstr>
      <vt:lpstr>长期应付款!Mark_长期应付款_发生日期</vt:lpstr>
      <vt:lpstr>长期应付款!Mark_长期应付款_合计</vt:lpstr>
      <vt:lpstr>长期应付款!Mark_长期应付款_户名</vt:lpstr>
      <vt:lpstr>长期应付款!Mark_长期应付款_评估价值</vt:lpstr>
      <vt:lpstr>长期应付款!Mark_长期应付款_评估人员</vt:lpstr>
      <vt:lpstr>长期应付款!Mark_长期应付款_审计前账面值_初始额</vt:lpstr>
      <vt:lpstr>长期应付款!Mark_长期应付款_审计前账面值_合计</vt:lpstr>
      <vt:lpstr>长期应付款!Mark_长期应付款_审计前账面值_利息及汇率净损失</vt:lpstr>
      <vt:lpstr>长期应付款!Mark_长期应付款_审计调整</vt:lpstr>
      <vt:lpstr>长期应付款!Mark_长期应付款_序号</vt:lpstr>
      <vt:lpstr>长期应付款!Mark_长期应付款_业务内容</vt:lpstr>
      <vt:lpstr>长期应付款!Mark_长期应付款_长期应付款评估明细表</vt:lpstr>
      <vt:lpstr>长期应付款!Mark_长期应付款_账面价值_初始额</vt:lpstr>
      <vt:lpstr>长期应付款!Mark_长期应付款_账面价值_合计</vt:lpstr>
      <vt:lpstr>长期应付款!Mark_长期应付款_账面价值_利息及汇率净损失</vt:lpstr>
      <vt:lpstr>长期应付款!Mark_长期应付款_最后一行</vt:lpstr>
      <vt:lpstr>长期应收款!Mark_长期应收款_备注</vt:lpstr>
      <vt:lpstr>长期应收款!Mark_长期应收款_发生日期</vt:lpstr>
      <vt:lpstr>长期应收款!Mark_长期应收款_合计</vt:lpstr>
      <vt:lpstr>长期应收款!Mark_长期应收款_户名欠款单位名称</vt:lpstr>
      <vt:lpstr>长期应收款!Mark_长期应收款_减坏账准备</vt:lpstr>
      <vt:lpstr>长期应收款!Mark_长期应收款_减评估风险损失</vt:lpstr>
      <vt:lpstr>长期应收款!Mark_长期应收款_净额</vt:lpstr>
      <vt:lpstr>长期应收款!Mark_长期应收款_评估价值</vt:lpstr>
      <vt:lpstr>长期应收款!Mark_长期应收款_评估人员</vt:lpstr>
      <vt:lpstr>长期应收款!Mark_长期应收款_欠款单位名称结算对象</vt:lpstr>
      <vt:lpstr>长期应收款!Mark_长期应收款_审计前账面值</vt:lpstr>
      <vt:lpstr>长期应收款!Mark_长期应收款_审计调整</vt:lpstr>
      <vt:lpstr>长期应收款!Mark_长期应收款_序号</vt:lpstr>
      <vt:lpstr>长期应收款!Mark_长期应收款_业务内容</vt:lpstr>
      <vt:lpstr>长期应收款!Mark_长期应收款_增值率</vt:lpstr>
      <vt:lpstr>长期应收款!Mark_长期应收款_长期应收款款评估明细表</vt:lpstr>
      <vt:lpstr>长期应收款!Mark_长期应收款_长期应收款评估明细表</vt:lpstr>
      <vt:lpstr>长期应收款!Mark_长期应收款_账面价值</vt:lpstr>
      <vt:lpstr>长期应收款!Mark_长期应收款_最后一行</vt:lpstr>
      <vt:lpstr>长输管线!Mark_长输管线_保温层厚度</vt:lpstr>
      <vt:lpstr>长输管线!Mark_长输管线_备注</vt:lpstr>
      <vt:lpstr>长输管线!Mark_长输管线_壁厚</vt:lpstr>
      <vt:lpstr>长输管线!Mark_长输管线_防腐类型</vt:lpstr>
      <vt:lpstr>长输管线!Mark_长输管线_固定资产长输油气管线评估明细表</vt:lpstr>
      <vt:lpstr>长输管线!Mark_长输管线_管径</vt:lpstr>
      <vt:lpstr>长输管线!Mark_长输管线_管线材质</vt:lpstr>
      <vt:lpstr>长输管线!Mark_长输管线_管线埋深</vt:lpstr>
      <vt:lpstr>长输管线!Mark_长输管线_管线起点</vt:lpstr>
      <vt:lpstr>长输管线!Mark_长输管线_管线长度</vt:lpstr>
      <vt:lpstr>长输管线!Mark_长输管线_管线终点</vt:lpstr>
      <vt:lpstr>长输管线!Mark_长输管线_管线资产名称</vt:lpstr>
      <vt:lpstr>长输管线!Mark_长输管线_合计</vt:lpstr>
      <vt:lpstr>长输管线!Mark_长输管线_会计折旧年限</vt:lpstr>
      <vt:lpstr>长输管线!Mark_长输管线_建成年月</vt:lpstr>
      <vt:lpstr>长输管线!Mark_长输管线_评估价值成新率</vt:lpstr>
      <vt:lpstr>长输管线!Mark_长输管线_评估价值净值</vt:lpstr>
      <vt:lpstr>长输管线!Mark_长输管线_评估价值原值</vt:lpstr>
      <vt:lpstr>长输管线!Mark_长输管线_评估人员</vt:lpstr>
      <vt:lpstr>长输管线!Mark_长输管线_铺设方式</vt:lpstr>
      <vt:lpstr>长输管线!Mark_长输管线_审计前账面值净值</vt:lpstr>
      <vt:lpstr>长输管线!Mark_长输管线_审计前账面值其中减值准备</vt:lpstr>
      <vt:lpstr>长输管线!Mark_长输管线_审计前账面值原值</vt:lpstr>
      <vt:lpstr>长输管线!Mark_长输管线_审计调整净值</vt:lpstr>
      <vt:lpstr>长输管线!Mark_长输管线_审计调整原值</vt:lpstr>
      <vt:lpstr>长输管线!Mark_长输管线_使用单位</vt:lpstr>
      <vt:lpstr>长输管线!Mark_长输管线_位置</vt:lpstr>
      <vt:lpstr>长输管线!Mark_长输管线_现状</vt:lpstr>
      <vt:lpstr>长输管线!Mark_长输管线_序号</vt:lpstr>
      <vt:lpstr>长输管线!Mark_长输管线_压力</vt:lpstr>
      <vt:lpstr>长输管线!Mark_长输管线_压力等级</vt:lpstr>
      <vt:lpstr>长输管线!Mark_长输管线_增值率</vt:lpstr>
      <vt:lpstr>长输管线!Mark_长输管线_账面价值</vt:lpstr>
      <vt:lpstr>长输管线!Mark_长输管线_账面价值净值</vt:lpstr>
      <vt:lpstr>长输管线!Mark_长输管线_账面价值原值</vt:lpstr>
      <vt:lpstr>长输管线!Mark_长输管线_资产编号</vt:lpstr>
      <vt:lpstr>长输管线!Mark_长输管线_资产类型</vt:lpstr>
      <vt:lpstr>长输管线!Mark_长输管线_最后一行</vt:lpstr>
      <vt:lpstr>Mark_账龄</vt:lpstr>
      <vt:lpstr>Mark_账龄金额</vt:lpstr>
      <vt:lpstr>参数配置!Mark_折现率历史期间数据</vt:lpstr>
      <vt:lpstr>参数配置!Mark_折现率全部数据</vt:lpstr>
      <vt:lpstr>参数配置!Mark_折现率隐藏空数据</vt:lpstr>
      <vt:lpstr>参数配置!Mark_折现率预测期数据</vt:lpstr>
      <vt:lpstr>Mark_整体勘察数量</vt:lpstr>
      <vt:lpstr>职工薪酬!Mark_职工薪酬_备注</vt:lpstr>
      <vt:lpstr>职工薪酬!Mark_职工薪酬_发生日期</vt:lpstr>
      <vt:lpstr>职工薪酬!Mark_职工薪酬_合计</vt:lpstr>
      <vt:lpstr>职工薪酬!Mark_职工薪酬_结算内容</vt:lpstr>
      <vt:lpstr>职工薪酬!Mark_职工薪酬_评估价值</vt:lpstr>
      <vt:lpstr>职工薪酬!Mark_职工薪酬_评估人员</vt:lpstr>
      <vt:lpstr>职工薪酬!Mark_职工薪酬_审计前账面值</vt:lpstr>
      <vt:lpstr>职工薪酬!Mark_职工薪酬_审计调整</vt:lpstr>
      <vt:lpstr>职工薪酬!Mark_职工薪酬_序号</vt:lpstr>
      <vt:lpstr>职工薪酬!Mark_职工薪酬_应付职工薪酬评估明细表</vt:lpstr>
      <vt:lpstr>职工薪酬!Mark_职工薪酬_账面价值</vt:lpstr>
      <vt:lpstr>职工薪酬!Mark_职工薪酬_最后一行</vt:lpstr>
      <vt:lpstr>Mark_总金额</vt:lpstr>
      <vt:lpstr>Mark_总项数</vt:lpstr>
      <vt:lpstr>租赁负债!Mark_租赁负债_备注</vt:lpstr>
      <vt:lpstr>租赁负债!Mark_租赁负债_到期时间</vt:lpstr>
      <vt:lpstr>租赁负债!Mark_租赁负债_合计</vt:lpstr>
      <vt:lpstr>租赁负债!Mark_租赁负债_计量单位</vt:lpstr>
      <vt:lpstr>租赁负债!Mark_租赁负债_每期租金</vt:lpstr>
      <vt:lpstr>租赁负债!Mark_租赁负债_评估价值</vt:lpstr>
      <vt:lpstr>租赁负债!Mark_租赁负债_评估人员</vt:lpstr>
      <vt:lpstr>租赁负债!Mark_租赁负债_期限单位</vt:lpstr>
      <vt:lpstr>租赁负债!Mark_租赁负债_审计前账面值</vt:lpstr>
      <vt:lpstr>租赁负债!Mark_租赁负债_审计调整</vt:lpstr>
      <vt:lpstr>租赁负债!Mark_租赁负债_形成日期</vt:lpstr>
      <vt:lpstr>租赁负债!Mark_租赁负债_序号</vt:lpstr>
      <vt:lpstr>租赁负债!Mark_租赁负债_增值率</vt:lpstr>
      <vt:lpstr>租赁负债!Mark_租赁负债_账面价值</vt:lpstr>
      <vt:lpstr>租赁负债!Mark_租赁负债_资产名称</vt:lpstr>
      <vt:lpstr>租赁负债!Mark_租赁负债_租金涨幅比例</vt:lpstr>
      <vt:lpstr>租赁负债!Mark_租赁负债_租赁负债评估明细表</vt:lpstr>
      <vt:lpstr>租赁负债!Mark_租赁负债_租赁数量</vt:lpstr>
      <vt:lpstr>租赁负债!Mark_租赁负债_租赁用途</vt:lpstr>
      <vt:lpstr>租赁负债!Mark_租赁负债_最后一行</vt:lpstr>
      <vt:lpstr>材料采购【在途物资】!Print_Area</vt:lpstr>
      <vt:lpstr>产成品【库存商品】!Print_Area</vt:lpstr>
      <vt:lpstr>车辆!Print_Area</vt:lpstr>
      <vt:lpstr>持有待售负债!Print_Area</vt:lpstr>
      <vt:lpstr>持有待售资产!Print_Area</vt:lpstr>
      <vt:lpstr>持有到期投资!Print_Area</vt:lpstr>
      <vt:lpstr>存货汇总!Print_Area</vt:lpstr>
      <vt:lpstr>递延收益!Print_Area</vt:lpstr>
      <vt:lpstr>递延所得税负债!Print_Area</vt:lpstr>
      <vt:lpstr>递延所得税资产!Print_Area</vt:lpstr>
      <vt:lpstr>电子设备!Print_Area</vt:lpstr>
      <vt:lpstr>短期借款!Print_Area</vt:lpstr>
      <vt:lpstr>发出商品!Print_Area</vt:lpstr>
      <vt:lpstr>房屋建筑物!Print_Area</vt:lpstr>
      <vt:lpstr>飞机!Print_Area</vt:lpstr>
      <vt:lpstr>非流动负债汇总!Print_Area</vt:lpstr>
      <vt:lpstr>非流动资产汇总!Print_Area</vt:lpstr>
      <vt:lpstr>分类汇总!Print_Area</vt:lpstr>
      <vt:lpstr>工程施工!Print_Area</vt:lpstr>
      <vt:lpstr>工程物资!Print_Area</vt:lpstr>
      <vt:lpstr>构筑物!Print_Area</vt:lpstr>
      <vt:lpstr>股权投资!Print_Area</vt:lpstr>
      <vt:lpstr>固定资产汇总!Print_Area</vt:lpstr>
      <vt:lpstr>管道沟槽!Print_Area</vt:lpstr>
      <vt:lpstr>合同负债!Print_Area</vt:lpstr>
      <vt:lpstr>合同资产!Print_Area</vt:lpstr>
      <vt:lpstr>汇总表!Print_Area</vt:lpstr>
      <vt:lpstr>机器设备!Print_Area</vt:lpstr>
      <vt:lpstr>交易性—股票!Print_Area</vt:lpstr>
      <vt:lpstr>交易性—基金!Print_Area</vt:lpstr>
      <vt:lpstr>交易性金融负债!Print_Area</vt:lpstr>
      <vt:lpstr>交易性金融资产汇总!Print_Area</vt:lpstr>
      <vt:lpstr>交易性—债券!Print_Area</vt:lpstr>
      <vt:lpstr>井巷!Print_Area</vt:lpstr>
      <vt:lpstr>开发支出!Print_Area</vt:lpstr>
      <vt:lpstr>可出售—股票!Print_Area</vt:lpstr>
      <vt:lpstr>可出售—股权!Print_Area</vt:lpstr>
      <vt:lpstr>可出售—其他!Print_Area</vt:lpstr>
      <vt:lpstr>可出售—债券!Print_Area</vt:lpstr>
      <vt:lpstr>可供出售金融资产汇总!Print_Area</vt:lpstr>
      <vt:lpstr>流动负债汇总!Print_Area</vt:lpstr>
      <vt:lpstr>流动汇总!Print_Area</vt:lpstr>
      <vt:lpstr>农产品!Print_Area</vt:lpstr>
      <vt:lpstr>其他非流动负债!Print_Area</vt:lpstr>
      <vt:lpstr>其他非流动金融资产!Print_Area</vt:lpstr>
      <vt:lpstr>其他非流动资产!Print_Area</vt:lpstr>
      <vt:lpstr>其他货币资金!Print_Area</vt:lpstr>
      <vt:lpstr>其他流动负债!Print_Area</vt:lpstr>
      <vt:lpstr>其他流动资产!Print_Area</vt:lpstr>
      <vt:lpstr>其他权益工具投资!Print_Area</vt:lpstr>
      <vt:lpstr>其他应付款!Print_Area</vt:lpstr>
      <vt:lpstr>其他应付款汇总!Print_Area</vt:lpstr>
      <vt:lpstr>其他应收款!Print_Area</vt:lpstr>
      <vt:lpstr>其他应收款汇总!Print_Area</vt:lpstr>
      <vt:lpstr>其他债权投资!Print_Area</vt:lpstr>
      <vt:lpstr>融资—应收票据!Print_Area</vt:lpstr>
      <vt:lpstr>融资—应收账款!Print_Area</vt:lpstr>
      <vt:lpstr>商誉!Print_Area</vt:lpstr>
      <vt:lpstr>生产性生物资产!Print_Area</vt:lpstr>
      <vt:lpstr>使用权资产!Print_Area</vt:lpstr>
      <vt:lpstr>投资性房地产—房屋成本模式!Print_Area</vt:lpstr>
      <vt:lpstr>投资性房地产汇总表!Print_Area</vt:lpstr>
      <vt:lpstr>投资性房地产—土地成本模式!Print_Area</vt:lpstr>
      <vt:lpstr>投资性房地产—土地公允价值模式!Print_Area</vt:lpstr>
      <vt:lpstr>土地!Print_Area</vt:lpstr>
      <vt:lpstr>委托加工物资!Print_Area</vt:lpstr>
      <vt:lpstr>无形—矿业权!Print_Area</vt:lpstr>
      <vt:lpstr>无形—其他!Print_Area</vt:lpstr>
      <vt:lpstr>无形资产汇总!Print_Area</vt:lpstr>
      <vt:lpstr>现金!Print_Area</vt:lpstr>
      <vt:lpstr>消耗性生物资产!Print_Area</vt:lpstr>
      <vt:lpstr>衍生金融负债!Print_Area</vt:lpstr>
      <vt:lpstr>衍生金融资产!Print_Area</vt:lpstr>
      <vt:lpstr>一年到期非流动负债!Print_Area</vt:lpstr>
      <vt:lpstr>一年到期非流动资产!Print_Area</vt:lpstr>
      <vt:lpstr>银行存款!Print_Area</vt:lpstr>
      <vt:lpstr>应付股利【利润】!Print_Area</vt:lpstr>
      <vt:lpstr>应付利息!Print_Area</vt:lpstr>
      <vt:lpstr>应付票据!Print_Area</vt:lpstr>
      <vt:lpstr>应付债券!Print_Area</vt:lpstr>
      <vt:lpstr>应付账款!Print_Area</vt:lpstr>
      <vt:lpstr>应交税费!Print_Area</vt:lpstr>
      <vt:lpstr>应收股利【利润】!Print_Area</vt:lpstr>
      <vt:lpstr>应收款项融资汇总!Print_Area</vt:lpstr>
      <vt:lpstr>应收利息!Print_Area</vt:lpstr>
      <vt:lpstr>应收票据!Print_Area</vt:lpstr>
      <vt:lpstr>应收账款!Print_Area</vt:lpstr>
      <vt:lpstr>油气资产!Print_Area</vt:lpstr>
      <vt:lpstr>预付账款!Print_Area</vt:lpstr>
      <vt:lpstr>预计负债!Print_Area</vt:lpstr>
      <vt:lpstr>预收账款!Print_Area</vt:lpstr>
      <vt:lpstr>原材料!Print_Area</vt:lpstr>
      <vt:lpstr>在产品【自制半成品】!Print_Area</vt:lpstr>
      <vt:lpstr>在建【设备】!Print_Area</vt:lpstr>
      <vt:lpstr>在建【土建】!Print_Area</vt:lpstr>
      <vt:lpstr>在建工程汇总!Print_Area</vt:lpstr>
      <vt:lpstr>在库周转材料!Print_Area</vt:lpstr>
      <vt:lpstr>在用周转材料!Print_Area</vt:lpstr>
      <vt:lpstr>债权投资!Print_Area</vt:lpstr>
      <vt:lpstr>长期待摊费用!Print_Area</vt:lpstr>
      <vt:lpstr>长期借款!Print_Area</vt:lpstr>
      <vt:lpstr>长期应付款!Print_Area</vt:lpstr>
      <vt:lpstr>长期应收款!Print_Area</vt:lpstr>
      <vt:lpstr>长输管线!Print_Area</vt:lpstr>
      <vt:lpstr>职工薪酬!Print_Area</vt:lpstr>
      <vt:lpstr>租赁负债!Print_Area</vt:lpstr>
      <vt:lpstr>材料采购【在途物资】!Print_Titles</vt:lpstr>
      <vt:lpstr>产成品【开发产品】!Print_Titles</vt:lpstr>
      <vt:lpstr>产成品【库存商品】!Print_Titles</vt:lpstr>
      <vt:lpstr>车辆!Print_Titles</vt:lpstr>
      <vt:lpstr>持有待售负债!Print_Titles</vt:lpstr>
      <vt:lpstr>持有待售资产!Print_Titles</vt:lpstr>
      <vt:lpstr>持有到期投资!Print_Titles</vt:lpstr>
      <vt:lpstr>递延收益!Print_Titles</vt:lpstr>
      <vt:lpstr>递延所得税负债!Print_Titles</vt:lpstr>
      <vt:lpstr>递延所得税资产!Print_Titles</vt:lpstr>
      <vt:lpstr>电子设备!Print_Titles</vt:lpstr>
      <vt:lpstr>短期借款!Print_Titles</vt:lpstr>
      <vt:lpstr>发出商品!Print_Titles</vt:lpstr>
      <vt:lpstr>房屋建筑物!Print_Titles</vt:lpstr>
      <vt:lpstr>飞机!Print_Titles</vt:lpstr>
      <vt:lpstr>分类汇总!Print_Titles</vt:lpstr>
      <vt:lpstr>工程施工!Print_Titles</vt:lpstr>
      <vt:lpstr>工程物资!Print_Titles</vt:lpstr>
      <vt:lpstr>构筑物!Print_Titles</vt:lpstr>
      <vt:lpstr>股权投资!Print_Titles</vt:lpstr>
      <vt:lpstr>管道沟槽!Print_Titles</vt:lpstr>
      <vt:lpstr>合同负债!Print_Titles</vt:lpstr>
      <vt:lpstr>合同资产!Print_Titles</vt:lpstr>
      <vt:lpstr>机器设备!Print_Titles</vt:lpstr>
      <vt:lpstr>交易性—股票!Print_Titles</vt:lpstr>
      <vt:lpstr>交易性—基金!Print_Titles</vt:lpstr>
      <vt:lpstr>交易性金融负债!Print_Titles</vt:lpstr>
      <vt:lpstr>交易性—债券!Print_Titles</vt:lpstr>
      <vt:lpstr>井巷!Print_Titles</vt:lpstr>
      <vt:lpstr>开发支出!Print_Titles</vt:lpstr>
      <vt:lpstr>可出售—股票!Print_Titles</vt:lpstr>
      <vt:lpstr>可出售—股权!Print_Titles</vt:lpstr>
      <vt:lpstr>可出售—其他!Print_Titles</vt:lpstr>
      <vt:lpstr>可出售—债券!Print_Titles</vt:lpstr>
      <vt:lpstr>农产品!Print_Titles</vt:lpstr>
      <vt:lpstr>其他非流动负债!Print_Titles</vt:lpstr>
      <vt:lpstr>其他非流动金融资产!Print_Titles</vt:lpstr>
      <vt:lpstr>其他非流动资产!Print_Titles</vt:lpstr>
      <vt:lpstr>其他货币资金!Print_Titles</vt:lpstr>
      <vt:lpstr>其他流动负债!Print_Titles</vt:lpstr>
      <vt:lpstr>其他流动资产!Print_Titles</vt:lpstr>
      <vt:lpstr>其他权益工具投资!Print_Titles</vt:lpstr>
      <vt:lpstr>其他应付款!Print_Titles</vt:lpstr>
      <vt:lpstr>其他应收款!Print_Titles</vt:lpstr>
      <vt:lpstr>其他债权投资!Print_Titles</vt:lpstr>
      <vt:lpstr>融资—应收票据!Print_Titles</vt:lpstr>
      <vt:lpstr>融资—应收账款!Print_Titles</vt:lpstr>
      <vt:lpstr>商誉!Print_Titles</vt:lpstr>
      <vt:lpstr>生产性生物资产!Print_Titles</vt:lpstr>
      <vt:lpstr>使用权资产!Print_Titles</vt:lpstr>
      <vt:lpstr>投资性房地产—房屋成本模式!Print_Titles</vt:lpstr>
      <vt:lpstr>投资性房地产—房屋公允价值模式!Print_Titles</vt:lpstr>
      <vt:lpstr>投资性房地产—土地成本模式!Print_Titles</vt:lpstr>
      <vt:lpstr>投资性房地产—土地公允价值模式!Print_Titles</vt:lpstr>
      <vt:lpstr>土地!Print_Titles</vt:lpstr>
      <vt:lpstr>委托加工物资!Print_Titles</vt:lpstr>
      <vt:lpstr>无形—矿业权!Print_Titles</vt:lpstr>
      <vt:lpstr>无形—其他!Print_Titles</vt:lpstr>
      <vt:lpstr>无形—土地!Print_Titles</vt:lpstr>
      <vt:lpstr>现金!Print_Titles</vt:lpstr>
      <vt:lpstr>消耗性生物资产!Print_Titles</vt:lpstr>
      <vt:lpstr>衍生金融负债!Print_Titles</vt:lpstr>
      <vt:lpstr>衍生金融资产!Print_Titles</vt:lpstr>
      <vt:lpstr>一年到期非流动负债!Print_Titles</vt:lpstr>
      <vt:lpstr>一年到期非流动资产!Print_Titles</vt:lpstr>
      <vt:lpstr>银行存款!Print_Titles</vt:lpstr>
      <vt:lpstr>应付股利【利润】!Print_Titles</vt:lpstr>
      <vt:lpstr>应付利息!Print_Titles</vt:lpstr>
      <vt:lpstr>应付票据!Print_Titles</vt:lpstr>
      <vt:lpstr>应付债券!Print_Titles</vt:lpstr>
      <vt:lpstr>应付账款!Print_Titles</vt:lpstr>
      <vt:lpstr>应交税费!Print_Titles</vt:lpstr>
      <vt:lpstr>应收股利【利润】!Print_Titles</vt:lpstr>
      <vt:lpstr>应收利息!Print_Titles</vt:lpstr>
      <vt:lpstr>应收票据!Print_Titles</vt:lpstr>
      <vt:lpstr>应收账款!Print_Titles</vt:lpstr>
      <vt:lpstr>油气资产!Print_Titles</vt:lpstr>
      <vt:lpstr>预付账款!Print_Titles</vt:lpstr>
      <vt:lpstr>预计负债!Print_Titles</vt:lpstr>
      <vt:lpstr>预收账款!Print_Titles</vt:lpstr>
      <vt:lpstr>原材料!Print_Titles</vt:lpstr>
      <vt:lpstr>在产品【开发成本】!Print_Titles</vt:lpstr>
      <vt:lpstr>在产品【自制半成品】!Print_Titles</vt:lpstr>
      <vt:lpstr>在建【设备】!Print_Titles</vt:lpstr>
      <vt:lpstr>在建【土建】!Print_Titles</vt:lpstr>
      <vt:lpstr>在库周转材料!Print_Titles</vt:lpstr>
      <vt:lpstr>在用周转材料!Print_Titles</vt:lpstr>
      <vt:lpstr>债权投资!Print_Titles</vt:lpstr>
      <vt:lpstr>长期待摊费用!Print_Titles</vt:lpstr>
      <vt:lpstr>长期借款!Print_Titles</vt:lpstr>
      <vt:lpstr>长期应付款!Print_Titles</vt:lpstr>
      <vt:lpstr>长期应收款!Print_Titles</vt:lpstr>
      <vt:lpstr>长输管线!Print_Titles</vt:lpstr>
      <vt:lpstr>职工薪酬!Print_Titles</vt:lpstr>
      <vt:lpstr>租赁负债!Print_Titles</vt:lpstr>
    </vt:vector>
  </TitlesOfParts>
  <Company>conqueror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新版通用申报表</dc:title>
  <dc:creator>Seaman</dc:creator>
  <cp:lastModifiedBy>Zhonglian</cp:lastModifiedBy>
  <cp:lastPrinted>2021-03-29T06:55:05Z</cp:lastPrinted>
  <dcterms:created xsi:type="dcterms:W3CDTF">1999-04-07T08:44:00Z</dcterms:created>
  <dcterms:modified xsi:type="dcterms:W3CDTF">2021-07-09T06:33:22Z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2052-11.1.0.9440</vt:lpwstr>
  </property>
</Properties>
</file>