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60" windowWidth="15480" windowHeight="8130"/>
  </bookViews>
  <sheets>
    <sheet name="Funds expenses" sheetId="8" r:id="rId1"/>
    <sheet name="Mahesh anna" sheetId="4" r:id="rId2"/>
    <sheet name="Mahesh anna Detail" sheetId="5" r:id="rId3"/>
    <sheet name="Sath Anna" sheetId="7" r:id="rId4"/>
  </sheets>
  <calcPr calcId="145621"/>
</workbook>
</file>

<file path=xl/calcChain.xml><?xml version="1.0" encoding="utf-8"?>
<calcChain xmlns="http://schemas.openxmlformats.org/spreadsheetml/2006/main">
  <c r="F29" i="8" l="1"/>
  <c r="F14" i="8" l="1"/>
  <c r="H8" i="8" l="1"/>
  <c r="H12" i="8" s="1"/>
  <c r="C12" i="8" s="1"/>
  <c r="F6" i="8" l="1"/>
  <c r="F8" i="8" s="1"/>
  <c r="F33" i="8" s="1"/>
  <c r="C6" i="8" l="1"/>
  <c r="C9" i="8" s="1"/>
  <c r="C20" i="4" l="1"/>
  <c r="C19" i="4"/>
  <c r="G61" i="4" l="1"/>
  <c r="G62" i="4" s="1"/>
  <c r="G63" i="4" l="1"/>
  <c r="H63" i="4" s="1"/>
  <c r="C17" i="8" s="1"/>
  <c r="C11" i="8"/>
  <c r="C13" i="8" s="1"/>
  <c r="C19" i="8" s="1"/>
  <c r="I40" i="4"/>
  <c r="I39" i="4"/>
  <c r="G22" i="8" l="1"/>
  <c r="I41" i="4"/>
  <c r="G28" i="4"/>
  <c r="G27" i="4"/>
  <c r="G34" i="4"/>
  <c r="E25" i="7" l="1"/>
  <c r="C29" i="7"/>
  <c r="C28" i="7"/>
  <c r="H27" i="7"/>
  <c r="H32" i="7" s="1"/>
  <c r="C27" i="7"/>
  <c r="G13" i="4"/>
  <c r="G12" i="4"/>
  <c r="C24" i="7"/>
  <c r="G8" i="4"/>
  <c r="C46" i="4"/>
  <c r="C14" i="7"/>
  <c r="C28" i="4"/>
  <c r="C36" i="4"/>
  <c r="D42" i="4"/>
  <c r="C58" i="4"/>
  <c r="G8" i="5"/>
  <c r="K8" i="5"/>
  <c r="G16" i="5"/>
  <c r="K16" i="5"/>
  <c r="G26" i="5"/>
  <c r="K26" i="5"/>
  <c r="C32" i="5"/>
  <c r="K32" i="5"/>
  <c r="G34" i="5"/>
  <c r="G40" i="5"/>
  <c r="C43" i="5"/>
  <c r="M58" i="5"/>
  <c r="E59" i="5" s="1"/>
  <c r="E4" i="7"/>
  <c r="E17" i="7" s="1"/>
  <c r="C31" i="7" l="1"/>
  <c r="C38" i="4"/>
  <c r="C49" i="4" s="1"/>
  <c r="C51" i="4" s="1"/>
  <c r="C54" i="4" s="1"/>
  <c r="G51" i="4"/>
  <c r="C21" i="4" s="1"/>
</calcChain>
</file>

<file path=xl/comments1.xml><?xml version="1.0" encoding="utf-8"?>
<comments xmlns="http://schemas.openxmlformats.org/spreadsheetml/2006/main">
  <authors>
    <author>Mahesh Thangaraju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Mahesh Thangaraju:</t>
        </r>
        <r>
          <rPr>
            <sz val="9"/>
            <color indexed="81"/>
            <rFont val="Tahoma"/>
            <family val="2"/>
          </rPr>
          <t xml:space="preserve">
sadangi transferred 1 month rent to your account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Mahesh Thangaraju:</t>
        </r>
        <r>
          <rPr>
            <sz val="9"/>
            <color indexed="81"/>
            <rFont val="Tahoma"/>
            <family val="2"/>
          </rPr>
          <t xml:space="preserve">
including the amount to be given</t>
        </r>
      </text>
    </comment>
    <comment ref="E38" authorId="0">
      <text>
        <r>
          <rPr>
            <b/>
            <sz val="9"/>
            <color indexed="81"/>
            <rFont val="Tahoma"/>
            <family val="2"/>
          </rPr>
          <t>Mahesh Thangaraju:</t>
        </r>
        <r>
          <rPr>
            <sz val="9"/>
            <color indexed="81"/>
            <rFont val="Tahoma"/>
            <family val="2"/>
          </rPr>
          <t xml:space="preserve">
This is included in the appa expense sheet and the final amount of Rs.45211</t>
        </r>
      </text>
    </comment>
  </commentList>
</comments>
</file>

<file path=xl/sharedStrings.xml><?xml version="1.0" encoding="utf-8"?>
<sst xmlns="http://schemas.openxmlformats.org/spreadsheetml/2006/main" count="358" uniqueCount="302">
  <si>
    <t>Total Expenses</t>
  </si>
  <si>
    <t xml:space="preserve">Advance </t>
  </si>
  <si>
    <t>Total Expense</t>
  </si>
  <si>
    <t xml:space="preserve">Total balance </t>
  </si>
  <si>
    <t>For Main door wood</t>
  </si>
  <si>
    <t xml:space="preserve">for Sathis balance </t>
  </si>
  <si>
    <t>For amma (temple donation)</t>
  </si>
  <si>
    <t xml:space="preserve">For 4 lights </t>
  </si>
  <si>
    <t>for Ravi</t>
  </si>
  <si>
    <t>For Vigan Nagara Tax</t>
  </si>
  <si>
    <t>Total Amount</t>
  </si>
  <si>
    <t xml:space="preserve">Current Balance </t>
  </si>
  <si>
    <t xml:space="preserve">New Transaction's  </t>
  </si>
  <si>
    <t xml:space="preserve">To Kala Chithi </t>
  </si>
  <si>
    <t xml:space="preserve">Share Balance </t>
  </si>
  <si>
    <t>For house maintenance3813 (3*1.96*1915)</t>
  </si>
  <si>
    <t>For house corp fund</t>
  </si>
  <si>
    <t>for amma health</t>
  </si>
  <si>
    <t>for period 2010 – 2011 interest</t>
  </si>
  <si>
    <t>New Balance....</t>
  </si>
  <si>
    <t>For Vigan Nagara Katha</t>
  </si>
  <si>
    <t>Date</t>
  </si>
  <si>
    <t>Expense</t>
  </si>
  <si>
    <t>Rs</t>
  </si>
  <si>
    <t>Advance from Mahesh Anna</t>
  </si>
  <si>
    <t>Detail Transcation</t>
  </si>
  <si>
    <t>01-01-2010</t>
  </si>
  <si>
    <t>To Carpenter</t>
  </si>
  <si>
    <t>Mahesh anna</t>
  </si>
  <si>
    <t>19th lunch</t>
  </si>
  <si>
    <t>10-02-2010</t>
  </si>
  <si>
    <t>Maintenance Cheque</t>
  </si>
  <si>
    <t>26-01-2010</t>
  </si>
  <si>
    <t xml:space="preserve">Advance from Sathis </t>
  </si>
  <si>
    <t>19th Dinner</t>
  </si>
  <si>
    <t>24-01-2010</t>
  </si>
  <si>
    <t xml:space="preserve">Geyser </t>
  </si>
  <si>
    <t>13-02-2010</t>
  </si>
  <si>
    <t>from Arun</t>
  </si>
  <si>
    <t>21st Chicken</t>
  </si>
  <si>
    <t>Fan4</t>
  </si>
  <si>
    <t>15-02-2010</t>
  </si>
  <si>
    <t>23rd Chicken</t>
  </si>
  <si>
    <t>Fan1</t>
  </si>
  <si>
    <t>06-03-2010</t>
  </si>
  <si>
    <t xml:space="preserve">From Vinoth </t>
  </si>
  <si>
    <t>24th Dinner in nand + Paan's</t>
  </si>
  <si>
    <t>02-02-2010</t>
  </si>
  <si>
    <t>Window chiminy cutting</t>
  </si>
  <si>
    <t>01-03-2010</t>
  </si>
  <si>
    <t>From Dividend</t>
  </si>
  <si>
    <t>26th Dinner</t>
  </si>
  <si>
    <t>Chimney</t>
  </si>
  <si>
    <t>Total</t>
  </si>
  <si>
    <t>Load charge (KG halli - Hoodi)</t>
  </si>
  <si>
    <t>18th Dinner</t>
  </si>
  <si>
    <t>03-02-2010</t>
  </si>
  <si>
    <t>Chimney fitting charge + labour</t>
  </si>
  <si>
    <t>19th BF</t>
  </si>
  <si>
    <t>17-02-2010</t>
  </si>
  <si>
    <t>Geyser fitting parts + labour</t>
  </si>
  <si>
    <t xml:space="preserve">11W  120*8 </t>
  </si>
  <si>
    <t>07-02-2010</t>
  </si>
  <si>
    <t>Window Carton fittings + labour</t>
  </si>
  <si>
    <t>13W  170*3</t>
  </si>
  <si>
    <t>20th BF</t>
  </si>
  <si>
    <t>19-02-2010</t>
  </si>
  <si>
    <t>For Pooja</t>
  </si>
  <si>
    <t>26W  230*2</t>
  </si>
  <si>
    <t>20th Dinner</t>
  </si>
  <si>
    <t>18-02-2009</t>
  </si>
  <si>
    <t>Cab charge</t>
  </si>
  <si>
    <t>40W Tube light 3*220</t>
  </si>
  <si>
    <t>21st BF</t>
  </si>
  <si>
    <t>Fan and Tube fittings</t>
  </si>
  <si>
    <t>18W  Tube Light 2*340</t>
  </si>
  <si>
    <t>21st Dinner for train guys</t>
  </si>
  <si>
    <t>18-02-2010</t>
  </si>
  <si>
    <t>Calling bell + labour</t>
  </si>
  <si>
    <t>Total Lights</t>
  </si>
  <si>
    <t>18th Milk + Curd</t>
  </si>
  <si>
    <t>Total Provisions + Veg</t>
  </si>
  <si>
    <t>20th Provision +veg+cleaning items</t>
  </si>
  <si>
    <t>19th Milk + Curd</t>
  </si>
  <si>
    <t>Total NV items</t>
  </si>
  <si>
    <t>21st provision+veg</t>
  </si>
  <si>
    <t>20th Milk + Curd</t>
  </si>
  <si>
    <t>Total Hotal out side</t>
  </si>
  <si>
    <t>21st for annan browsing</t>
  </si>
  <si>
    <t>21st Milk + Curd</t>
  </si>
  <si>
    <t>Total Hotel from sambath</t>
  </si>
  <si>
    <t>22nd Provision+veg</t>
  </si>
  <si>
    <t>22nd Milk + Curd</t>
  </si>
  <si>
    <t>Total Milk and Curd</t>
  </si>
  <si>
    <t>23rd Provision +veg</t>
  </si>
  <si>
    <t>23rd Milk + Curd</t>
  </si>
  <si>
    <t>Total water charge 21*25</t>
  </si>
  <si>
    <t>24th Provision+veg</t>
  </si>
  <si>
    <t>24th Milk + Curd</t>
  </si>
  <si>
    <t>For Cleaning house</t>
  </si>
  <si>
    <t>25th Milk + Curd</t>
  </si>
  <si>
    <t>For Ravi Engg ***</t>
  </si>
  <si>
    <t>26th provision +veg</t>
  </si>
  <si>
    <t>26th Milk + Curd</t>
  </si>
  <si>
    <t>For Rental bed + own bed</t>
  </si>
  <si>
    <t>For Appa Chair</t>
  </si>
  <si>
    <t>For Dress Expense</t>
  </si>
  <si>
    <t>21st Chicken + Kadai + Egg</t>
  </si>
  <si>
    <t>For Rental Bed+chair+dinning table + labour</t>
  </si>
  <si>
    <t xml:space="preserve">Tea cup + water cup + plate </t>
  </si>
  <si>
    <t>22nd Chicken</t>
  </si>
  <si>
    <t>For own bed</t>
  </si>
  <si>
    <t>Medical expense</t>
  </si>
  <si>
    <t>23rd Chicked</t>
  </si>
  <si>
    <t>For cot 1800/2 = 9000</t>
  </si>
  <si>
    <t>25th fish</t>
  </si>
  <si>
    <t>***</t>
  </si>
  <si>
    <t>Waiting for confirmation</t>
  </si>
  <si>
    <t>26th Chicken</t>
  </si>
  <si>
    <t>For Tax</t>
  </si>
  <si>
    <t>2010-2011</t>
  </si>
  <si>
    <t xml:space="preserve">For 3 lights </t>
  </si>
  <si>
    <t>2009-2010</t>
  </si>
  <si>
    <t>2008-2009</t>
  </si>
  <si>
    <t>Total Share amount:</t>
  </si>
  <si>
    <t>06/10/2010 EBA/BSE N 201011132/20101006081513    CR     INR 37,137.80</t>
  </si>
  <si>
    <t>07/10/2010 EBA/BSE N 201011133/20101007085133    CR     INR 40,232.63</t>
  </si>
  <si>
    <t>Canara Bank                                                                                         60,775.00</t>
  </si>
  <si>
    <t>10/11/2010</t>
  </si>
  <si>
    <t> EBA/BSE N 201011157/20101110082624</t>
  </si>
  <si>
    <t>CR</t>
  </si>
  <si>
    <t>INR 34,543.10</t>
  </si>
  <si>
    <t>EBA/BSE N 201011155/20101109101407</t>
  </si>
  <si>
    <t>INR 58,331.11</t>
  </si>
  <si>
    <t>For Sathish</t>
  </si>
  <si>
    <t>Advace from sathish</t>
  </si>
  <si>
    <t>Mobile</t>
  </si>
  <si>
    <t>TrainTkt</t>
  </si>
  <si>
    <t>For Cleaning</t>
  </si>
  <si>
    <t>For Painting</t>
  </si>
  <si>
    <t xml:space="preserve">for Maintenace 3 months </t>
  </si>
  <si>
    <t>for tatkal tkt</t>
  </si>
  <si>
    <t>For Corpenter</t>
  </si>
  <si>
    <t>For maintenanace jul</t>
  </si>
  <si>
    <t>for Tax 11-12</t>
  </si>
  <si>
    <t>for Katha</t>
  </si>
  <si>
    <t>for Property tax 11-12</t>
  </si>
  <si>
    <t>for katha tax</t>
  </si>
  <si>
    <t>For MaintenaceAug</t>
  </si>
  <si>
    <t>For Bike</t>
  </si>
  <si>
    <t>1st instalment</t>
  </si>
  <si>
    <t>2nd instalment</t>
  </si>
  <si>
    <t>Total House Advance</t>
  </si>
  <si>
    <t xml:space="preserve">Balance Sathish </t>
  </si>
  <si>
    <t>For house maintenance3813 (3*1.96*1915) period (</t>
  </si>
  <si>
    <t>22-08-2011</t>
  </si>
  <si>
    <t>advancd from mahesh annan</t>
  </si>
  <si>
    <t>23-08-2011</t>
  </si>
  <si>
    <t>Current balance</t>
  </si>
  <si>
    <t>1st March 2011</t>
  </si>
  <si>
    <t xml:space="preserve">Received </t>
  </si>
  <si>
    <t>repayment plan</t>
  </si>
  <si>
    <t>1st March 2012</t>
  </si>
  <si>
    <t>1st March 2013</t>
  </si>
  <si>
    <t>from anna cash Rs2000+Chq18000</t>
  </si>
  <si>
    <t>FROM Mahesh Anna</t>
  </si>
  <si>
    <t>advance from mahesh annan cash</t>
  </si>
  <si>
    <t>For Mahesh anna Expense</t>
  </si>
  <si>
    <t xml:space="preserve">For house maintenance3813 (3*2*1915) </t>
  </si>
  <si>
    <t xml:space="preserve">For house maintenance3813 (3*1.56*1915) </t>
  </si>
  <si>
    <t>For Vigan Nagara B Katha</t>
  </si>
  <si>
    <t>Total Advance from Anna</t>
  </si>
  <si>
    <t>Total Expence for Anna</t>
  </si>
  <si>
    <t>Total Balance for Mahesh anna</t>
  </si>
  <si>
    <t>Old Balance 2010</t>
  </si>
  <si>
    <t>For Maintenance Sep11</t>
  </si>
  <si>
    <t>For Maintenance Oct11</t>
  </si>
  <si>
    <t>Advance on 20th sep</t>
  </si>
  <si>
    <t>For Maintenance Nov 11</t>
  </si>
  <si>
    <t xml:space="preserve">For house maintenance3813 (3*1.75*1915) </t>
  </si>
  <si>
    <t>For Maintenance Dec 11</t>
  </si>
  <si>
    <t>Vigan nagara for Property tax 11-12</t>
  </si>
  <si>
    <t>vigan EC</t>
  </si>
  <si>
    <t>For Lawyer</t>
  </si>
  <si>
    <t>for EC</t>
  </si>
  <si>
    <t>Property Tax</t>
  </si>
  <si>
    <t xml:space="preserve">Advocate </t>
  </si>
  <si>
    <t>Kvite</t>
  </si>
  <si>
    <t>for sending the doc</t>
  </si>
  <si>
    <t>B606 tube set</t>
  </si>
  <si>
    <t>B606 phone wire connection</t>
  </si>
  <si>
    <t>B606 advance</t>
  </si>
  <si>
    <t>B606 advance return</t>
  </si>
  <si>
    <t>For Sam EC</t>
  </si>
  <si>
    <t>For Sam Katha</t>
  </si>
  <si>
    <t>28/1/2012</t>
  </si>
  <si>
    <t>29/1/2012</t>
  </si>
  <si>
    <t>Advance on 21st Feb 2012</t>
  </si>
  <si>
    <t>For Maintenance 1st quatter for 2012</t>
  </si>
  <si>
    <t>Soan papdi 4</t>
  </si>
  <si>
    <t>kelmusli 400</t>
  </si>
  <si>
    <t>maggi2</t>
  </si>
  <si>
    <t>pears soap</t>
  </si>
  <si>
    <t>coffee</t>
  </si>
  <si>
    <t>for surfmatic</t>
  </si>
  <si>
    <t>fitting items</t>
  </si>
  <si>
    <t>fitting charge</t>
  </si>
  <si>
    <t>Fisher price Book</t>
  </si>
  <si>
    <t>Adithi Camera</t>
  </si>
  <si>
    <t>Pappu Toy</t>
  </si>
  <si>
    <t>Shoe + Gun</t>
  </si>
  <si>
    <t>For Maintenance 2nd quatter for 2012</t>
  </si>
  <si>
    <t>Provision</t>
  </si>
  <si>
    <t>for Gyser</t>
  </si>
  <si>
    <t xml:space="preserve">For house maintenance3813 (3*2.1*1915) </t>
  </si>
  <si>
    <t>for period 2011 – 2012 interest</t>
  </si>
  <si>
    <t>18/7/2012</t>
  </si>
  <si>
    <t>For Maintenance 3rd quatter for 2012</t>
  </si>
  <si>
    <t>For Sam Advocate</t>
  </si>
  <si>
    <t>19/08/2012</t>
  </si>
  <si>
    <t>Advocate last settlement</t>
  </si>
  <si>
    <t>Anna for CAB</t>
  </si>
  <si>
    <t>21/08/2012</t>
  </si>
  <si>
    <t>20/7/2012</t>
  </si>
  <si>
    <t>17/08/2012</t>
  </si>
  <si>
    <t>For Amma</t>
  </si>
  <si>
    <t>28/10/2012</t>
  </si>
  <si>
    <t>For Air TKT</t>
  </si>
  <si>
    <t>For Anna</t>
  </si>
  <si>
    <t>20/12/12</t>
  </si>
  <si>
    <t>For Shirt</t>
  </si>
  <si>
    <t>29/08/2012</t>
  </si>
  <si>
    <t>Sambath anna</t>
  </si>
  <si>
    <t>Sambath anna my expense</t>
  </si>
  <si>
    <t>16/12/12</t>
  </si>
  <si>
    <t>24/09/13</t>
  </si>
  <si>
    <t>Appa Expense</t>
  </si>
  <si>
    <t>Tour Expense</t>
  </si>
  <si>
    <t>For Temple</t>
  </si>
  <si>
    <t>Train tkt</t>
  </si>
  <si>
    <t>bhagini dinner</t>
  </si>
  <si>
    <t>25/12/12</t>
  </si>
  <si>
    <t>15/03/13</t>
  </si>
  <si>
    <t>Maintenance for 4 quarter+2000</t>
  </si>
  <si>
    <t xml:space="preserve">sathish gold expenses </t>
  </si>
  <si>
    <t>27/8/12</t>
  </si>
  <si>
    <t>land cheque from bhaskar</t>
  </si>
  <si>
    <t>30/8/12</t>
  </si>
  <si>
    <t>dividend March 2010 - august 2012</t>
  </si>
  <si>
    <t xml:space="preserve">BIL/354967091/for anna/0580E45496001                                            </t>
  </si>
  <si>
    <t xml:space="preserve">BIL/355375871/for anna/0580E45496001                                            </t>
  </si>
  <si>
    <t>15/09/12</t>
  </si>
  <si>
    <t>17/09/12</t>
  </si>
  <si>
    <t>Vikas sadangi to vinoth</t>
  </si>
  <si>
    <t>1st March 2014</t>
  </si>
  <si>
    <t>To be paid 1st March 2014</t>
  </si>
  <si>
    <t>From Mahesh</t>
  </si>
  <si>
    <t>Mahesh expenses</t>
  </si>
  <si>
    <t>advance from justin remaining</t>
  </si>
  <si>
    <t>train tickets</t>
  </si>
  <si>
    <t>amma gujrat</t>
  </si>
  <si>
    <t>1ST March 2015</t>
  </si>
  <si>
    <t>to be paid as on 27th aug 2015</t>
  </si>
  <si>
    <t>sum</t>
  </si>
  <si>
    <t>Chikmagalur trip</t>
  </si>
  <si>
    <t>mah paid</t>
  </si>
  <si>
    <t>mah expense</t>
  </si>
  <si>
    <t>vino credit card</t>
  </si>
  <si>
    <t>Remaining</t>
  </si>
  <si>
    <t>To be paid for chikmagalur trip</t>
  </si>
  <si>
    <t>To be paid as of 28th August  2015</t>
  </si>
  <si>
    <t>Sathish money transfer to vinoth AC 26th Aug 2015</t>
  </si>
  <si>
    <t>1st March 2016</t>
  </si>
  <si>
    <t>money transfer for interiors 8/2/16</t>
  </si>
  <si>
    <t>money transfer for interiors 15/3/16</t>
  </si>
  <si>
    <t>interest added on 1/3/16</t>
  </si>
  <si>
    <t>exotica</t>
  </si>
  <si>
    <t>property tax</t>
  </si>
  <si>
    <t>amma</t>
  </si>
  <si>
    <t>amma neck pain expenses</t>
  </si>
  <si>
    <t>total to be paid on 2nd april 2016</t>
  </si>
  <si>
    <t xml:space="preserve">interior advance </t>
  </si>
  <si>
    <t>interior payment</t>
  </si>
  <si>
    <t>to be given after expense</t>
  </si>
  <si>
    <t>amma for health expenses</t>
  </si>
  <si>
    <t>granite</t>
  </si>
  <si>
    <t>sink</t>
  </si>
  <si>
    <t>tiles</t>
  </si>
  <si>
    <t>chimney</t>
  </si>
  <si>
    <t>got from vinoth</t>
  </si>
  <si>
    <t>vinoth</t>
  </si>
  <si>
    <t>brigade enterprises</t>
  </si>
  <si>
    <t>train booking 2016</t>
  </si>
  <si>
    <t>train booking 2017</t>
  </si>
  <si>
    <t>Interior payment</t>
  </si>
  <si>
    <t>CREDIT CARD VIENNA</t>
  </si>
  <si>
    <t>Brigade property tax X2</t>
  </si>
  <si>
    <t>total expenses as on 18th August 2017</t>
  </si>
  <si>
    <t>vinoth cheque 200817</t>
  </si>
  <si>
    <t>cash 200817</t>
  </si>
  <si>
    <t>to amma</t>
  </si>
  <si>
    <t>to Satheesh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</si>
</sst>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3"/>
      <name val="Arial"/>
      <family val="2"/>
    </font>
    <font>
      <sz val="10"/>
      <color indexed="1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b/>
      <sz val="10"/>
      <color indexed="17"/>
      <name val="Arial"/>
      <family val="2"/>
    </font>
    <font>
      <sz val="10"/>
      <color indexed="25"/>
      <name val="Arial"/>
      <family val="2"/>
    </font>
    <font>
      <b/>
      <sz val="10"/>
      <color indexed="12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9"/>
      <name val="Arial"/>
      <family val="2"/>
    </font>
    <font>
      <b/>
      <sz val="10"/>
      <color indexed="59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1"/>
        <bgColor indexed="13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5"/>
        <bgColor indexed="35"/>
      </patternFill>
    </fill>
    <fill>
      <patternFill patternType="solid">
        <fgColor indexed="52"/>
        <bgColor indexed="51"/>
      </patternFill>
    </fill>
    <fill>
      <patternFill patternType="solid">
        <fgColor indexed="25"/>
        <bgColor indexed="61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37"/>
      </patternFill>
    </fill>
    <fill>
      <patternFill patternType="solid">
        <fgColor indexed="11"/>
        <bgColor indexed="49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NumberFormat="1"/>
    <xf numFmtId="0" fontId="0" fillId="4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1" fillId="7" borderId="1" xfId="0" applyFont="1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0" fillId="9" borderId="1" xfId="0" applyFont="1" applyFill="1" applyBorder="1"/>
    <xf numFmtId="0" fontId="2" fillId="10" borderId="0" xfId="0" applyFont="1" applyFill="1" applyBorder="1"/>
    <xf numFmtId="0" fontId="10" fillId="0" borderId="3" xfId="0" applyFont="1" applyBorder="1"/>
    <xf numFmtId="0" fontId="10" fillId="0" borderId="1" xfId="0" applyFont="1" applyBorder="1"/>
    <xf numFmtId="0" fontId="10" fillId="0" borderId="2" xfId="0" applyFont="1" applyBorder="1"/>
    <xf numFmtId="0" fontId="7" fillId="0" borderId="3" xfId="0" applyFont="1" applyBorder="1"/>
    <xf numFmtId="0" fontId="7" fillId="0" borderId="1" xfId="0" applyFont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11" fillId="5" borderId="7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2" fillId="0" borderId="3" xfId="0" applyFont="1" applyBorder="1"/>
    <xf numFmtId="0" fontId="2" fillId="0" borderId="8" xfId="0" applyFont="1" applyBorder="1"/>
    <xf numFmtId="0" fontId="2" fillId="10" borderId="1" xfId="0" applyFont="1" applyFill="1" applyBorder="1"/>
    <xf numFmtId="0" fontId="3" fillId="4" borderId="8" xfId="0" applyFont="1" applyFill="1" applyBorder="1"/>
    <xf numFmtId="0" fontId="11" fillId="2" borderId="8" xfId="0" applyFont="1" applyFill="1" applyBorder="1"/>
    <xf numFmtId="0" fontId="3" fillId="4" borderId="1" xfId="0" applyFont="1" applyFill="1" applyBorder="1"/>
    <xf numFmtId="0" fontId="10" fillId="0" borderId="9" xfId="0" applyFont="1" applyBorder="1"/>
    <xf numFmtId="0" fontId="2" fillId="0" borderId="9" xfId="0" applyFont="1" applyBorder="1" applyAlignment="1">
      <alignment horizontal="right" indent="1"/>
    </xf>
    <xf numFmtId="0" fontId="12" fillId="6" borderId="9" xfId="0" applyFont="1" applyFill="1" applyBorder="1"/>
    <xf numFmtId="0" fontId="2" fillId="11" borderId="1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11" fillId="2" borderId="1" xfId="0" applyFont="1" applyFill="1" applyBorder="1"/>
    <xf numFmtId="0" fontId="2" fillId="0" borderId="1" xfId="0" applyFont="1" applyBorder="1" applyAlignment="1">
      <alignment horizontal="right" indent="1"/>
    </xf>
    <xf numFmtId="0" fontId="2" fillId="2" borderId="1" xfId="0" applyFont="1" applyFill="1" applyBorder="1"/>
    <xf numFmtId="0" fontId="2" fillId="12" borderId="1" xfId="0" applyFont="1" applyFill="1" applyBorder="1"/>
    <xf numFmtId="0" fontId="2" fillId="3" borderId="1" xfId="0" applyFont="1" applyFill="1" applyBorder="1" applyAlignment="1">
      <alignment horizontal="right" indent="1"/>
    </xf>
    <xf numFmtId="0" fontId="2" fillId="3" borderId="1" xfId="0" applyFont="1" applyFill="1" applyBorder="1"/>
    <xf numFmtId="0" fontId="13" fillId="0" borderId="0" xfId="0" applyFont="1"/>
    <xf numFmtId="0" fontId="14" fillId="0" borderId="0" xfId="0" applyFont="1"/>
    <xf numFmtId="0" fontId="15" fillId="13" borderId="1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center" vertical="top" wrapText="1"/>
    </xf>
    <xf numFmtId="0" fontId="15" fillId="13" borderId="1" xfId="0" applyFont="1" applyFill="1" applyBorder="1" applyAlignment="1">
      <alignment horizontal="right" vertical="top" wrapText="1"/>
    </xf>
    <xf numFmtId="0" fontId="16" fillId="6" borderId="0" xfId="0" applyFont="1" applyFill="1"/>
    <xf numFmtId="0" fontId="0" fillId="15" borderId="0" xfId="0" applyFill="1"/>
    <xf numFmtId="0" fontId="0" fillId="16" borderId="0" xfId="0" applyNumberFormat="1" applyFill="1"/>
    <xf numFmtId="0" fontId="17" fillId="14" borderId="0" xfId="0" applyFont="1" applyFill="1"/>
    <xf numFmtId="14" fontId="0" fillId="0" borderId="1" xfId="0" applyNumberFormat="1" applyFill="1" applyBorder="1"/>
    <xf numFmtId="15" fontId="0" fillId="0" borderId="1" xfId="0" applyNumberFormat="1" applyFill="1" applyBorder="1"/>
    <xf numFmtId="2" fontId="0" fillId="0" borderId="1" xfId="0" applyNumberFormat="1" applyFill="1" applyBorder="1"/>
    <xf numFmtId="2" fontId="0" fillId="9" borderId="1" xfId="0" applyNumberFormat="1" applyFon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18" borderId="1" xfId="0" applyFill="1" applyBorder="1"/>
    <xf numFmtId="2" fontId="0" fillId="18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14" fontId="8" fillId="0" borderId="1" xfId="0" applyNumberFormat="1" applyFont="1" applyFill="1" applyBorder="1" applyAlignment="1">
      <alignment horizontal="right"/>
    </xf>
    <xf numFmtId="15" fontId="0" fillId="0" borderId="1" xfId="0" applyNumberFormat="1" applyFill="1" applyBorder="1" applyAlignment="1">
      <alignment horizontal="right"/>
    </xf>
    <xf numFmtId="0" fontId="0" fillId="9" borderId="1" xfId="0" applyFill="1" applyBorder="1"/>
    <xf numFmtId="0" fontId="0" fillId="0" borderId="11" xfId="0" applyFill="1" applyBorder="1"/>
    <xf numFmtId="14" fontId="0" fillId="0" borderId="0" xfId="0" applyNumberFormat="1"/>
    <xf numFmtId="0" fontId="0" fillId="0" borderId="12" xfId="0" applyFill="1" applyBorder="1"/>
    <xf numFmtId="0" fontId="0" fillId="19" borderId="1" xfId="0" applyFont="1" applyFill="1" applyBorder="1"/>
    <xf numFmtId="14" fontId="1" fillId="19" borderId="1" xfId="0" applyNumberFormat="1" applyFont="1" applyFill="1" applyBorder="1"/>
    <xf numFmtId="0" fontId="1" fillId="19" borderId="1" xfId="0" applyFont="1" applyFill="1" applyBorder="1"/>
    <xf numFmtId="0" fontId="0" fillId="19" borderId="0" xfId="0" applyFill="1"/>
    <xf numFmtId="2" fontId="1" fillId="19" borderId="1" xfId="0" applyNumberFormat="1" applyFont="1" applyFill="1" applyBorder="1"/>
    <xf numFmtId="0" fontId="1" fillId="20" borderId="13" xfId="0" applyFont="1" applyFill="1" applyBorder="1"/>
    <xf numFmtId="0" fontId="1" fillId="21" borderId="13" xfId="0" applyFont="1" applyFill="1" applyBorder="1"/>
    <xf numFmtId="17" fontId="0" fillId="0" borderId="0" xfId="0" applyNumberFormat="1"/>
    <xf numFmtId="16" fontId="0" fillId="0" borderId="0" xfId="0" applyNumberFormat="1"/>
    <xf numFmtId="0" fontId="0" fillId="17" borderId="0" xfId="0" applyFill="1"/>
    <xf numFmtId="0" fontId="0" fillId="5" borderId="1" xfId="0" applyFont="1" applyFill="1" applyBorder="1" applyAlignment="1">
      <alignment horizontal="center"/>
    </xf>
    <xf numFmtId="0" fontId="18" fillId="17" borderId="2" xfId="0" applyFont="1" applyFill="1" applyBorder="1" applyAlignment="1">
      <alignment horizontal="center"/>
    </xf>
    <xf numFmtId="0" fontId="18" fillId="17" borderId="7" xfId="0" applyFont="1" applyFill="1" applyBorder="1" applyAlignment="1">
      <alignment horizontal="center"/>
    </xf>
    <xf numFmtId="0" fontId="18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19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0" workbookViewId="0">
      <selection activeCell="E36" sqref="E36"/>
    </sheetView>
  </sheetViews>
  <sheetFormatPr defaultRowHeight="12.75" x14ac:dyDescent="0.2"/>
  <cols>
    <col min="1" max="1" width="9" customWidth="1"/>
    <col min="2" max="2" width="44.7109375" customWidth="1"/>
    <col min="3" max="3" width="10" customWidth="1"/>
    <col min="5" max="5" width="43.140625" customWidth="1"/>
    <col min="7" max="7" width="13.28515625" customWidth="1"/>
  </cols>
  <sheetData>
    <row r="1" spans="1:8" x14ac:dyDescent="0.2">
      <c r="B1" s="71" t="s">
        <v>256</v>
      </c>
      <c r="C1" s="71"/>
      <c r="E1" s="72" t="s">
        <v>257</v>
      </c>
      <c r="F1" s="72"/>
    </row>
    <row r="2" spans="1:8" x14ac:dyDescent="0.2">
      <c r="B2" s="71"/>
      <c r="C2" s="71"/>
      <c r="E2" s="72"/>
      <c r="F2" s="72"/>
    </row>
    <row r="3" spans="1:8" x14ac:dyDescent="0.2">
      <c r="B3" s="71" t="s">
        <v>171</v>
      </c>
      <c r="C3" s="71">
        <v>670336</v>
      </c>
      <c r="E3" s="72" t="s">
        <v>172</v>
      </c>
      <c r="F3" s="72">
        <v>643781.5</v>
      </c>
    </row>
    <row r="4" spans="1:8" x14ac:dyDescent="0.2">
      <c r="B4" s="71" t="s">
        <v>255</v>
      </c>
      <c r="C4" s="71">
        <v>116640.00000000001</v>
      </c>
      <c r="E4" s="72" t="s">
        <v>259</v>
      </c>
      <c r="F4" s="72">
        <v>10000</v>
      </c>
    </row>
    <row r="5" spans="1:8" x14ac:dyDescent="0.2">
      <c r="B5" s="71"/>
      <c r="C5" s="71"/>
      <c r="E5" s="72" t="s">
        <v>260</v>
      </c>
      <c r="F5" s="72">
        <v>5000</v>
      </c>
      <c r="G5" t="s">
        <v>264</v>
      </c>
    </row>
    <row r="6" spans="1:8" x14ac:dyDescent="0.2">
      <c r="B6" s="71" t="s">
        <v>173</v>
      </c>
      <c r="C6" s="71">
        <f>C3-F3+C4</f>
        <v>143194.5</v>
      </c>
      <c r="E6" s="72" t="s">
        <v>259</v>
      </c>
      <c r="F6" s="72">
        <f>1780+50+1780+50+1880+50+5000</f>
        <v>10590</v>
      </c>
    </row>
    <row r="7" spans="1:8" x14ac:dyDescent="0.2">
      <c r="B7" s="71"/>
      <c r="C7" s="71"/>
      <c r="E7" s="72"/>
      <c r="F7" s="72"/>
      <c r="G7" t="s">
        <v>265</v>
      </c>
      <c r="H7">
        <v>21700</v>
      </c>
    </row>
    <row r="8" spans="1:8" x14ac:dyDescent="0.2">
      <c r="A8" s="73">
        <v>41548</v>
      </c>
      <c r="B8" s="71" t="s">
        <v>258</v>
      </c>
      <c r="C8" s="71">
        <v>20000</v>
      </c>
      <c r="D8" s="74">
        <v>41865</v>
      </c>
      <c r="E8" s="72" t="s">
        <v>263</v>
      </c>
      <c r="F8" s="72">
        <f>SUM(F4:F6)</f>
        <v>25590</v>
      </c>
      <c r="G8" t="s">
        <v>266</v>
      </c>
      <c r="H8">
        <f>32500*0.4</f>
        <v>13000</v>
      </c>
    </row>
    <row r="9" spans="1:8" x14ac:dyDescent="0.2">
      <c r="B9" s="71"/>
      <c r="C9" s="71">
        <f>C6+C8</f>
        <v>163194.5</v>
      </c>
      <c r="D9" s="73">
        <v>42005</v>
      </c>
      <c r="E9" s="72" t="s">
        <v>276</v>
      </c>
      <c r="F9" s="72">
        <v>1050</v>
      </c>
      <c r="G9" t="s">
        <v>267</v>
      </c>
      <c r="H9">
        <v>3500</v>
      </c>
    </row>
    <row r="10" spans="1:8" x14ac:dyDescent="0.2">
      <c r="B10" s="71"/>
      <c r="C10" s="71"/>
      <c r="D10" s="73">
        <v>42217</v>
      </c>
      <c r="E10" s="72" t="s">
        <v>277</v>
      </c>
      <c r="F10" s="72">
        <v>23350</v>
      </c>
    </row>
    <row r="11" spans="1:8" x14ac:dyDescent="0.2">
      <c r="B11" s="71" t="s">
        <v>262</v>
      </c>
      <c r="C11" s="71">
        <f>C9-C4+'Mahesh anna'!G62</f>
        <v>172525.7</v>
      </c>
      <c r="E11" s="72" t="s">
        <v>278</v>
      </c>
      <c r="F11" s="72">
        <v>16000</v>
      </c>
    </row>
    <row r="12" spans="1:8" x14ac:dyDescent="0.2">
      <c r="B12" s="71" t="s">
        <v>269</v>
      </c>
      <c r="C12" s="71">
        <f>H12</f>
        <v>5200</v>
      </c>
      <c r="E12" s="72" t="s">
        <v>279</v>
      </c>
      <c r="F12" s="72">
        <v>12748</v>
      </c>
      <c r="G12" t="s">
        <v>268</v>
      </c>
      <c r="H12">
        <f>H7-H8-H9</f>
        <v>5200</v>
      </c>
    </row>
    <row r="13" spans="1:8" x14ac:dyDescent="0.2">
      <c r="B13" s="71" t="s">
        <v>270</v>
      </c>
      <c r="C13" s="71">
        <f>C11+C12</f>
        <v>177725.7</v>
      </c>
      <c r="E13" s="72" t="s">
        <v>281</v>
      </c>
      <c r="F13" s="72">
        <v>130000</v>
      </c>
    </row>
    <row r="14" spans="1:8" x14ac:dyDescent="0.2">
      <c r="B14" s="71" t="s">
        <v>271</v>
      </c>
      <c r="C14" s="71">
        <v>10000</v>
      </c>
      <c r="E14" s="72" t="s">
        <v>282</v>
      </c>
      <c r="F14" s="72">
        <f>25000</f>
        <v>25000</v>
      </c>
    </row>
    <row r="15" spans="1:8" x14ac:dyDescent="0.2">
      <c r="B15" s="71" t="s">
        <v>273</v>
      </c>
      <c r="C15" s="71">
        <v>150000</v>
      </c>
      <c r="E15" s="72" t="s">
        <v>282</v>
      </c>
      <c r="F15" s="72">
        <v>30000</v>
      </c>
    </row>
    <row r="16" spans="1:8" x14ac:dyDescent="0.2">
      <c r="B16" s="71" t="s">
        <v>274</v>
      </c>
      <c r="C16" s="71">
        <v>120000</v>
      </c>
      <c r="E16" s="72" t="s">
        <v>284</v>
      </c>
      <c r="F16" s="72">
        <v>5000</v>
      </c>
    </row>
    <row r="17" spans="2:8" x14ac:dyDescent="0.2">
      <c r="B17" s="71" t="s">
        <v>275</v>
      </c>
      <c r="C17" s="71">
        <f>'Mahesh anna'!H63</f>
        <v>10077.696000000011</v>
      </c>
      <c r="E17" s="72" t="s">
        <v>285</v>
      </c>
      <c r="F17" s="72">
        <v>8000</v>
      </c>
    </row>
    <row r="18" spans="2:8" x14ac:dyDescent="0.2">
      <c r="B18" s="71" t="s">
        <v>298</v>
      </c>
      <c r="C18" s="71">
        <v>30000</v>
      </c>
      <c r="E18" s="72" t="s">
        <v>286</v>
      </c>
      <c r="F18" s="72">
        <v>3300</v>
      </c>
    </row>
    <row r="19" spans="2:8" x14ac:dyDescent="0.2">
      <c r="B19" s="71" t="s">
        <v>280</v>
      </c>
      <c r="C19" s="71">
        <f>SUM(C13:C18)</f>
        <v>497803.39600000001</v>
      </c>
      <c r="E19" s="72" t="s">
        <v>287</v>
      </c>
      <c r="F19" s="72">
        <v>1300</v>
      </c>
    </row>
    <row r="20" spans="2:8" x14ac:dyDescent="0.2">
      <c r="B20" s="71"/>
      <c r="C20" s="71"/>
      <c r="E20" s="72" t="s">
        <v>288</v>
      </c>
      <c r="F20" s="72">
        <v>11300</v>
      </c>
    </row>
    <row r="21" spans="2:8" x14ac:dyDescent="0.2">
      <c r="B21" s="71"/>
      <c r="C21" s="71"/>
      <c r="E21" s="72" t="s">
        <v>289</v>
      </c>
      <c r="F21" s="72">
        <v>1000</v>
      </c>
      <c r="G21" s="75" t="s">
        <v>283</v>
      </c>
      <c r="H21" s="75"/>
    </row>
    <row r="22" spans="2:8" x14ac:dyDescent="0.2">
      <c r="B22" s="71"/>
      <c r="C22" s="71"/>
      <c r="E22" s="72" t="s">
        <v>290</v>
      </c>
      <c r="F22" s="72">
        <v>120000</v>
      </c>
      <c r="G22">
        <f>C19-F33</f>
        <v>10895.396000000008</v>
      </c>
    </row>
    <row r="23" spans="2:8" x14ac:dyDescent="0.2">
      <c r="B23" s="71"/>
      <c r="C23" s="71"/>
      <c r="E23" s="72" t="s">
        <v>291</v>
      </c>
      <c r="F23" s="72">
        <v>2800</v>
      </c>
    </row>
    <row r="24" spans="2:8" x14ac:dyDescent="0.2">
      <c r="B24" s="71"/>
      <c r="C24" s="71"/>
      <c r="E24" s="72" t="s">
        <v>292</v>
      </c>
      <c r="F24" s="72">
        <v>6000</v>
      </c>
    </row>
    <row r="25" spans="2:8" x14ac:dyDescent="0.2">
      <c r="B25" s="71"/>
      <c r="C25" s="71"/>
      <c r="E25" s="72" t="s">
        <v>293</v>
      </c>
      <c r="F25" s="72">
        <v>6850</v>
      </c>
    </row>
    <row r="26" spans="2:8" x14ac:dyDescent="0.2">
      <c r="B26" s="71"/>
      <c r="C26" s="71"/>
      <c r="E26" s="72" t="s">
        <v>294</v>
      </c>
      <c r="F26" s="72">
        <v>20000</v>
      </c>
    </row>
    <row r="27" spans="2:8" x14ac:dyDescent="0.2">
      <c r="E27" s="72" t="s">
        <v>291</v>
      </c>
      <c r="F27" s="72"/>
    </row>
    <row r="28" spans="2:8" x14ac:dyDescent="0.2">
      <c r="E28" s="72" t="s">
        <v>295</v>
      </c>
      <c r="F28" s="72">
        <v>12132</v>
      </c>
    </row>
    <row r="29" spans="2:8" x14ac:dyDescent="0.2">
      <c r="E29" s="72" t="s">
        <v>296</v>
      </c>
      <c r="F29" s="72">
        <f>2744*2</f>
        <v>5488</v>
      </c>
    </row>
    <row r="30" spans="2:8" x14ac:dyDescent="0.2">
      <c r="E30" s="72" t="s">
        <v>299</v>
      </c>
      <c r="F30" s="72">
        <v>15000</v>
      </c>
    </row>
    <row r="31" spans="2:8" x14ac:dyDescent="0.2">
      <c r="E31" s="72" t="s">
        <v>300</v>
      </c>
      <c r="F31" s="72">
        <v>5000</v>
      </c>
    </row>
    <row r="32" spans="2:8" x14ac:dyDescent="0.2">
      <c r="E32" s="72"/>
      <c r="F32" s="72"/>
    </row>
    <row r="33" spans="5:6" x14ac:dyDescent="0.2">
      <c r="E33" s="72" t="s">
        <v>297</v>
      </c>
      <c r="F33" s="72">
        <f>SUM(F8:F32)</f>
        <v>486908</v>
      </c>
    </row>
    <row r="34" spans="5:6" x14ac:dyDescent="0.2">
      <c r="E34" s="72"/>
      <c r="F34" s="72"/>
    </row>
    <row r="35" spans="5:6" x14ac:dyDescent="0.2">
      <c r="E35" s="72" t="s">
        <v>301</v>
      </c>
      <c r="F35" s="72">
        <v>500</v>
      </c>
    </row>
    <row r="36" spans="5:6" x14ac:dyDescent="0.2">
      <c r="E36" s="72"/>
      <c r="F36" s="72"/>
    </row>
    <row r="37" spans="5:6" x14ac:dyDescent="0.2">
      <c r="E37" s="72"/>
      <c r="F37" s="7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workbookViewId="0">
      <selection activeCell="F9" sqref="F9"/>
    </sheetView>
  </sheetViews>
  <sheetFormatPr defaultColWidth="9.28515625" defaultRowHeight="12.75" x14ac:dyDescent="0.2"/>
  <cols>
    <col min="1" max="1" width="12.5703125" style="2" customWidth="1"/>
    <col min="2" max="2" width="32.42578125" style="2" customWidth="1"/>
    <col min="3" max="3" width="9.5703125" style="2" customWidth="1"/>
    <col min="4" max="4" width="9.28515625" style="2"/>
    <col min="5" max="5" width="12.42578125" style="2" customWidth="1"/>
    <col min="6" max="6" width="36.5703125" style="2" customWidth="1"/>
    <col min="7" max="7" width="12.5703125" style="2" customWidth="1"/>
    <col min="8" max="8" width="9.28515625" style="2"/>
    <col min="9" max="9" width="16.7109375" style="2" bestFit="1" customWidth="1"/>
    <col min="10" max="16384" width="9.28515625" style="2"/>
  </cols>
  <sheetData>
    <row r="1" spans="1:10" x14ac:dyDescent="0.2">
      <c r="A1" s="77" t="s">
        <v>165</v>
      </c>
      <c r="B1" s="78"/>
      <c r="C1" s="79"/>
      <c r="E1" s="80" t="s">
        <v>167</v>
      </c>
      <c r="F1" s="81"/>
      <c r="G1" s="82"/>
    </row>
    <row r="2" spans="1:10" x14ac:dyDescent="0.2">
      <c r="A2" s="51">
        <v>40697</v>
      </c>
      <c r="B2" s="10" t="s">
        <v>18</v>
      </c>
      <c r="C2" s="54">
        <v>24000</v>
      </c>
      <c r="E2" s="58">
        <v>2010</v>
      </c>
      <c r="F2" s="10" t="s">
        <v>13</v>
      </c>
      <c r="G2" s="10">
        <v>1000</v>
      </c>
    </row>
    <row r="3" spans="1:10" x14ac:dyDescent="0.2">
      <c r="A3" s="51" t="s">
        <v>155</v>
      </c>
      <c r="B3" s="51" t="s">
        <v>166</v>
      </c>
      <c r="C3" s="55">
        <v>20000</v>
      </c>
      <c r="E3" s="58"/>
      <c r="F3" s="10" t="s">
        <v>14</v>
      </c>
      <c r="G3" s="10">
        <v>1855</v>
      </c>
      <c r="I3" s="2" t="s">
        <v>183</v>
      </c>
    </row>
    <row r="4" spans="1:10" x14ac:dyDescent="0.2">
      <c r="A4" s="51">
        <v>40642</v>
      </c>
      <c r="B4" s="2" t="s">
        <v>164</v>
      </c>
      <c r="C4" s="55">
        <v>20000</v>
      </c>
      <c r="E4" s="59">
        <v>40544</v>
      </c>
      <c r="F4" s="10" t="s">
        <v>15</v>
      </c>
      <c r="G4" s="10">
        <v>11495</v>
      </c>
    </row>
    <row r="5" spans="1:10" x14ac:dyDescent="0.2">
      <c r="A5" s="51"/>
      <c r="B5" s="51" t="s">
        <v>174</v>
      </c>
      <c r="C5" s="55">
        <v>31586</v>
      </c>
      <c r="E5" s="59">
        <v>40544</v>
      </c>
      <c r="F5" s="10" t="s">
        <v>16</v>
      </c>
      <c r="G5" s="10">
        <v>3500</v>
      </c>
    </row>
    <row r="6" spans="1:10" x14ac:dyDescent="0.2">
      <c r="A6" s="51"/>
      <c r="B6" s="2" t="s">
        <v>191</v>
      </c>
      <c r="C6" s="2">
        <v>100000</v>
      </c>
      <c r="E6" s="58"/>
      <c r="F6" s="10" t="s">
        <v>17</v>
      </c>
      <c r="G6" s="10">
        <v>5000</v>
      </c>
    </row>
    <row r="7" spans="1:10" x14ac:dyDescent="0.2">
      <c r="A7" s="51">
        <v>40697</v>
      </c>
      <c r="B7" s="62" t="s">
        <v>215</v>
      </c>
      <c r="C7" s="54">
        <v>16000</v>
      </c>
      <c r="E7" s="58"/>
      <c r="F7" s="2" t="s">
        <v>170</v>
      </c>
      <c r="G7" s="2">
        <v>3500</v>
      </c>
    </row>
    <row r="8" spans="1:10" x14ac:dyDescent="0.2">
      <c r="A8" s="51" t="s">
        <v>219</v>
      </c>
      <c r="B8" s="51" t="s">
        <v>166</v>
      </c>
      <c r="C8" s="2">
        <v>5000</v>
      </c>
      <c r="E8" s="59">
        <v>40547</v>
      </c>
      <c r="F8" s="2" t="s">
        <v>169</v>
      </c>
      <c r="G8" s="2">
        <f>(3*1915*1.56)</f>
        <v>8962.2000000000007</v>
      </c>
    </row>
    <row r="9" spans="1:10" x14ac:dyDescent="0.2">
      <c r="A9" s="51" t="s">
        <v>222</v>
      </c>
      <c r="B9" s="51" t="s">
        <v>166</v>
      </c>
      <c r="C9" s="2">
        <v>500</v>
      </c>
      <c r="E9" s="60">
        <v>40550</v>
      </c>
      <c r="F9" s="2" t="s">
        <v>168</v>
      </c>
      <c r="G9" s="2">
        <v>0</v>
      </c>
    </row>
    <row r="10" spans="1:10" x14ac:dyDescent="0.2">
      <c r="A10" s="51" t="s">
        <v>224</v>
      </c>
      <c r="B10" s="51" t="s">
        <v>166</v>
      </c>
      <c r="C10" s="2">
        <v>200</v>
      </c>
      <c r="E10" s="61">
        <v>40754</v>
      </c>
      <c r="F10" s="2" t="s">
        <v>146</v>
      </c>
      <c r="G10" s="2">
        <v>4100</v>
      </c>
    </row>
    <row r="11" spans="1:10" x14ac:dyDescent="0.2">
      <c r="A11" s="51">
        <v>41190</v>
      </c>
      <c r="B11" s="51" t="s">
        <v>244</v>
      </c>
      <c r="C11" s="53">
        <v>186050</v>
      </c>
      <c r="E11" s="61">
        <v>40761</v>
      </c>
      <c r="F11" s="2" t="s">
        <v>147</v>
      </c>
      <c r="G11" s="2">
        <v>8000</v>
      </c>
    </row>
    <row r="12" spans="1:10" x14ac:dyDescent="0.2">
      <c r="A12" s="51" t="s">
        <v>245</v>
      </c>
      <c r="B12" s="51" t="s">
        <v>246</v>
      </c>
      <c r="C12" s="2">
        <v>150000</v>
      </c>
      <c r="E12" s="59">
        <v>40553</v>
      </c>
      <c r="F12" s="2" t="s">
        <v>179</v>
      </c>
      <c r="G12" s="2">
        <f>3*1.75*1915</f>
        <v>10053.75</v>
      </c>
      <c r="I12" s="2" t="s">
        <v>218</v>
      </c>
      <c r="J12" s="2">
        <v>1000</v>
      </c>
    </row>
    <row r="13" spans="1:10" x14ac:dyDescent="0.2">
      <c r="A13" s="51" t="s">
        <v>247</v>
      </c>
      <c r="B13" s="51" t="s">
        <v>248</v>
      </c>
      <c r="C13" s="2">
        <v>10000</v>
      </c>
      <c r="E13" s="59">
        <v>40909</v>
      </c>
      <c r="F13" s="2" t="s">
        <v>168</v>
      </c>
      <c r="G13" s="2">
        <f>3*2*1915</f>
        <v>11490</v>
      </c>
      <c r="I13" s="2" t="s">
        <v>193</v>
      </c>
      <c r="J13" s="2">
        <v>1000</v>
      </c>
    </row>
    <row r="14" spans="1:10" x14ac:dyDescent="0.2">
      <c r="A14" s="51">
        <v>41255</v>
      </c>
      <c r="B14" s="51" t="s">
        <v>166</v>
      </c>
      <c r="C14" s="53">
        <v>50000</v>
      </c>
      <c r="E14" s="59">
        <v>40933</v>
      </c>
      <c r="F14" s="2" t="s">
        <v>181</v>
      </c>
      <c r="G14" s="2">
        <v>700</v>
      </c>
      <c r="I14" s="2" t="s">
        <v>194</v>
      </c>
      <c r="J14" s="2">
        <v>1500</v>
      </c>
    </row>
    <row r="15" spans="1:10" x14ac:dyDescent="0.2">
      <c r="A15" s="51" t="s">
        <v>235</v>
      </c>
      <c r="B15" s="51" t="s">
        <v>166</v>
      </c>
      <c r="C15" s="2">
        <v>35000</v>
      </c>
      <c r="E15" s="59">
        <v>40935</v>
      </c>
      <c r="F15" s="2" t="s">
        <v>182</v>
      </c>
      <c r="G15" s="2">
        <v>1000</v>
      </c>
    </row>
    <row r="16" spans="1:10" x14ac:dyDescent="0.2">
      <c r="A16" s="67">
        <v>41395</v>
      </c>
      <c r="B16" s="68" t="s">
        <v>253</v>
      </c>
      <c r="C16" s="68">
        <v>22000</v>
      </c>
      <c r="E16" s="59">
        <v>40910</v>
      </c>
      <c r="F16" s="2" t="s">
        <v>189</v>
      </c>
      <c r="G16" s="2">
        <v>350</v>
      </c>
    </row>
    <row r="17" spans="1:7" x14ac:dyDescent="0.2">
      <c r="E17" s="59">
        <v>41031</v>
      </c>
      <c r="F17" s="2" t="s">
        <v>190</v>
      </c>
      <c r="G17" s="2">
        <v>2000</v>
      </c>
    </row>
    <row r="18" spans="1:7" x14ac:dyDescent="0.2">
      <c r="E18" s="59">
        <v>41031</v>
      </c>
      <c r="F18" s="2" t="s">
        <v>192</v>
      </c>
      <c r="G18" s="2">
        <v>91500</v>
      </c>
    </row>
    <row r="19" spans="1:7" x14ac:dyDescent="0.2">
      <c r="B19" s="56" t="s">
        <v>171</v>
      </c>
      <c r="C19" s="57">
        <f>SUM(C2:C18)</f>
        <v>670336</v>
      </c>
      <c r="E19" s="58" t="s">
        <v>195</v>
      </c>
      <c r="F19" s="2" t="s">
        <v>184</v>
      </c>
      <c r="G19" s="2">
        <v>1000</v>
      </c>
    </row>
    <row r="20" spans="1:7" x14ac:dyDescent="0.2">
      <c r="B20" s="69" t="s">
        <v>254</v>
      </c>
      <c r="C20" s="69">
        <f>G60*1.08</f>
        <v>116640.00000000001</v>
      </c>
      <c r="E20" s="58" t="s">
        <v>195</v>
      </c>
      <c r="F20" s="2" t="s">
        <v>185</v>
      </c>
      <c r="G20" s="2">
        <v>700</v>
      </c>
    </row>
    <row r="21" spans="1:7" x14ac:dyDescent="0.2">
      <c r="B21" s="68" t="s">
        <v>173</v>
      </c>
      <c r="C21" s="70">
        <f>C19-G51+C20</f>
        <v>143194.5</v>
      </c>
      <c r="E21" s="58" t="s">
        <v>196</v>
      </c>
      <c r="F21" s="2" t="s">
        <v>186</v>
      </c>
      <c r="G21" s="2">
        <v>20000</v>
      </c>
    </row>
    <row r="22" spans="1:7" x14ac:dyDescent="0.2">
      <c r="E22" s="59">
        <v>40941</v>
      </c>
      <c r="F22" s="2" t="s">
        <v>187</v>
      </c>
      <c r="G22" s="2">
        <v>1500</v>
      </c>
    </row>
    <row r="23" spans="1:7" x14ac:dyDescent="0.2">
      <c r="E23" s="59">
        <v>40941</v>
      </c>
      <c r="F23" s="2" t="s">
        <v>188</v>
      </c>
      <c r="G23" s="2">
        <v>1000</v>
      </c>
    </row>
    <row r="24" spans="1:7" x14ac:dyDescent="0.2">
      <c r="E24" s="59">
        <v>40941</v>
      </c>
      <c r="F24" s="2" t="s">
        <v>213</v>
      </c>
      <c r="G24" s="2">
        <v>5600</v>
      </c>
    </row>
    <row r="25" spans="1:7" x14ac:dyDescent="0.2">
      <c r="A25" s="76" t="s">
        <v>0</v>
      </c>
      <c r="B25" s="76"/>
      <c r="C25" s="76"/>
      <c r="E25" s="59">
        <v>40941</v>
      </c>
      <c r="F25" s="2" t="s">
        <v>205</v>
      </c>
      <c r="G25" s="2">
        <v>625</v>
      </c>
    </row>
    <row r="26" spans="1:7" x14ac:dyDescent="0.2">
      <c r="B26" s="2" t="s">
        <v>1</v>
      </c>
      <c r="C26" s="2">
        <v>280000</v>
      </c>
      <c r="E26" s="59">
        <v>40941</v>
      </c>
      <c r="F26" s="2" t="s">
        <v>206</v>
      </c>
      <c r="G26" s="2">
        <v>450</v>
      </c>
    </row>
    <row r="27" spans="1:7" x14ac:dyDescent="0.2">
      <c r="B27" s="2" t="s">
        <v>2</v>
      </c>
      <c r="C27" s="2">
        <v>236151</v>
      </c>
      <c r="E27" s="59">
        <v>40912</v>
      </c>
      <c r="F27" s="2" t="s">
        <v>214</v>
      </c>
      <c r="G27" s="2">
        <f>3*2.1*1955</f>
        <v>12316.500000000002</v>
      </c>
    </row>
    <row r="28" spans="1:7" x14ac:dyDescent="0.2">
      <c r="B28" s="4" t="s">
        <v>3</v>
      </c>
      <c r="C28" s="4">
        <f>C26-C27</f>
        <v>43849</v>
      </c>
      <c r="E28" s="59">
        <v>40915</v>
      </c>
      <c r="F28" s="2" t="s">
        <v>214</v>
      </c>
      <c r="G28" s="2">
        <f>3*2*1955</f>
        <v>11730</v>
      </c>
    </row>
    <row r="29" spans="1:7" x14ac:dyDescent="0.2">
      <c r="E29" s="2" t="s">
        <v>216</v>
      </c>
      <c r="F29" s="2" t="s">
        <v>186</v>
      </c>
      <c r="G29" s="2">
        <v>6000</v>
      </c>
    </row>
    <row r="30" spans="1:7" x14ac:dyDescent="0.2">
      <c r="B30" s="5" t="s">
        <v>4</v>
      </c>
      <c r="C30" s="6">
        <v>1550</v>
      </c>
      <c r="E30" s="2" t="s">
        <v>223</v>
      </c>
      <c r="F30" s="2" t="s">
        <v>220</v>
      </c>
      <c r="G30" s="2">
        <v>2000</v>
      </c>
    </row>
    <row r="31" spans="1:7" x14ac:dyDescent="0.2">
      <c r="B31" s="5" t="s">
        <v>5</v>
      </c>
      <c r="C31" s="6">
        <v>5100</v>
      </c>
      <c r="E31" s="2" t="s">
        <v>222</v>
      </c>
      <c r="F31" s="2" t="s">
        <v>221</v>
      </c>
      <c r="G31" s="2">
        <v>800</v>
      </c>
    </row>
    <row r="32" spans="1:7" x14ac:dyDescent="0.2">
      <c r="B32" s="5" t="s">
        <v>6</v>
      </c>
      <c r="C32" s="6">
        <v>5000</v>
      </c>
      <c r="E32" s="2" t="s">
        <v>231</v>
      </c>
      <c r="F32" s="2" t="s">
        <v>232</v>
      </c>
      <c r="G32" s="2">
        <v>36000</v>
      </c>
    </row>
    <row r="33" spans="2:14" x14ac:dyDescent="0.2">
      <c r="B33" s="5" t="s">
        <v>7</v>
      </c>
      <c r="C33" s="6">
        <v>1000</v>
      </c>
      <c r="E33" s="51" t="s">
        <v>231</v>
      </c>
      <c r="F33" s="2" t="s">
        <v>233</v>
      </c>
      <c r="G33" s="2">
        <v>3500</v>
      </c>
    </row>
    <row r="34" spans="2:14" x14ac:dyDescent="0.2">
      <c r="B34" s="5" t="s">
        <v>8</v>
      </c>
      <c r="C34" s="6">
        <v>-2000</v>
      </c>
      <c r="E34" s="51">
        <v>40918</v>
      </c>
      <c r="F34" s="2" t="s">
        <v>214</v>
      </c>
      <c r="G34" s="2">
        <f>3*2*1955</f>
        <v>11730</v>
      </c>
    </row>
    <row r="35" spans="2:14" x14ac:dyDescent="0.2">
      <c r="B35" s="5" t="s">
        <v>9</v>
      </c>
      <c r="C35" s="5">
        <v>1613</v>
      </c>
      <c r="E35" s="2" t="s">
        <v>226</v>
      </c>
      <c r="F35" s="2" t="s">
        <v>225</v>
      </c>
      <c r="G35" s="2">
        <v>5000</v>
      </c>
    </row>
    <row r="36" spans="2:14" x14ac:dyDescent="0.2">
      <c r="B36" s="2" t="s">
        <v>10</v>
      </c>
      <c r="C36" s="2">
        <f>SUM(C30:C35)</f>
        <v>12263</v>
      </c>
      <c r="E36" s="51">
        <v>41041</v>
      </c>
      <c r="F36" s="2" t="s">
        <v>225</v>
      </c>
      <c r="G36" s="2">
        <v>15000</v>
      </c>
      <c r="H36"/>
      <c r="I36"/>
      <c r="J36"/>
      <c r="K36"/>
      <c r="L36"/>
      <c r="M36"/>
      <c r="N36"/>
    </row>
    <row r="37" spans="2:14" x14ac:dyDescent="0.2">
      <c r="E37" s="51">
        <v>41194</v>
      </c>
      <c r="F37" s="2" t="s">
        <v>227</v>
      </c>
      <c r="G37" s="2">
        <v>36500</v>
      </c>
      <c r="H37"/>
      <c r="I37"/>
      <c r="J37"/>
      <c r="K37"/>
      <c r="L37"/>
      <c r="M37"/>
      <c r="N37"/>
    </row>
    <row r="38" spans="2:14" x14ac:dyDescent="0.2">
      <c r="B38" s="7" t="s">
        <v>11</v>
      </c>
      <c r="C38" s="7">
        <f>C28-C36</f>
        <v>31586</v>
      </c>
      <c r="E38" s="66" t="s">
        <v>229</v>
      </c>
      <c r="F38" s="66" t="s">
        <v>228</v>
      </c>
      <c r="G38" s="66"/>
      <c r="H38"/>
      <c r="I38"/>
      <c r="J38"/>
      <c r="K38"/>
      <c r="L38"/>
      <c r="M38"/>
      <c r="N38"/>
    </row>
    <row r="39" spans="2:14" x14ac:dyDescent="0.2">
      <c r="B39" s="8" t="s">
        <v>12</v>
      </c>
      <c r="C39" s="9"/>
      <c r="E39" s="66" t="s">
        <v>234</v>
      </c>
      <c r="F39" s="66" t="s">
        <v>230</v>
      </c>
      <c r="G39" s="66"/>
      <c r="H39"/>
      <c r="I39">
        <f>1955*2.1*9</f>
        <v>36949.5</v>
      </c>
      <c r="J39"/>
      <c r="K39"/>
      <c r="L39"/>
      <c r="M39"/>
      <c r="N39"/>
    </row>
    <row r="40" spans="2:14" x14ac:dyDescent="0.2">
      <c r="B40" s="10" t="s">
        <v>13</v>
      </c>
      <c r="C40" s="10">
        <v>1000</v>
      </c>
      <c r="E40" s="2" t="s">
        <v>241</v>
      </c>
      <c r="F40" s="2" t="s">
        <v>236</v>
      </c>
      <c r="G40" s="2">
        <v>45211</v>
      </c>
      <c r="H40"/>
      <c r="I40">
        <f>1955*1.75*3</f>
        <v>10263.75</v>
      </c>
      <c r="J40"/>
      <c r="K40"/>
      <c r="L40"/>
      <c r="M40"/>
      <c r="N40"/>
    </row>
    <row r="41" spans="2:14" x14ac:dyDescent="0.2">
      <c r="B41" s="10" t="s">
        <v>14</v>
      </c>
      <c r="C41" s="10">
        <v>1855</v>
      </c>
      <c r="E41" s="2" t="s">
        <v>242</v>
      </c>
      <c r="F41" s="2" t="s">
        <v>237</v>
      </c>
      <c r="G41" s="2">
        <v>4112</v>
      </c>
      <c r="H41"/>
      <c r="I41">
        <f>I40+I39</f>
        <v>47213.25</v>
      </c>
      <c r="J41"/>
      <c r="K41"/>
      <c r="L41"/>
      <c r="M41"/>
      <c r="N41"/>
    </row>
    <row r="42" spans="2:14" x14ac:dyDescent="0.2">
      <c r="B42" s="10" t="s">
        <v>15</v>
      </c>
      <c r="C42" s="10">
        <v>11439</v>
      </c>
      <c r="D42" s="2">
        <f>(3*1.96*1955)</f>
        <v>11495.4</v>
      </c>
      <c r="E42" s="64">
        <v>41399</v>
      </c>
      <c r="F42" s="63" t="s">
        <v>238</v>
      </c>
      <c r="G42">
        <v>5000</v>
      </c>
      <c r="H42"/>
      <c r="I42"/>
      <c r="J42"/>
      <c r="K42"/>
      <c r="L42"/>
      <c r="M42"/>
      <c r="N42"/>
    </row>
    <row r="43" spans="2:14" x14ac:dyDescent="0.2">
      <c r="B43" s="10" t="s">
        <v>16</v>
      </c>
      <c r="C43" s="10">
        <v>3500</v>
      </c>
      <c r="E43" s="64">
        <v>41429</v>
      </c>
      <c r="F43" s="63" t="s">
        <v>239</v>
      </c>
      <c r="G43">
        <v>6600</v>
      </c>
      <c r="H43"/>
      <c r="I43"/>
      <c r="J43"/>
      <c r="K43"/>
      <c r="L43"/>
      <c r="M43"/>
      <c r="N43"/>
    </row>
    <row r="44" spans="2:14" x14ac:dyDescent="0.2">
      <c r="B44" s="10" t="s">
        <v>17</v>
      </c>
      <c r="C44" s="10">
        <v>5000</v>
      </c>
      <c r="E44" s="51">
        <v>41433</v>
      </c>
      <c r="F44" s="2" t="s">
        <v>240</v>
      </c>
      <c r="G44" s="2">
        <v>3000</v>
      </c>
      <c r="H44"/>
      <c r="I44"/>
      <c r="J44"/>
      <c r="K44"/>
      <c r="L44"/>
      <c r="M44"/>
      <c r="N44"/>
    </row>
    <row r="45" spans="2:14" x14ac:dyDescent="0.2">
      <c r="B45" s="2" t="s">
        <v>20</v>
      </c>
      <c r="C45" s="2">
        <v>3500</v>
      </c>
      <c r="E45" s="51">
        <v>41557</v>
      </c>
      <c r="F45" s="2" t="s">
        <v>243</v>
      </c>
      <c r="G45" s="65">
        <v>49213.25</v>
      </c>
      <c r="H45"/>
      <c r="I45"/>
      <c r="J45"/>
      <c r="K45"/>
      <c r="L45"/>
      <c r="M45"/>
      <c r="N45"/>
    </row>
    <row r="46" spans="2:14" x14ac:dyDescent="0.2">
      <c r="B46" s="10"/>
      <c r="C46" s="10">
        <f>SUM(C40:C45)</f>
        <v>26294</v>
      </c>
      <c r="E46" s="2" t="s">
        <v>251</v>
      </c>
      <c r="F46" t="s">
        <v>249</v>
      </c>
      <c r="G46" s="2">
        <v>1000</v>
      </c>
      <c r="H46"/>
      <c r="I46"/>
      <c r="J46"/>
      <c r="K46"/>
      <c r="L46"/>
      <c r="M46"/>
      <c r="N46"/>
    </row>
    <row r="47" spans="2:14" x14ac:dyDescent="0.2">
      <c r="B47" s="10"/>
      <c r="C47" s="10"/>
      <c r="E47" s="2" t="s">
        <v>252</v>
      </c>
      <c r="F47" t="s">
        <v>250</v>
      </c>
      <c r="G47" s="2">
        <v>229000</v>
      </c>
      <c r="H47"/>
      <c r="I47"/>
      <c r="J47"/>
      <c r="K47"/>
      <c r="L47"/>
      <c r="M47"/>
      <c r="N47"/>
    </row>
    <row r="48" spans="2:14" x14ac:dyDescent="0.2">
      <c r="B48" s="10"/>
      <c r="C48" s="10"/>
      <c r="H48"/>
      <c r="I48"/>
      <c r="J48"/>
      <c r="K48"/>
      <c r="L48"/>
      <c r="M48"/>
      <c r="N48"/>
    </row>
    <row r="49" spans="1:14" x14ac:dyDescent="0.2">
      <c r="B49" s="10"/>
      <c r="C49" s="10">
        <f>C38-C46</f>
        <v>5292</v>
      </c>
      <c r="H49"/>
      <c r="I49"/>
      <c r="J49"/>
      <c r="K49"/>
      <c r="L49"/>
      <c r="M49"/>
      <c r="N49"/>
    </row>
    <row r="50" spans="1:14" x14ac:dyDescent="0.2">
      <c r="B50" s="10" t="s">
        <v>18</v>
      </c>
      <c r="C50" s="10">
        <v>24000</v>
      </c>
      <c r="H50"/>
      <c r="I50"/>
      <c r="J50"/>
      <c r="K50"/>
      <c r="L50"/>
      <c r="M50"/>
      <c r="N50"/>
    </row>
    <row r="51" spans="1:14" x14ac:dyDescent="0.2">
      <c r="B51" s="10" t="s">
        <v>19</v>
      </c>
      <c r="C51" s="10">
        <f>C49+C50</f>
        <v>29292</v>
      </c>
      <c r="D51" s="2">
        <v>0</v>
      </c>
      <c r="F51" s="56" t="s">
        <v>172</v>
      </c>
      <c r="G51" s="56">
        <f>SUM(G9:G50)</f>
        <v>643781.5</v>
      </c>
      <c r="H51"/>
      <c r="I51"/>
      <c r="J51"/>
      <c r="K51"/>
      <c r="L51"/>
      <c r="M51"/>
      <c r="N51"/>
    </row>
    <row r="52" spans="1:14" x14ac:dyDescent="0.2">
      <c r="A52" s="2" t="s">
        <v>155</v>
      </c>
      <c r="B52" s="2" t="s">
        <v>156</v>
      </c>
      <c r="C52" s="2">
        <v>20000</v>
      </c>
    </row>
    <row r="53" spans="1:14" x14ac:dyDescent="0.2">
      <c r="A53" s="51">
        <v>40642</v>
      </c>
      <c r="B53" s="2" t="s">
        <v>164</v>
      </c>
      <c r="C53" s="2">
        <v>20000</v>
      </c>
    </row>
    <row r="54" spans="1:14" x14ac:dyDescent="0.2">
      <c r="A54" s="2" t="s">
        <v>157</v>
      </c>
      <c r="B54" s="2" t="s">
        <v>19</v>
      </c>
      <c r="C54" s="2">
        <f>C52+C51+C53</f>
        <v>69292</v>
      </c>
    </row>
    <row r="55" spans="1:14" x14ac:dyDescent="0.2">
      <c r="B55" s="2" t="s">
        <v>158</v>
      </c>
    </row>
    <row r="56" spans="1:14" x14ac:dyDescent="0.2">
      <c r="E56"/>
      <c r="F56"/>
      <c r="G56"/>
    </row>
    <row r="57" spans="1:14" x14ac:dyDescent="0.2">
      <c r="E57" t="s">
        <v>160</v>
      </c>
      <c r="F57" t="s">
        <v>159</v>
      </c>
      <c r="G57">
        <v>200000</v>
      </c>
    </row>
    <row r="58" spans="1:14" x14ac:dyDescent="0.2">
      <c r="B58" s="2" t="s">
        <v>154</v>
      </c>
      <c r="C58" s="2">
        <f>(3*1955*1.56)</f>
        <v>9149.4</v>
      </c>
      <c r="E58"/>
      <c r="F58"/>
      <c r="G58"/>
    </row>
    <row r="59" spans="1:14" x14ac:dyDescent="0.2">
      <c r="A59" s="52">
        <v>40754</v>
      </c>
      <c r="B59" s="2" t="s">
        <v>146</v>
      </c>
      <c r="C59" s="2">
        <v>4100</v>
      </c>
      <c r="E59" t="s">
        <v>161</v>
      </c>
      <c r="F59" t="s">
        <v>162</v>
      </c>
      <c r="G59">
        <v>116000</v>
      </c>
    </row>
    <row r="60" spans="1:14" x14ac:dyDescent="0.2">
      <c r="A60" s="52">
        <v>40761</v>
      </c>
      <c r="B60" s="2" t="s">
        <v>147</v>
      </c>
      <c r="C60" s="2">
        <v>8000</v>
      </c>
      <c r="E60"/>
      <c r="F60" t="s">
        <v>163</v>
      </c>
      <c r="G60">
        <v>108000</v>
      </c>
    </row>
    <row r="61" spans="1:14" x14ac:dyDescent="0.2">
      <c r="E61"/>
      <c r="F61" s="69" t="s">
        <v>254</v>
      </c>
      <c r="G61" s="69">
        <f>G60*1.08</f>
        <v>116640.00000000001</v>
      </c>
    </row>
    <row r="62" spans="1:14" x14ac:dyDescent="0.2">
      <c r="E62"/>
      <c r="F62" t="s">
        <v>261</v>
      </c>
      <c r="G62">
        <f>G61*1.08</f>
        <v>125971.20000000003</v>
      </c>
    </row>
    <row r="63" spans="1:14" x14ac:dyDescent="0.2">
      <c r="E63"/>
      <c r="F63" t="s">
        <v>272</v>
      </c>
      <c r="G63">
        <f>G62*1.08</f>
        <v>136048.89600000004</v>
      </c>
      <c r="H63" s="2">
        <f>G63-G62</f>
        <v>10077.696000000011</v>
      </c>
    </row>
    <row r="64" spans="1:14" x14ac:dyDescent="0.2">
      <c r="E64"/>
      <c r="F64"/>
      <c r="G64"/>
    </row>
    <row r="75" ht="12" customHeight="1" x14ac:dyDescent="0.2"/>
    <row r="76" ht="12.75" customHeight="1" x14ac:dyDescent="0.2"/>
  </sheetData>
  <sheetProtection selectLockedCells="1" selectUnlockedCells="1"/>
  <mergeCells count="3">
    <mergeCell ref="A25:C25"/>
    <mergeCell ref="A1:C1"/>
    <mergeCell ref="E1:G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C25" sqref="B25:C28"/>
    </sheetView>
  </sheetViews>
  <sheetFormatPr defaultColWidth="9.28515625" defaultRowHeight="12.75" x14ac:dyDescent="0.2"/>
  <cols>
    <col min="1" max="1" width="9.7109375" style="5" customWidth="1"/>
    <col min="2" max="2" width="28" style="5" customWidth="1"/>
    <col min="3" max="3" width="9.28515625" style="6"/>
    <col min="4" max="4" width="0.7109375" style="11" customWidth="1"/>
    <col min="5" max="5" width="10.42578125" style="12" customWidth="1"/>
    <col min="6" max="6" width="27.28515625" style="13" customWidth="1"/>
    <col min="7" max="7" width="9.28515625" style="14"/>
    <col min="8" max="8" width="1" style="11" customWidth="1"/>
    <col min="9" max="9" width="10.42578125" style="15" customWidth="1"/>
    <col min="10" max="10" width="23.28515625" style="16" customWidth="1"/>
    <col min="11" max="16384" width="9.28515625" style="5"/>
  </cols>
  <sheetData>
    <row r="1" spans="1:12" x14ac:dyDescent="0.2">
      <c r="A1" s="17" t="s">
        <v>21</v>
      </c>
      <c r="B1" s="18" t="s">
        <v>22</v>
      </c>
      <c r="C1" s="19" t="s">
        <v>23</v>
      </c>
      <c r="D1" s="20"/>
      <c r="E1" s="21" t="s">
        <v>21</v>
      </c>
      <c r="F1" s="22" t="s">
        <v>24</v>
      </c>
      <c r="G1" s="23" t="s">
        <v>23</v>
      </c>
      <c r="H1" s="20"/>
      <c r="I1" s="83" t="s">
        <v>25</v>
      </c>
      <c r="J1" s="83"/>
      <c r="K1" s="83"/>
      <c r="L1" s="24"/>
    </row>
    <row r="2" spans="1:12" x14ac:dyDescent="0.2">
      <c r="A2" s="25" t="s">
        <v>26</v>
      </c>
      <c r="B2" s="25" t="s">
        <v>27</v>
      </c>
      <c r="C2" s="25">
        <v>145000</v>
      </c>
      <c r="D2" s="26"/>
      <c r="E2" s="27" t="s">
        <v>26</v>
      </c>
      <c r="F2" s="27" t="s">
        <v>28</v>
      </c>
      <c r="G2" s="27">
        <v>150000</v>
      </c>
      <c r="H2" s="26"/>
      <c r="I2" s="28">
        <v>103</v>
      </c>
      <c r="J2" s="25" t="s">
        <v>29</v>
      </c>
      <c r="K2" s="25">
        <v>1600</v>
      </c>
    </row>
    <row r="3" spans="1:12" x14ac:dyDescent="0.2">
      <c r="A3" s="1" t="s">
        <v>30</v>
      </c>
      <c r="B3" s="5" t="s">
        <v>31</v>
      </c>
      <c r="C3" s="5">
        <v>23460</v>
      </c>
      <c r="D3" s="26"/>
      <c r="E3" s="29" t="s">
        <v>32</v>
      </c>
      <c r="F3" s="29" t="s">
        <v>33</v>
      </c>
      <c r="G3" s="29">
        <v>40000</v>
      </c>
      <c r="H3" s="26"/>
      <c r="I3" s="5"/>
      <c r="J3" s="5" t="s">
        <v>34</v>
      </c>
      <c r="K3" s="5">
        <v>2600</v>
      </c>
    </row>
    <row r="4" spans="1:12" x14ac:dyDescent="0.2">
      <c r="A4" s="1" t="s">
        <v>35</v>
      </c>
      <c r="B4" s="5" t="s">
        <v>36</v>
      </c>
      <c r="C4" s="5">
        <v>4900</v>
      </c>
      <c r="D4" s="26"/>
      <c r="E4" s="29" t="s">
        <v>37</v>
      </c>
      <c r="F4" s="29" t="s">
        <v>38</v>
      </c>
      <c r="G4" s="29">
        <v>20000</v>
      </c>
      <c r="H4" s="26"/>
      <c r="I4" s="5"/>
      <c r="J4" s="5" t="s">
        <v>39</v>
      </c>
      <c r="K4" s="5">
        <v>175</v>
      </c>
    </row>
    <row r="5" spans="1:12" x14ac:dyDescent="0.2">
      <c r="A5" s="1" t="s">
        <v>35</v>
      </c>
      <c r="B5" s="5" t="s">
        <v>40</v>
      </c>
      <c r="C5" s="5">
        <v>3800</v>
      </c>
      <c r="D5" s="26"/>
      <c r="E5" s="29" t="s">
        <v>41</v>
      </c>
      <c r="F5" s="29" t="s">
        <v>38</v>
      </c>
      <c r="G5" s="29">
        <v>10000</v>
      </c>
      <c r="H5" s="26"/>
      <c r="I5" s="5"/>
      <c r="J5" s="5" t="s">
        <v>42</v>
      </c>
      <c r="K5" s="5">
        <v>275</v>
      </c>
    </row>
    <row r="6" spans="1:12" x14ac:dyDescent="0.2">
      <c r="A6" s="1" t="s">
        <v>35</v>
      </c>
      <c r="B6" s="5" t="s">
        <v>43</v>
      </c>
      <c r="C6" s="5">
        <v>1300</v>
      </c>
      <c r="D6" s="26"/>
      <c r="E6" s="29" t="s">
        <v>44</v>
      </c>
      <c r="F6" s="29" t="s">
        <v>45</v>
      </c>
      <c r="G6" s="29">
        <v>50000</v>
      </c>
      <c r="H6" s="26"/>
      <c r="I6" s="5"/>
      <c r="J6" s="5" t="s">
        <v>46</v>
      </c>
      <c r="K6" s="5">
        <v>2050</v>
      </c>
    </row>
    <row r="7" spans="1:12" x14ac:dyDescent="0.2">
      <c r="A7" s="1" t="s">
        <v>47</v>
      </c>
      <c r="B7" s="5" t="s">
        <v>48</v>
      </c>
      <c r="C7" s="5">
        <v>100</v>
      </c>
      <c r="D7" s="26"/>
      <c r="E7" s="29" t="s">
        <v>49</v>
      </c>
      <c r="F7" s="29" t="s">
        <v>50</v>
      </c>
      <c r="G7" s="29">
        <v>10000</v>
      </c>
      <c r="H7" s="26"/>
      <c r="I7" s="5"/>
      <c r="J7" s="5" t="s">
        <v>51</v>
      </c>
      <c r="K7" s="5">
        <v>300</v>
      </c>
    </row>
    <row r="8" spans="1:12" x14ac:dyDescent="0.2">
      <c r="A8" s="1" t="s">
        <v>26</v>
      </c>
      <c r="B8" s="5" t="s">
        <v>52</v>
      </c>
      <c r="C8" s="5">
        <v>7350</v>
      </c>
      <c r="D8" s="26"/>
      <c r="E8" s="30"/>
      <c r="F8" s="31" t="s">
        <v>53</v>
      </c>
      <c r="G8" s="32">
        <f>SUM(G2:G7)</f>
        <v>280000</v>
      </c>
      <c r="H8" s="26"/>
      <c r="I8" s="5"/>
      <c r="J8" s="5"/>
      <c r="K8" s="33">
        <f>SUM(K2:K7)</f>
        <v>7000</v>
      </c>
    </row>
    <row r="9" spans="1:12" x14ac:dyDescent="0.2">
      <c r="A9" s="1" t="s">
        <v>32</v>
      </c>
      <c r="B9" s="5" t="s">
        <v>54</v>
      </c>
      <c r="C9" s="5">
        <v>350</v>
      </c>
      <c r="D9" s="34"/>
      <c r="E9" s="83" t="s">
        <v>25</v>
      </c>
      <c r="F9" s="83"/>
      <c r="G9" s="83"/>
      <c r="H9" s="35"/>
      <c r="I9" s="36">
        <v>104</v>
      </c>
      <c r="J9" s="5" t="s">
        <v>55</v>
      </c>
      <c r="K9" s="5">
        <v>800</v>
      </c>
    </row>
    <row r="10" spans="1:12" x14ac:dyDescent="0.2">
      <c r="A10" s="1" t="s">
        <v>56</v>
      </c>
      <c r="B10" s="5" t="s">
        <v>57</v>
      </c>
      <c r="C10" s="5">
        <v>1300</v>
      </c>
      <c r="D10" s="26"/>
      <c r="E10" s="28">
        <v>100</v>
      </c>
      <c r="F10" s="25"/>
      <c r="G10" s="25"/>
      <c r="H10" s="26"/>
      <c r="I10" s="5"/>
      <c r="J10" s="5" t="s">
        <v>58</v>
      </c>
      <c r="K10" s="5">
        <v>1775</v>
      </c>
    </row>
    <row r="11" spans="1:12" x14ac:dyDescent="0.2">
      <c r="A11" s="5" t="s">
        <v>59</v>
      </c>
      <c r="B11" s="5" t="s">
        <v>60</v>
      </c>
      <c r="C11" s="5">
        <v>610</v>
      </c>
      <c r="D11" s="26"/>
      <c r="E11" s="5"/>
      <c r="F11" s="5" t="s">
        <v>61</v>
      </c>
      <c r="G11" s="5">
        <v>960</v>
      </c>
      <c r="H11" s="26"/>
      <c r="I11" s="5"/>
      <c r="J11" s="5" t="s">
        <v>34</v>
      </c>
      <c r="K11" s="5">
        <v>140</v>
      </c>
    </row>
    <row r="12" spans="1:12" x14ac:dyDescent="0.2">
      <c r="A12" s="5" t="s">
        <v>62</v>
      </c>
      <c r="B12" s="5" t="s">
        <v>63</v>
      </c>
      <c r="C12" s="5">
        <v>3000</v>
      </c>
      <c r="D12" s="26"/>
      <c r="E12" s="5"/>
      <c r="F12" s="5" t="s">
        <v>64</v>
      </c>
      <c r="G12" s="5">
        <v>510</v>
      </c>
      <c r="H12" s="26"/>
      <c r="I12" s="5"/>
      <c r="J12" s="5" t="s">
        <v>65</v>
      </c>
      <c r="K12" s="5">
        <v>650</v>
      </c>
    </row>
    <row r="13" spans="1:12" x14ac:dyDescent="0.2">
      <c r="A13" s="5" t="s">
        <v>66</v>
      </c>
      <c r="B13" s="5" t="s">
        <v>67</v>
      </c>
      <c r="C13" s="5">
        <v>8600</v>
      </c>
      <c r="D13" s="26"/>
      <c r="E13" s="5"/>
      <c r="F13" s="5" t="s">
        <v>68</v>
      </c>
      <c r="G13" s="5">
        <v>460</v>
      </c>
      <c r="H13" s="26"/>
      <c r="I13" s="5"/>
      <c r="J13" s="5" t="s">
        <v>69</v>
      </c>
      <c r="K13" s="5">
        <v>600</v>
      </c>
    </row>
    <row r="14" spans="1:12" x14ac:dyDescent="0.2">
      <c r="A14" s="5" t="s">
        <v>70</v>
      </c>
      <c r="B14" s="5" t="s">
        <v>71</v>
      </c>
      <c r="C14" s="5">
        <v>750</v>
      </c>
      <c r="D14" s="26"/>
      <c r="E14" s="5"/>
      <c r="F14" s="5" t="s">
        <v>72</v>
      </c>
      <c r="G14" s="5">
        <v>660</v>
      </c>
      <c r="H14" s="26"/>
      <c r="I14" s="5"/>
      <c r="J14" s="5" t="s">
        <v>73</v>
      </c>
      <c r="K14" s="5">
        <v>650</v>
      </c>
    </row>
    <row r="15" spans="1:12" x14ac:dyDescent="0.2">
      <c r="A15" s="5" t="s">
        <v>70</v>
      </c>
      <c r="B15" s="5" t="s">
        <v>74</v>
      </c>
      <c r="C15" s="5">
        <v>530</v>
      </c>
      <c r="D15" s="26"/>
      <c r="E15" s="5"/>
      <c r="F15" s="5" t="s">
        <v>75</v>
      </c>
      <c r="G15" s="5">
        <v>680</v>
      </c>
      <c r="H15" s="26"/>
      <c r="I15" s="5"/>
      <c r="J15" s="5" t="s">
        <v>76</v>
      </c>
      <c r="K15" s="5">
        <v>220</v>
      </c>
    </row>
    <row r="16" spans="1:12" x14ac:dyDescent="0.2">
      <c r="A16" s="5" t="s">
        <v>77</v>
      </c>
      <c r="B16" s="5" t="s">
        <v>78</v>
      </c>
      <c r="C16" s="5">
        <v>125</v>
      </c>
      <c r="D16" s="26"/>
      <c r="E16" s="5"/>
      <c r="F16" s="37" t="s">
        <v>53</v>
      </c>
      <c r="G16" s="33">
        <f>SUM(G11:G15)</f>
        <v>3270</v>
      </c>
      <c r="H16" s="26"/>
      <c r="I16" s="5"/>
      <c r="J16" s="37" t="s">
        <v>53</v>
      </c>
      <c r="K16" s="33">
        <f>SUM(K9:K15)</f>
        <v>4835</v>
      </c>
    </row>
    <row r="17" spans="1:11" x14ac:dyDescent="0.2">
      <c r="A17" s="38">
        <v>100</v>
      </c>
      <c r="B17" s="5" t="s">
        <v>79</v>
      </c>
      <c r="C17" s="5">
        <v>3270</v>
      </c>
      <c r="D17" s="26"/>
      <c r="E17" s="5"/>
      <c r="F17" s="5"/>
      <c r="G17" s="13"/>
      <c r="H17" s="26"/>
      <c r="I17" s="36">
        <v>105</v>
      </c>
      <c r="J17" s="5" t="s">
        <v>80</v>
      </c>
      <c r="K17" s="5">
        <v>60</v>
      </c>
    </row>
    <row r="18" spans="1:11" x14ac:dyDescent="0.2">
      <c r="A18" s="38">
        <v>101</v>
      </c>
      <c r="B18" s="5" t="s">
        <v>81</v>
      </c>
      <c r="C18" s="5">
        <v>3070</v>
      </c>
      <c r="D18" s="26"/>
      <c r="E18" s="36">
        <v>101</v>
      </c>
      <c r="F18" s="5" t="s">
        <v>82</v>
      </c>
      <c r="G18" s="5">
        <v>1360</v>
      </c>
      <c r="H18" s="26"/>
      <c r="I18" s="5"/>
      <c r="J18" s="5" t="s">
        <v>83</v>
      </c>
      <c r="K18" s="5">
        <v>200</v>
      </c>
    </row>
    <row r="19" spans="1:11" x14ac:dyDescent="0.2">
      <c r="A19" s="38">
        <v>102</v>
      </c>
      <c r="B19" s="5" t="s">
        <v>84</v>
      </c>
      <c r="C19" s="5">
        <v>1290</v>
      </c>
      <c r="D19" s="26"/>
      <c r="E19" s="13"/>
      <c r="F19" s="5" t="s">
        <v>85</v>
      </c>
      <c r="G19" s="5">
        <v>960</v>
      </c>
      <c r="H19" s="26"/>
      <c r="I19" s="5"/>
      <c r="J19" s="5" t="s">
        <v>86</v>
      </c>
      <c r="K19" s="5">
        <v>160</v>
      </c>
    </row>
    <row r="20" spans="1:11" x14ac:dyDescent="0.2">
      <c r="A20" s="38">
        <v>103</v>
      </c>
      <c r="B20" s="5" t="s">
        <v>87</v>
      </c>
      <c r="C20" s="5">
        <v>7000</v>
      </c>
      <c r="D20" s="26"/>
      <c r="E20" s="13"/>
      <c r="F20" s="5" t="s">
        <v>88</v>
      </c>
      <c r="G20" s="5">
        <v>100</v>
      </c>
      <c r="H20" s="26"/>
      <c r="I20" s="5"/>
      <c r="J20" s="5" t="s">
        <v>89</v>
      </c>
      <c r="K20" s="5">
        <v>160</v>
      </c>
    </row>
    <row r="21" spans="1:11" x14ac:dyDescent="0.2">
      <c r="A21" s="38">
        <v>104</v>
      </c>
      <c r="B21" s="5" t="s">
        <v>90</v>
      </c>
      <c r="C21" s="5">
        <v>4835</v>
      </c>
      <c r="D21" s="26"/>
      <c r="E21" s="5"/>
      <c r="F21" s="5" t="s">
        <v>91</v>
      </c>
      <c r="G21" s="5">
        <v>90</v>
      </c>
      <c r="H21" s="26"/>
      <c r="I21" s="5"/>
      <c r="J21" s="5" t="s">
        <v>92</v>
      </c>
      <c r="K21" s="5">
        <v>120</v>
      </c>
    </row>
    <row r="22" spans="1:11" x14ac:dyDescent="0.2">
      <c r="A22" s="38">
        <v>105</v>
      </c>
      <c r="B22" s="5" t="s">
        <v>93</v>
      </c>
      <c r="C22" s="5">
        <v>930</v>
      </c>
      <c r="D22" s="26"/>
      <c r="E22" s="5"/>
      <c r="F22" s="5" t="s">
        <v>94</v>
      </c>
      <c r="G22" s="5">
        <v>220</v>
      </c>
      <c r="H22" s="26"/>
      <c r="I22" s="13"/>
      <c r="J22" s="5" t="s">
        <v>95</v>
      </c>
      <c r="K22" s="5">
        <v>80</v>
      </c>
    </row>
    <row r="23" spans="1:11" x14ac:dyDescent="0.2">
      <c r="A23" s="38">
        <v>106</v>
      </c>
      <c r="B23" s="5" t="s">
        <v>96</v>
      </c>
      <c r="C23" s="5">
        <v>525</v>
      </c>
      <c r="D23" s="26"/>
      <c r="E23" s="5"/>
      <c r="F23" s="5" t="s">
        <v>97</v>
      </c>
      <c r="G23" s="5">
        <v>180</v>
      </c>
      <c r="H23" s="26"/>
      <c r="I23" s="13"/>
      <c r="J23" s="5" t="s">
        <v>98</v>
      </c>
      <c r="K23" s="5">
        <v>50</v>
      </c>
    </row>
    <row r="24" spans="1:11" x14ac:dyDescent="0.2">
      <c r="A24" s="38">
        <v>107</v>
      </c>
      <c r="B24" s="5" t="s">
        <v>99</v>
      </c>
      <c r="C24" s="5">
        <v>300</v>
      </c>
      <c r="D24" s="26"/>
      <c r="E24" s="5"/>
      <c r="F24" s="5"/>
      <c r="G24" s="5"/>
      <c r="H24" s="26"/>
      <c r="I24" s="13"/>
      <c r="J24" s="5" t="s">
        <v>100</v>
      </c>
      <c r="K24" s="5">
        <v>50</v>
      </c>
    </row>
    <row r="25" spans="1:11" x14ac:dyDescent="0.2">
      <c r="A25" s="38">
        <v>108</v>
      </c>
      <c r="B25" s="39" t="s">
        <v>101</v>
      </c>
      <c r="C25" s="39">
        <v>2000</v>
      </c>
      <c r="D25" s="26"/>
      <c r="E25" s="5"/>
      <c r="F25" s="5" t="s">
        <v>102</v>
      </c>
      <c r="G25" s="5">
        <v>160</v>
      </c>
      <c r="H25" s="26"/>
      <c r="I25" s="13"/>
      <c r="J25" s="5" t="s">
        <v>103</v>
      </c>
      <c r="K25" s="5">
        <v>50</v>
      </c>
    </row>
    <row r="26" spans="1:11" x14ac:dyDescent="0.2">
      <c r="A26" s="38">
        <v>109</v>
      </c>
      <c r="B26" s="5" t="s">
        <v>104</v>
      </c>
      <c r="C26" s="5">
        <v>4080</v>
      </c>
      <c r="D26" s="26"/>
      <c r="E26" s="5"/>
      <c r="F26" s="37" t="s">
        <v>53</v>
      </c>
      <c r="G26" s="33">
        <f>SUM(G18:G25)</f>
        <v>3070</v>
      </c>
      <c r="H26" s="26"/>
      <c r="I26" s="13"/>
      <c r="J26" s="37" t="s">
        <v>53</v>
      </c>
      <c r="K26" s="33">
        <f>SUM(K17:K25)</f>
        <v>930</v>
      </c>
    </row>
    <row r="27" spans="1:11" x14ac:dyDescent="0.2">
      <c r="A27" s="38">
        <v>110</v>
      </c>
      <c r="B27" s="5" t="s">
        <v>105</v>
      </c>
      <c r="C27" s="5">
        <v>1000</v>
      </c>
      <c r="D27" s="26"/>
      <c r="E27" s="5"/>
      <c r="F27" s="37"/>
      <c r="G27" s="13"/>
      <c r="H27" s="26"/>
      <c r="I27" s="36">
        <v>109</v>
      </c>
      <c r="J27" s="5"/>
    </row>
    <row r="28" spans="1:11" x14ac:dyDescent="0.2">
      <c r="A28" s="38">
        <v>111</v>
      </c>
      <c r="B28" s="5" t="s">
        <v>106</v>
      </c>
      <c r="C28" s="5">
        <v>6000</v>
      </c>
      <c r="D28" s="26"/>
      <c r="E28" s="36">
        <v>102</v>
      </c>
      <c r="F28" s="5" t="s">
        <v>107</v>
      </c>
      <c r="G28" s="5">
        <v>810</v>
      </c>
      <c r="H28" s="26"/>
      <c r="I28" s="5"/>
      <c r="J28" s="5" t="s">
        <v>108</v>
      </c>
      <c r="K28" s="5">
        <v>1550</v>
      </c>
    </row>
    <row r="29" spans="1:11" x14ac:dyDescent="0.2">
      <c r="A29" s="38">
        <v>112</v>
      </c>
      <c r="B29" s="5" t="s">
        <v>109</v>
      </c>
      <c r="C29" s="5">
        <v>580</v>
      </c>
      <c r="D29" s="26"/>
      <c r="E29" s="5"/>
      <c r="F29" s="5" t="s">
        <v>110</v>
      </c>
      <c r="G29" s="5">
        <v>180</v>
      </c>
      <c r="H29" s="26"/>
      <c r="I29" s="5"/>
      <c r="J29" s="5" t="s">
        <v>111</v>
      </c>
      <c r="K29" s="5">
        <v>1630</v>
      </c>
    </row>
    <row r="30" spans="1:11" x14ac:dyDescent="0.2">
      <c r="A30" s="38">
        <v>113</v>
      </c>
      <c r="B30" s="5" t="s">
        <v>112</v>
      </c>
      <c r="C30" s="5">
        <v>96</v>
      </c>
      <c r="D30" s="26"/>
      <c r="E30" s="5"/>
      <c r="F30" s="5" t="s">
        <v>113</v>
      </c>
      <c r="G30" s="5">
        <v>120</v>
      </c>
      <c r="H30" s="26"/>
      <c r="I30" s="5"/>
      <c r="J30" s="5" t="s">
        <v>114</v>
      </c>
      <c r="K30" s="5">
        <v>900</v>
      </c>
    </row>
    <row r="31" spans="1:11" x14ac:dyDescent="0.2">
      <c r="A31" s="38">
        <v>114</v>
      </c>
      <c r="C31" s="6">
        <v>0</v>
      </c>
      <c r="D31" s="26"/>
      <c r="E31" s="5"/>
      <c r="F31" s="5"/>
      <c r="G31" s="5"/>
      <c r="H31" s="26"/>
      <c r="I31" s="5"/>
      <c r="J31" s="5"/>
    </row>
    <row r="32" spans="1:11" x14ac:dyDescent="0.2">
      <c r="B32" s="40" t="s">
        <v>53</v>
      </c>
      <c r="C32" s="41">
        <f>SUM(C2:C31)</f>
        <v>236151</v>
      </c>
      <c r="D32" s="26"/>
      <c r="E32" s="5"/>
      <c r="F32" s="5" t="s">
        <v>115</v>
      </c>
      <c r="G32" s="5">
        <v>100</v>
      </c>
      <c r="H32" s="26"/>
      <c r="I32" s="5"/>
      <c r="J32" s="37" t="s">
        <v>53</v>
      </c>
      <c r="K32" s="33">
        <f>SUM(K28:K30)</f>
        <v>4080</v>
      </c>
    </row>
    <row r="33" spans="1:10" x14ac:dyDescent="0.2">
      <c r="A33" s="5" t="s">
        <v>116</v>
      </c>
      <c r="B33" s="5" t="s">
        <v>117</v>
      </c>
      <c r="C33" s="5"/>
      <c r="D33" s="26"/>
      <c r="E33" s="5"/>
      <c r="F33" s="5" t="s">
        <v>118</v>
      </c>
      <c r="G33" s="5">
        <v>80</v>
      </c>
      <c r="H33" s="26"/>
      <c r="I33" s="5"/>
      <c r="J33" s="5"/>
    </row>
    <row r="34" spans="1:10" x14ac:dyDescent="0.2">
      <c r="C34" s="5"/>
      <c r="D34" s="26"/>
      <c r="E34" s="5"/>
      <c r="F34" s="37" t="s">
        <v>53</v>
      </c>
      <c r="G34" s="33">
        <f>SUM(G28:G33)</f>
        <v>1290</v>
      </c>
      <c r="H34" s="26"/>
      <c r="I34" s="5"/>
      <c r="J34" s="5"/>
    </row>
    <row r="35" spans="1:10" x14ac:dyDescent="0.2">
      <c r="B35" s="5" t="s">
        <v>4</v>
      </c>
      <c r="C35" s="6">
        <v>1550</v>
      </c>
      <c r="D35" s="26"/>
      <c r="E35" s="5"/>
      <c r="F35" s="5"/>
      <c r="G35" s="5"/>
      <c r="H35" s="26"/>
      <c r="I35" s="5"/>
      <c r="J35" s="5"/>
    </row>
    <row r="36" spans="1:10" x14ac:dyDescent="0.2">
      <c r="B36" s="5" t="s">
        <v>5</v>
      </c>
      <c r="C36" s="6">
        <v>5100</v>
      </c>
      <c r="D36" s="26"/>
      <c r="E36" s="38">
        <v>114</v>
      </c>
      <c r="F36" s="5" t="s">
        <v>119</v>
      </c>
      <c r="G36" s="5"/>
      <c r="H36" s="26"/>
      <c r="I36" s="5"/>
      <c r="J36" s="5"/>
    </row>
    <row r="37" spans="1:10" x14ac:dyDescent="0.2">
      <c r="B37" s="5" t="s">
        <v>6</v>
      </c>
      <c r="C37" s="6">
        <v>5000</v>
      </c>
      <c r="D37" s="26"/>
      <c r="E37" s="5"/>
      <c r="F37" s="5" t="s">
        <v>120</v>
      </c>
      <c r="G37" s="5">
        <v>393</v>
      </c>
      <c r="H37" s="26"/>
      <c r="I37" s="5"/>
      <c r="J37" s="5"/>
    </row>
    <row r="38" spans="1:10" x14ac:dyDescent="0.2">
      <c r="B38" s="5" t="s">
        <v>121</v>
      </c>
      <c r="C38" s="6">
        <v>1000</v>
      </c>
      <c r="D38" s="26"/>
      <c r="E38" s="5"/>
      <c r="F38" s="5" t="s">
        <v>122</v>
      </c>
      <c r="G38" s="5">
        <v>585</v>
      </c>
      <c r="H38" s="26"/>
      <c r="I38" s="5"/>
      <c r="J38" s="5"/>
    </row>
    <row r="39" spans="1:10" x14ac:dyDescent="0.2">
      <c r="B39" s="5" t="s">
        <v>8</v>
      </c>
      <c r="C39" s="6">
        <v>-2000</v>
      </c>
      <c r="D39" s="26"/>
      <c r="E39" s="5"/>
      <c r="F39" s="5" t="s">
        <v>123</v>
      </c>
      <c r="G39" s="5">
        <v>635</v>
      </c>
      <c r="H39" s="26"/>
      <c r="I39" s="5"/>
      <c r="J39" s="5"/>
    </row>
    <row r="40" spans="1:10" x14ac:dyDescent="0.2">
      <c r="A40" s="5">
        <v>114</v>
      </c>
      <c r="B40" s="5" t="s">
        <v>9</v>
      </c>
      <c r="C40" s="5">
        <v>1613</v>
      </c>
      <c r="D40" s="26"/>
      <c r="E40" s="5"/>
      <c r="F40" s="5"/>
      <c r="G40" s="33">
        <f>SUM(G37:G39)</f>
        <v>1613</v>
      </c>
      <c r="H40" s="26"/>
      <c r="I40" s="5"/>
      <c r="J40" s="5"/>
    </row>
    <row r="41" spans="1:10" x14ac:dyDescent="0.2">
      <c r="C41" s="6">
        <v>0</v>
      </c>
      <c r="D41" s="26"/>
      <c r="E41" s="5"/>
      <c r="F41" s="5"/>
      <c r="G41" s="5"/>
      <c r="H41" s="26"/>
      <c r="I41" s="5"/>
      <c r="J41" s="5"/>
    </row>
    <row r="42" spans="1:10" x14ac:dyDescent="0.2">
      <c r="C42" s="6">
        <v>0</v>
      </c>
      <c r="D42" s="26"/>
      <c r="H42" s="26"/>
      <c r="I42" s="5"/>
      <c r="J42" s="5"/>
    </row>
    <row r="43" spans="1:10" ht="15" customHeight="1" x14ac:dyDescent="0.2">
      <c r="C43" s="6">
        <f>SUM(C35:C42)</f>
        <v>12263</v>
      </c>
      <c r="D43" s="26"/>
      <c r="H43" s="26"/>
      <c r="I43" s="5"/>
      <c r="J43" s="5"/>
    </row>
    <row r="44" spans="1:10" x14ac:dyDescent="0.2">
      <c r="D44" s="26"/>
      <c r="H44" s="26"/>
      <c r="I44" s="5"/>
      <c r="J44" s="5"/>
    </row>
    <row r="45" spans="1:10" x14ac:dyDescent="0.2">
      <c r="D45" s="26"/>
      <c r="H45" s="26"/>
      <c r="I45" s="5"/>
      <c r="J45" s="5"/>
    </row>
    <row r="46" spans="1:10" x14ac:dyDescent="0.2">
      <c r="D46" s="26"/>
      <c r="H46" s="26"/>
      <c r="I46" s="5"/>
      <c r="J46" s="5"/>
    </row>
    <row r="47" spans="1:10" x14ac:dyDescent="0.2">
      <c r="D47" s="26"/>
      <c r="H47" s="26"/>
      <c r="I47" s="5"/>
      <c r="J47" s="5"/>
    </row>
    <row r="48" spans="1:10" x14ac:dyDescent="0.2">
      <c r="D48" s="26"/>
      <c r="H48" s="26"/>
      <c r="I48" s="5"/>
      <c r="J48" s="5"/>
    </row>
    <row r="49" spans="1:14" x14ac:dyDescent="0.2">
      <c r="D49" s="26"/>
      <c r="H49" s="26"/>
      <c r="I49" s="5"/>
      <c r="J49" s="5"/>
    </row>
    <row r="50" spans="1:14" x14ac:dyDescent="0.2">
      <c r="D50" s="26"/>
      <c r="H50" s="26"/>
      <c r="I50" s="5"/>
      <c r="J50" s="5"/>
    </row>
    <row r="51" spans="1:14" x14ac:dyDescent="0.2">
      <c r="D51" s="26"/>
      <c r="H51" s="26"/>
      <c r="I51" s="5"/>
      <c r="J51" s="5"/>
    </row>
    <row r="52" spans="1:14" x14ac:dyDescent="0.2">
      <c r="D52" s="26"/>
      <c r="H52" s="26"/>
      <c r="I52" s="5"/>
      <c r="J52" s="5"/>
    </row>
    <row r="53" spans="1:14" x14ac:dyDescent="0.2">
      <c r="D53" s="26"/>
      <c r="H53" s="26"/>
      <c r="I53" s="5"/>
      <c r="J53" s="5"/>
    </row>
    <row r="54" spans="1:14" x14ac:dyDescent="0.2">
      <c r="D54" s="26"/>
      <c r="E54" s="42" t="s">
        <v>124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ht="15.75" x14ac:dyDescent="0.25">
      <c r="D55" s="26"/>
      <c r="E55" s="43" t="s">
        <v>125</v>
      </c>
      <c r="F55" s="2"/>
      <c r="G55" s="2"/>
      <c r="H55" s="2"/>
      <c r="I55" s="2"/>
      <c r="J55" s="2"/>
      <c r="K55" s="2"/>
      <c r="L55" s="2"/>
      <c r="M55" s="2">
        <v>37137.800000000003</v>
      </c>
      <c r="N55" s="2"/>
    </row>
    <row r="56" spans="1:14" ht="15.75" x14ac:dyDescent="0.25">
      <c r="D56" s="26"/>
      <c r="E56" s="43" t="s">
        <v>126</v>
      </c>
      <c r="F56" s="2"/>
      <c r="G56" s="2"/>
      <c r="H56" s="2"/>
      <c r="I56" s="2"/>
      <c r="J56" s="2"/>
      <c r="K56" s="2"/>
      <c r="L56" s="2"/>
      <c r="M56" s="2">
        <v>40232.629999999997</v>
      </c>
      <c r="N56" s="2"/>
    </row>
    <row r="57" spans="1:14" ht="15.75" x14ac:dyDescent="0.25">
      <c r="C57" s="5"/>
      <c r="D57" s="26"/>
      <c r="E57" s="43" t="s">
        <v>127</v>
      </c>
      <c r="F57" s="2"/>
      <c r="G57" s="2"/>
      <c r="H57" s="2"/>
      <c r="I57" s="2"/>
      <c r="J57" s="2"/>
      <c r="K57" s="2"/>
      <c r="L57" s="2"/>
      <c r="M57" s="2">
        <v>60775</v>
      </c>
      <c r="N57" s="2"/>
    </row>
    <row r="58" spans="1:14" x14ac:dyDescent="0.2">
      <c r="C58" s="5"/>
      <c r="D58" s="26"/>
      <c r="E58" s="2"/>
      <c r="F58" s="2"/>
      <c r="G58" s="2"/>
      <c r="H58" s="2"/>
      <c r="I58" s="2"/>
      <c r="J58" s="2"/>
      <c r="K58" s="2"/>
      <c r="L58" s="2"/>
      <c r="M58" s="2">
        <f>SUM(M55:M57)</f>
        <v>138145.43</v>
      </c>
      <c r="N58" s="2"/>
    </row>
    <row r="59" spans="1:14" x14ac:dyDescent="0.2">
      <c r="C59" s="5"/>
      <c r="D59" s="26"/>
      <c r="E59" s="84">
        <f>140000-M58</f>
        <v>1854.570000000007</v>
      </c>
      <c r="F59" s="84"/>
      <c r="G59" s="84"/>
      <c r="H59" s="84"/>
      <c r="I59" s="84"/>
      <c r="J59" s="84"/>
      <c r="K59" s="84"/>
      <c r="L59" s="84"/>
      <c r="M59" s="84"/>
      <c r="N59" s="2"/>
    </row>
    <row r="60" spans="1:14" x14ac:dyDescent="0.2">
      <c r="C60" s="5"/>
      <c r="D60" s="26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C61" s="5"/>
      <c r="D61" s="26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5"/>
      <c r="B62" s="25"/>
      <c r="C62" s="25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C63" s="5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6" x14ac:dyDescent="0.2">
      <c r="C64" s="5"/>
      <c r="E64" s="44" t="s">
        <v>128</v>
      </c>
      <c r="F64" s="44" t="s">
        <v>129</v>
      </c>
      <c r="G64" s="45" t="s">
        <v>130</v>
      </c>
      <c r="H64" s="46" t="s">
        <v>131</v>
      </c>
      <c r="I64" s="2"/>
      <c r="J64" s="2"/>
      <c r="K64" s="2"/>
      <c r="L64" s="2"/>
      <c r="M64" s="2"/>
      <c r="N64" s="2"/>
    </row>
    <row r="65" spans="3:14" ht="48" x14ac:dyDescent="0.2">
      <c r="C65" s="5"/>
      <c r="E65" s="44" t="s">
        <v>132</v>
      </c>
      <c r="F65" s="45" t="s">
        <v>130</v>
      </c>
      <c r="G65" s="46" t="s">
        <v>133</v>
      </c>
      <c r="H65" s="2"/>
      <c r="I65" s="2"/>
      <c r="J65" s="2"/>
      <c r="K65" s="2"/>
      <c r="L65" s="2"/>
      <c r="M65" s="2"/>
      <c r="N65" s="2"/>
    </row>
    <row r="66" spans="3:14" x14ac:dyDescent="0.2">
      <c r="C66" s="5"/>
      <c r="E66" s="2"/>
      <c r="F66" s="2"/>
      <c r="G66" s="2"/>
      <c r="H66" s="2"/>
      <c r="I66" s="2">
        <v>34543</v>
      </c>
      <c r="J66" s="2"/>
      <c r="K66" s="2"/>
      <c r="L66" s="2"/>
      <c r="M66" s="2"/>
      <c r="N66" s="2"/>
    </row>
    <row r="67" spans="3:14" x14ac:dyDescent="0.2">
      <c r="C67" s="5"/>
      <c r="E67" s="2"/>
      <c r="F67" s="2"/>
      <c r="G67" s="2"/>
      <c r="H67" s="2"/>
      <c r="I67" s="2">
        <v>58331</v>
      </c>
      <c r="J67" s="2"/>
      <c r="K67" s="2"/>
      <c r="L67" s="2"/>
      <c r="M67" s="2"/>
      <c r="N67" s="2"/>
    </row>
    <row r="68" spans="3:14" x14ac:dyDescent="0.2">
      <c r="C68" s="5"/>
      <c r="E68" s="2"/>
      <c r="F68" s="2"/>
      <c r="G68" s="2"/>
      <c r="H68" s="2"/>
      <c r="I68" s="2">
        <v>93000</v>
      </c>
      <c r="J68" s="2"/>
      <c r="K68" s="2"/>
      <c r="L68" s="2"/>
      <c r="M68" s="2"/>
      <c r="N68" s="2"/>
    </row>
    <row r="69" spans="3:14" x14ac:dyDescent="0.2">
      <c r="C69" s="5"/>
    </row>
    <row r="70" spans="3:14" x14ac:dyDescent="0.2">
      <c r="C70" s="5"/>
    </row>
    <row r="71" spans="3:14" x14ac:dyDescent="0.2">
      <c r="C71" s="5"/>
    </row>
    <row r="72" spans="3:14" x14ac:dyDescent="0.2">
      <c r="C72" s="5"/>
    </row>
    <row r="73" spans="3:14" x14ac:dyDescent="0.2">
      <c r="C73" s="5"/>
    </row>
  </sheetData>
  <sheetProtection selectLockedCells="1" selectUnlockedCells="1"/>
  <mergeCells count="3">
    <mergeCell ref="I1:K1"/>
    <mergeCell ref="E9:G9"/>
    <mergeCell ref="E59:M59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6" workbookViewId="0">
      <selection activeCell="B21" sqref="B21:H34"/>
    </sheetView>
  </sheetViews>
  <sheetFormatPr defaultRowHeight="12.75" x14ac:dyDescent="0.2"/>
  <cols>
    <col min="1" max="1" width="14" customWidth="1"/>
    <col min="2" max="2" width="22.7109375" customWidth="1"/>
    <col min="3" max="3" width="11.28515625" customWidth="1"/>
    <col min="4" max="4" width="35.7109375" customWidth="1"/>
  </cols>
  <sheetData>
    <row r="1" spans="1:5" x14ac:dyDescent="0.2">
      <c r="A1" t="s">
        <v>134</v>
      </c>
      <c r="D1" t="s">
        <v>135</v>
      </c>
    </row>
    <row r="2" spans="1:5" x14ac:dyDescent="0.2">
      <c r="B2" t="s">
        <v>136</v>
      </c>
      <c r="C2">
        <v>2550</v>
      </c>
      <c r="D2" t="s">
        <v>150</v>
      </c>
      <c r="E2">
        <v>10000</v>
      </c>
    </row>
    <row r="3" spans="1:5" x14ac:dyDescent="0.2">
      <c r="B3" t="s">
        <v>137</v>
      </c>
      <c r="C3">
        <v>530</v>
      </c>
      <c r="D3" t="s">
        <v>151</v>
      </c>
      <c r="E3">
        <v>90000</v>
      </c>
    </row>
    <row r="4" spans="1:5" x14ac:dyDescent="0.2">
      <c r="B4" t="s">
        <v>138</v>
      </c>
      <c r="C4">
        <v>500</v>
      </c>
      <c r="D4" t="s">
        <v>152</v>
      </c>
      <c r="E4" s="49">
        <f>SUM(E2:E3)</f>
        <v>100000</v>
      </c>
    </row>
    <row r="5" spans="1:5" x14ac:dyDescent="0.2">
      <c r="B5" t="s">
        <v>139</v>
      </c>
      <c r="C5">
        <v>10000</v>
      </c>
    </row>
    <row r="6" spans="1:5" x14ac:dyDescent="0.2">
      <c r="B6" t="s">
        <v>140</v>
      </c>
      <c r="C6" s="3">
        <v>7000</v>
      </c>
    </row>
    <row r="7" spans="1:5" x14ac:dyDescent="0.2">
      <c r="B7" t="s">
        <v>141</v>
      </c>
      <c r="C7">
        <v>300</v>
      </c>
    </row>
    <row r="8" spans="1:5" x14ac:dyDescent="0.2">
      <c r="B8" t="s">
        <v>142</v>
      </c>
      <c r="C8">
        <v>400</v>
      </c>
    </row>
    <row r="9" spans="1:5" x14ac:dyDescent="0.2">
      <c r="B9" t="s">
        <v>149</v>
      </c>
      <c r="C9">
        <v>500</v>
      </c>
    </row>
    <row r="10" spans="1:5" x14ac:dyDescent="0.2">
      <c r="B10" t="s">
        <v>143</v>
      </c>
      <c r="C10">
        <v>1515</v>
      </c>
      <c r="D10" s="47"/>
      <c r="E10" s="47"/>
    </row>
    <row r="11" spans="1:5" x14ac:dyDescent="0.2">
      <c r="B11" t="s">
        <v>144</v>
      </c>
      <c r="C11">
        <v>3400</v>
      </c>
      <c r="E11" s="3"/>
    </row>
    <row r="12" spans="1:5" x14ac:dyDescent="0.2">
      <c r="B12" t="s">
        <v>145</v>
      </c>
      <c r="C12">
        <v>8000</v>
      </c>
    </row>
    <row r="13" spans="1:5" x14ac:dyDescent="0.2">
      <c r="B13" t="s">
        <v>148</v>
      </c>
      <c r="C13">
        <v>3030</v>
      </c>
    </row>
    <row r="14" spans="1:5" x14ac:dyDescent="0.2">
      <c r="B14" t="s">
        <v>53</v>
      </c>
      <c r="C14" s="48">
        <f>SUM(C2:C13)</f>
        <v>37725</v>
      </c>
    </row>
    <row r="17" spans="2:8" x14ac:dyDescent="0.2">
      <c r="D17" s="50" t="s">
        <v>153</v>
      </c>
      <c r="E17" s="50">
        <f>E4-C14</f>
        <v>62275</v>
      </c>
    </row>
    <row r="21" spans="2:8" x14ac:dyDescent="0.2">
      <c r="G21" t="s">
        <v>199</v>
      </c>
      <c r="H21">
        <v>145</v>
      </c>
    </row>
    <row r="22" spans="2:8" x14ac:dyDescent="0.2">
      <c r="D22" t="s">
        <v>177</v>
      </c>
      <c r="E22">
        <v>20000</v>
      </c>
      <c r="G22" t="s">
        <v>200</v>
      </c>
      <c r="H22">
        <v>75</v>
      </c>
    </row>
    <row r="23" spans="2:8" x14ac:dyDescent="0.2">
      <c r="B23" t="s">
        <v>175</v>
      </c>
      <c r="C23">
        <v>3030</v>
      </c>
      <c r="D23" t="s">
        <v>197</v>
      </c>
      <c r="E23">
        <v>10000</v>
      </c>
      <c r="G23" t="s">
        <v>201</v>
      </c>
      <c r="H23">
        <v>75</v>
      </c>
    </row>
    <row r="24" spans="2:8" x14ac:dyDescent="0.2">
      <c r="B24" t="s">
        <v>176</v>
      </c>
      <c r="C24">
        <f>1515*1.75</f>
        <v>2651.25</v>
      </c>
      <c r="D24" t="s">
        <v>204</v>
      </c>
      <c r="E24">
        <v>0</v>
      </c>
      <c r="G24" t="s">
        <v>202</v>
      </c>
      <c r="H24">
        <v>42</v>
      </c>
    </row>
    <row r="25" spans="2:8" x14ac:dyDescent="0.2">
      <c r="B25" t="s">
        <v>178</v>
      </c>
      <c r="C25">
        <v>2652</v>
      </c>
      <c r="E25">
        <f>SUM(E22:E24)</f>
        <v>30000</v>
      </c>
      <c r="G25" t="s">
        <v>203</v>
      </c>
      <c r="H25">
        <v>60</v>
      </c>
    </row>
    <row r="26" spans="2:8" x14ac:dyDescent="0.2">
      <c r="B26" t="s">
        <v>180</v>
      </c>
      <c r="C26">
        <v>2652</v>
      </c>
    </row>
    <row r="27" spans="2:8" x14ac:dyDescent="0.2">
      <c r="B27" t="s">
        <v>198</v>
      </c>
      <c r="C27">
        <f>3030*3</f>
        <v>9090</v>
      </c>
      <c r="G27" t="s">
        <v>207</v>
      </c>
      <c r="H27">
        <f>70*4</f>
        <v>280</v>
      </c>
    </row>
    <row r="28" spans="2:8" x14ac:dyDescent="0.2">
      <c r="B28" t="s">
        <v>211</v>
      </c>
      <c r="C28">
        <f>1515*2.1*3</f>
        <v>9544.5</v>
      </c>
      <c r="G28" t="s">
        <v>208</v>
      </c>
      <c r="H28">
        <v>150</v>
      </c>
    </row>
    <row r="29" spans="2:8" x14ac:dyDescent="0.2">
      <c r="B29" t="s">
        <v>217</v>
      </c>
      <c r="C29">
        <f>1515*2*3</f>
        <v>9090</v>
      </c>
      <c r="G29" t="s">
        <v>209</v>
      </c>
      <c r="H29">
        <v>100</v>
      </c>
    </row>
    <row r="30" spans="2:8" x14ac:dyDescent="0.2">
      <c r="B30" t="s">
        <v>212</v>
      </c>
      <c r="C30">
        <v>2827</v>
      </c>
      <c r="G30" t="s">
        <v>210</v>
      </c>
      <c r="H30">
        <v>1900</v>
      </c>
    </row>
    <row r="31" spans="2:8" x14ac:dyDescent="0.2">
      <c r="C31">
        <f>SUM(C23:C30)</f>
        <v>41536.75</v>
      </c>
    </row>
    <row r="32" spans="2:8" x14ac:dyDescent="0.2">
      <c r="H32">
        <f>SUM(H21:H30)</f>
        <v>2827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Funds expenses</vt:lpstr>
      <vt:lpstr>Mahesh anna</vt:lpstr>
      <vt:lpstr>Mahesh anna Detail</vt:lpstr>
      <vt:lpstr>Sath Anna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2011-07-31T04:46:23Z</dcterms:created>
  <dcterms:modified xsi:type="dcterms:W3CDTF">2017-08-21T19:11:24Z</dcterms:modified>
</cp:coreProperties>
</file>