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tient Data" sheetId="1" r:id="rId4"/>
    <sheet state="visible" name="Intercepts" sheetId="2" r:id="rId5"/>
    <sheet state="visible" name="Age" sheetId="3" r:id="rId6"/>
    <sheet state="visible" name="Sex" sheetId="4" r:id="rId7"/>
    <sheet state="visible" name="AdmitScore" sheetId="5" r:id="rId8"/>
    <sheet state="visible" name="AdmitPain" sheetId="6" r:id="rId9"/>
    <sheet state="visible" name="Payer" sheetId="7" r:id="rId10"/>
    <sheet state="visible" name="TxType" sheetId="8" r:id="rId11"/>
    <sheet state="visible" name="Duration" sheetId="9" r:id="rId12"/>
  </sheets>
  <definedNames/>
  <calcPr/>
  <extLst>
    <ext uri="GoogleSheetsCustomDataVersion2">
      <go:sheetsCustomData xmlns:go="http://customooxmlschemas.google.com/" r:id="rId13" roundtripDataChecksum="Z5iAco2fqaGxBJrvejUk8kJlgtniPggW21Z4tec5avA="/>
    </ext>
  </extLst>
</workbook>
</file>

<file path=xl/sharedStrings.xml><?xml version="1.0" encoding="utf-8"?>
<sst xmlns="http://schemas.openxmlformats.org/spreadsheetml/2006/main" count="255" uniqueCount="102">
  <si>
    <t xml:space="preserve"> </t>
  </si>
  <si>
    <t>Age</t>
  </si>
  <si>
    <t>Sex</t>
  </si>
  <si>
    <t>Admit Score</t>
  </si>
  <si>
    <t>Admit Pain</t>
  </si>
  <si>
    <t>Payer</t>
  </si>
  <si>
    <t>Tx Type</t>
  </si>
  <si>
    <t>Duration</t>
  </si>
  <si>
    <t>Failure to Progress</t>
  </si>
  <si>
    <t>Predicted FtP</t>
  </si>
  <si>
    <t>Adjusted Difference</t>
  </si>
  <si>
    <t>Scaled</t>
  </si>
  <si>
    <t>Scale:</t>
  </si>
  <si>
    <t>A</t>
  </si>
  <si>
    <t>Female</t>
  </si>
  <si>
    <t>missing</t>
  </si>
  <si>
    <t>Conservative</t>
  </si>
  <si>
    <t>Missing</t>
  </si>
  <si>
    <t>The value in P2 should be the scale/instrument being used from below</t>
  </si>
  <si>
    <t>B</t>
  </si>
  <si>
    <t>C</t>
  </si>
  <si>
    <t>Male</t>
  </si>
  <si>
    <t>industrial</t>
  </si>
  <si>
    <t>surgical</t>
  </si>
  <si>
    <t xml:space="preserve">MDQ Score: </t>
  </si>
  <si>
    <t>D</t>
  </si>
  <si>
    <t>Auto</t>
  </si>
  <si>
    <t>MDQ Pain:</t>
  </si>
  <si>
    <t>E</t>
  </si>
  <si>
    <t>Comercial</t>
  </si>
  <si>
    <t>NDI Score:</t>
  </si>
  <si>
    <t>F</t>
  </si>
  <si>
    <t>NDI Pain:</t>
  </si>
  <si>
    <t>G</t>
  </si>
  <si>
    <t>KOS Score:</t>
  </si>
  <si>
    <t>H</t>
  </si>
  <si>
    <t>KOS Pain:</t>
  </si>
  <si>
    <t>I</t>
  </si>
  <si>
    <t>LEFS Score:</t>
  </si>
  <si>
    <t>J</t>
  </si>
  <si>
    <t>LEFS Pain:</t>
  </si>
  <si>
    <t>K</t>
  </si>
  <si>
    <t>QDASH Score:</t>
  </si>
  <si>
    <t>L</t>
  </si>
  <si>
    <t>QDASH Pain:</t>
  </si>
  <si>
    <t>M</t>
  </si>
  <si>
    <t>N</t>
  </si>
  <si>
    <t>Medicare</t>
  </si>
  <si>
    <t>O</t>
  </si>
  <si>
    <t>P</t>
  </si>
  <si>
    <t>Q</t>
  </si>
  <si>
    <t>R</t>
  </si>
  <si>
    <t>Surgical</t>
  </si>
  <si>
    <t>S</t>
  </si>
  <si>
    <t>T</t>
  </si>
  <si>
    <t>female</t>
  </si>
  <si>
    <t>medicare</t>
  </si>
  <si>
    <t>U</t>
  </si>
  <si>
    <t>V</t>
  </si>
  <si>
    <t>W</t>
  </si>
  <si>
    <t>X</t>
  </si>
  <si>
    <t>Y</t>
  </si>
  <si>
    <t>Scaled Adjusted Difference</t>
  </si>
  <si>
    <t>Difference (adjusted)</t>
  </si>
  <si>
    <t>Means:</t>
  </si>
  <si>
    <t>(old)</t>
  </si>
  <si>
    <t>Sums:</t>
  </si>
  <si>
    <t>(new)</t>
  </si>
  <si>
    <t>Make sure that the formulas above include the exact ranges for the data.</t>
  </si>
  <si>
    <t>Adjusted Count</t>
  </si>
  <si>
    <t>performanceMet</t>
  </si>
  <si>
    <t>performanceNotMet</t>
  </si>
  <si>
    <t>performanceRate</t>
  </si>
  <si>
    <t>id</t>
  </si>
  <si>
    <t>MDQ.prob.mcid</t>
  </si>
  <si>
    <t>MDQ.prob.pain</t>
  </si>
  <si>
    <t>NDI.prob.mcid</t>
  </si>
  <si>
    <t>NDI.prob.pain</t>
  </si>
  <si>
    <t>KOS.prob.mcid</t>
  </si>
  <si>
    <t>KOS.prob.pain</t>
  </si>
  <si>
    <t>LEFS.prob.mcid</t>
  </si>
  <si>
    <t>LEFS.prob.pain</t>
  </si>
  <si>
    <t>QDASH.prob.mcid</t>
  </si>
  <si>
    <t>QDASH.prob.pain</t>
  </si>
  <si>
    <t>Age.num</t>
  </si>
  <si>
    <t>GENDER_DSC</t>
  </si>
  <si>
    <t>Unknown</t>
  </si>
  <si>
    <t>ADMIT_SCORE_NO</t>
  </si>
  <si>
    <t>ADMIT_PAIN_NO</t>
  </si>
  <si>
    <t>pyr2</t>
  </si>
  <si>
    <t>Industrial</t>
  </si>
  <si>
    <t>Medicaid</t>
  </si>
  <si>
    <t>Self</t>
  </si>
  <si>
    <t>TX_TYPE_CD</t>
  </si>
  <si>
    <t>lower</t>
  </si>
  <si>
    <t>upper</t>
  </si>
  <si>
    <t>DurCat</t>
  </si>
  <si>
    <t>[0,30]</t>
  </si>
  <si>
    <t>[31,90]</t>
  </si>
  <si>
    <t>[91,365]</t>
  </si>
  <si>
    <t>Infinity</t>
  </si>
  <si>
    <t>[366,Inf]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</si>
</sst>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rial"/>
      <scheme val="minor"/>
    </font>
    <font>
      <sz val="12.0"/>
      <color theme="1"/>
      <name val="Calibri"/>
    </font>
    <font>
      <sz val="12.0"/>
      <color theme="1"/>
      <name val="Arial"/>
    </font>
    <font>
      <sz val="12.0"/>
      <color rgb="FF006100"/>
      <name val="Calibri"/>
    </font>
    <font>
      <sz val="11.0"/>
      <color theme="1"/>
      <name val="Calibri"/>
    </font>
    <font>
      <sz val="11.0"/>
      <color theme="1"/>
      <name val="Arial"/>
    </font>
    <font>
      <color theme="1"/>
      <name val="Arial"/>
    </font>
    <font>
      <sz val="11.0"/>
      <color rgb="FF000000"/>
      <name val="Calibri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C6EFCE"/>
        <bgColor rgb="FFC6EFCE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2" fontId="1" numFmtId="0" xfId="0" applyFill="1" applyFont="1"/>
    <xf borderId="0" fillId="2" fontId="2" numFmtId="0" xfId="0" applyFont="1"/>
    <xf borderId="0" fillId="0" fontId="1" numFmtId="0" xfId="0" applyAlignment="1" applyFont="1">
      <alignment readingOrder="0"/>
    </xf>
    <xf borderId="1" fillId="3" fontId="3" numFmtId="0" xfId="0" applyBorder="1" applyFill="1" applyFont="1"/>
    <xf borderId="0" fillId="0" fontId="2" numFmtId="16" xfId="0" applyFont="1" applyNumberFormat="1"/>
    <xf borderId="0" fillId="0" fontId="4" numFmtId="0" xfId="0" applyFont="1"/>
    <xf borderId="0" fillId="0" fontId="4" numFmtId="0" xfId="0" applyAlignment="1" applyFont="1">
      <alignment readingOrder="0"/>
    </xf>
    <xf borderId="0" fillId="0" fontId="5" numFmtId="0" xfId="0" applyFont="1"/>
    <xf borderId="0" fillId="0" fontId="6" numFmtId="0" xfId="0" applyAlignment="1" applyFont="1">
      <alignment readingOrder="0"/>
    </xf>
    <xf borderId="0" fillId="0" fontId="4" numFmtId="0" xfId="0" applyAlignment="1" applyFont="1">
      <alignment horizontal="right"/>
    </xf>
    <xf borderId="0" fillId="0" fontId="7" numFmtId="0" xfId="0" applyAlignment="1" applyFont="1">
      <alignment horizontal="right"/>
    </xf>
    <xf borderId="0" fillId="0" fontId="6" numFmtId="0" xfId="0" applyFont="1"/>
    <xf borderId="0" fillId="0" fontId="7" numFmtId="11" xfId="0" applyAlignment="1" applyFont="1" applyNumberFormat="1">
      <alignment horizontal="right"/>
    </xf>
    <xf borderId="0" fillId="0" fontId="4" numFmtId="11" xfId="0" applyFont="1" applyNumberFormat="1"/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3.63"/>
    <col customWidth="1" min="2" max="2" width="7.5"/>
    <col customWidth="1" min="3" max="3" width="5.13"/>
    <col customWidth="1" min="4" max="4" width="11.63"/>
    <col customWidth="1" min="5" max="8" width="13.63"/>
    <col customWidth="1" min="9" max="9" width="18.0"/>
    <col customWidth="1" min="10" max="10" width="18.63"/>
    <col customWidth="1" min="11" max="11" width="7.63"/>
    <col customWidth="1" min="13" max="15" width="21.88"/>
    <col customWidth="1" min="16" max="16" width="11.63"/>
    <col customWidth="1" min="17" max="18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 t="s">
        <v>8</v>
      </c>
      <c r="K1" s="2"/>
      <c r="L1" s="1" t="s">
        <v>9</v>
      </c>
      <c r="M1" s="2" t="s">
        <v>10</v>
      </c>
      <c r="N1" s="2" t="s">
        <v>11</v>
      </c>
      <c r="O1" s="2"/>
      <c r="P1" s="1" t="s">
        <v>12</v>
      </c>
      <c r="Q1" s="2">
        <v>2.0</v>
      </c>
      <c r="R1" s="2"/>
      <c r="S1" s="2"/>
      <c r="T1" s="2"/>
      <c r="U1" s="2"/>
      <c r="V1" s="2"/>
      <c r="W1" s="2"/>
      <c r="X1" s="2"/>
      <c r="Y1" s="2"/>
      <c r="Z1" s="2"/>
    </row>
    <row r="2" ht="14.25" customHeight="1">
      <c r="A2" s="1" t="s">
        <v>13</v>
      </c>
      <c r="B2" s="1">
        <v>59.0</v>
      </c>
      <c r="C2" s="1" t="s">
        <v>14</v>
      </c>
      <c r="D2" s="1">
        <v>36.0</v>
      </c>
      <c r="E2" s="1">
        <v>6.0</v>
      </c>
      <c r="F2" s="1" t="s">
        <v>15</v>
      </c>
      <c r="G2" s="1" t="s">
        <v>16</v>
      </c>
      <c r="H2" s="1" t="s">
        <v>17</v>
      </c>
      <c r="I2" s="2"/>
      <c r="J2" s="1">
        <v>0.0</v>
      </c>
      <c r="K2" s="2"/>
      <c r="L2" s="1">
        <f>EXP( VLOOKUP(1, Intercepts!A$2:K$2, Q$1, FALSE) + VLOOKUP(B2, Age!A$2:K$92, Q$1, FALSE) + VLOOKUP(C2, Sex!A$2:K$4, Q$1, FALSE) + VLOOKUP(D2, AdmitScore!A$2:K$102, Q$1, FALSE) + VLOOKUP(E2, AdmitPain!A$2:K$12, Q$1, FALSE) + VLOOKUP(F2, Payer!A$2:K$8, Q$1, FALSE) + VLOOKUP(G2, TxType!A$2:K$3, Q$1, FALSE) + VLOOKUP('Patient Data'!H2, Duration!A$2:M$9, Q$1+2, TRUE) )/(1+EXP( VLOOKUP(1, Intercepts!A$2:K$2, Q$1, FALSE) + VLOOKUP(B2, Age!A$2:K$92, Q$1, FALSE) + VLOOKUP(C2, Sex!A$2:K$4, Q$1, FALSE) + VLOOKUP(D2, AdmitScore!A$2:K$102, Q$1, FALSE) + VLOOKUP(E2, AdmitPain!A$2:K$12, Q$1, FALSE) + VLOOKUP(F2, Payer!A$2:K$8, Q$1, FALSE) + VLOOKUP(G2, TxType!A$2:K$3, Q$1, FALSE) + VLOOKUP('Patient Data'!H2, Duration!A$2:M$9, Q$1+2, TRUE) ))</f>
        <v>0.3856748461</v>
      </c>
      <c r="M2" s="2">
        <f t="shared" ref="M2:M26" si="1">(J2-L2)</f>
        <v>-0.3856748461</v>
      </c>
      <c r="N2" s="2">
        <f t="shared" ref="N2:N26" si="2">(M2 + 1) / 2</f>
        <v>0.3071625769</v>
      </c>
      <c r="O2" s="2"/>
      <c r="P2" s="1" t="s">
        <v>18</v>
      </c>
      <c r="Q2" s="2"/>
      <c r="R2" s="2"/>
      <c r="S2" s="2"/>
      <c r="T2" s="2"/>
      <c r="U2" s="2"/>
      <c r="V2" s="2"/>
      <c r="W2" s="2"/>
      <c r="X2" s="2"/>
      <c r="Y2" s="2"/>
      <c r="Z2" s="2"/>
    </row>
    <row r="3" ht="14.25" customHeight="1">
      <c r="A3" s="1" t="s">
        <v>19</v>
      </c>
      <c r="B3" s="1">
        <v>59.0</v>
      </c>
      <c r="C3" s="1" t="s">
        <v>14</v>
      </c>
      <c r="D3" s="1">
        <v>36.0</v>
      </c>
      <c r="E3" s="1">
        <v>6.0</v>
      </c>
      <c r="F3" s="1" t="s">
        <v>15</v>
      </c>
      <c r="G3" s="1" t="s">
        <v>16</v>
      </c>
      <c r="H3" s="1" t="s">
        <v>17</v>
      </c>
      <c r="I3" s="2"/>
      <c r="J3" s="1">
        <v>0.0</v>
      </c>
      <c r="K3" s="2"/>
      <c r="L3" s="1">
        <f>EXP( VLOOKUP(1, Intercepts!A$2:K$2, Q$1, FALSE) + VLOOKUP(B3, Age!A$2:K$92, Q$1, FALSE) + VLOOKUP(C3, Sex!A$2:K$4, Q$1, FALSE) + VLOOKUP(D3, AdmitScore!A$2:K$102, Q$1, FALSE) + VLOOKUP(E3, AdmitPain!A$2:K$12, Q$1, FALSE) + VLOOKUP(F3, Payer!A$2:K$8, Q$1, FALSE) + VLOOKUP(G3, TxType!A$2:K$3, Q$1, FALSE) + VLOOKUP('Patient Data'!H3, Duration!A$2:M$9, Q$1+2, TRUE) )/(1+EXP( VLOOKUP(1, Intercepts!A$2:K$2, Q$1, FALSE) + VLOOKUP(B3, Age!A$2:K$92, Q$1, FALSE) + VLOOKUP(C3, Sex!A$2:K$4, Q$1, FALSE) + VLOOKUP(D3, AdmitScore!A$2:K$102, Q$1, FALSE) + VLOOKUP(E3, AdmitPain!A$2:K$12, Q$1, FALSE) + VLOOKUP(F3, Payer!A$2:K$8, Q$1, FALSE) + VLOOKUP(G3, TxType!A$2:K$3, Q$1, FALSE) + VLOOKUP('Patient Data'!H3, Duration!A$2:M$9, Q$1+2, TRUE) ))</f>
        <v>0.3856748461</v>
      </c>
      <c r="M3" s="2">
        <f t="shared" si="1"/>
        <v>-0.3856748461</v>
      </c>
      <c r="N3" s="2">
        <f t="shared" si="2"/>
        <v>0.3071625769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1" t="s">
        <v>20</v>
      </c>
      <c r="B4" s="1">
        <v>24.0</v>
      </c>
      <c r="C4" s="1" t="s">
        <v>21</v>
      </c>
      <c r="D4" s="1">
        <v>43.0</v>
      </c>
      <c r="E4" s="1">
        <v>4.0</v>
      </c>
      <c r="F4" s="1" t="s">
        <v>22</v>
      </c>
      <c r="G4" s="1" t="s">
        <v>23</v>
      </c>
      <c r="H4" s="1" t="s">
        <v>17</v>
      </c>
      <c r="I4" s="2"/>
      <c r="J4" s="1">
        <v>0.0</v>
      </c>
      <c r="K4" s="2"/>
      <c r="L4" s="1">
        <f>EXP( VLOOKUP(1, Intercepts!A$2:K$2, Q$1, FALSE) + VLOOKUP(B4, Age!A$2:K$92, Q$1, FALSE) + VLOOKUP(C4, Sex!A$2:K$4, Q$1, FALSE) + VLOOKUP(D4, AdmitScore!A$2:K$102, Q$1, FALSE) + VLOOKUP(E4, AdmitPain!A$2:K$12, Q$1, FALSE) + VLOOKUP(F4, Payer!A$2:K$8, Q$1, FALSE) + VLOOKUP(G4, TxType!A$2:K$3, Q$1, FALSE) + VLOOKUP('Patient Data'!H4, Duration!A$2:M$9, Q$1+2, TRUE) )/(1+EXP( VLOOKUP(1, Intercepts!A$2:K$2, Q$1, FALSE) + VLOOKUP(B4, Age!A$2:K$92, Q$1, FALSE) + VLOOKUP(C4, Sex!A$2:K$4, Q$1, FALSE) + VLOOKUP(D4, AdmitScore!A$2:K$102, Q$1, FALSE) + VLOOKUP(E4, AdmitPain!A$2:K$12, Q$1, FALSE) + VLOOKUP(F4, Payer!A$2:K$8, Q$1, FALSE) + VLOOKUP(G4, TxType!A$2:K$3, Q$1, FALSE) + VLOOKUP('Patient Data'!H4, Duration!A$2:M$9, Q$1+2, TRUE) ))</f>
        <v>0.3743909519</v>
      </c>
      <c r="M4" s="2">
        <f t="shared" si="1"/>
        <v>-0.3743909519</v>
      </c>
      <c r="N4" s="2">
        <f t="shared" si="2"/>
        <v>0.3128045241</v>
      </c>
      <c r="O4" s="2"/>
      <c r="P4" s="3" t="s">
        <v>24</v>
      </c>
      <c r="Q4" s="3">
        <v>2.0</v>
      </c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1" t="s">
        <v>25</v>
      </c>
      <c r="B5" s="1">
        <v>93.0</v>
      </c>
      <c r="C5" s="1" t="s">
        <v>21</v>
      </c>
      <c r="D5" s="1">
        <v>20.0</v>
      </c>
      <c r="E5" s="1">
        <v>2.0</v>
      </c>
      <c r="F5" s="2" t="s">
        <v>26</v>
      </c>
      <c r="G5" s="1" t="s">
        <v>16</v>
      </c>
      <c r="H5" s="1">
        <v>3.0</v>
      </c>
      <c r="I5" s="2"/>
      <c r="J5" s="1">
        <v>0.0</v>
      </c>
      <c r="K5" s="2"/>
      <c r="L5" s="1">
        <f>EXP( VLOOKUP(1, Intercepts!A$2:K$2, Q$1, FALSE) + VLOOKUP(B5, Age!A$2:K$92, Q$1, FALSE) + VLOOKUP(C5, Sex!A$2:K$4, Q$1, FALSE) + VLOOKUP(D5, AdmitScore!A$2:K$102, Q$1, FALSE) + VLOOKUP(E5, AdmitPain!A$2:K$12, Q$1, FALSE) + VLOOKUP(F5, Payer!A$2:K$8, Q$1, FALSE) + VLOOKUP(G5, TxType!A$2:K$3, Q$1, FALSE) + VLOOKUP('Patient Data'!H5, Duration!A$2:M$9, Q$1+2, TRUE) )/(1+EXP( VLOOKUP(1, Intercepts!A$2:K$2, Q$1, FALSE) + VLOOKUP(B5, Age!A$2:K$92, Q$1, FALSE) + VLOOKUP(C5, Sex!A$2:K$4, Q$1, FALSE) + VLOOKUP(D5, AdmitScore!A$2:K$102, Q$1, FALSE) + VLOOKUP(E5, AdmitPain!A$2:K$12, Q$1, FALSE) + VLOOKUP(F5, Payer!A$2:K$8, Q$1, FALSE) + VLOOKUP(G5, TxType!A$2:K$3, Q$1, FALSE) + VLOOKUP('Patient Data'!H5, Duration!A$2:M$9, Q$1+2, TRUE) ))</f>
        <v>0.4680315533</v>
      </c>
      <c r="M5" s="2">
        <f t="shared" si="1"/>
        <v>-0.4680315533</v>
      </c>
      <c r="N5" s="2">
        <f t="shared" si="2"/>
        <v>0.2659842234</v>
      </c>
      <c r="O5" s="2"/>
      <c r="P5" s="3" t="s">
        <v>27</v>
      </c>
      <c r="Q5" s="3">
        <v>3.0</v>
      </c>
      <c r="R5" s="2"/>
      <c r="S5" s="2"/>
      <c r="T5" s="2"/>
      <c r="U5" s="2"/>
      <c r="V5" s="2"/>
      <c r="W5" s="2"/>
      <c r="X5" s="2"/>
      <c r="Y5" s="2"/>
      <c r="Z5" s="2"/>
    </row>
    <row r="6" ht="14.25" customHeight="1">
      <c r="A6" s="1" t="s">
        <v>28</v>
      </c>
      <c r="B6" s="1">
        <v>55.0</v>
      </c>
      <c r="C6" s="1" t="s">
        <v>21</v>
      </c>
      <c r="D6" s="1">
        <v>25.0</v>
      </c>
      <c r="E6" s="1">
        <v>3.0</v>
      </c>
      <c r="F6" s="1" t="s">
        <v>29</v>
      </c>
      <c r="G6" s="1" t="s">
        <v>16</v>
      </c>
      <c r="H6" s="1">
        <v>366.0</v>
      </c>
      <c r="I6" s="2"/>
      <c r="J6" s="1">
        <v>1.0</v>
      </c>
      <c r="K6" s="2"/>
      <c r="L6" s="1">
        <f>EXP( VLOOKUP(1, Intercepts!A$2:K$2, Q$1, FALSE) + VLOOKUP(B6, Age!A$2:K$92, Q$1, FALSE) + VLOOKUP(C6, Sex!A$2:K$4, Q$1, FALSE) + VLOOKUP(D6, AdmitScore!A$2:K$102, Q$1, FALSE) + VLOOKUP(E6, AdmitPain!A$2:K$12, Q$1, FALSE) + VLOOKUP(F6, Payer!A$2:K$8, Q$1, FALSE) + VLOOKUP(G6, TxType!A$2:K$3, Q$1, FALSE) + VLOOKUP('Patient Data'!H6, Duration!A$2:M$9, Q$1+2, TRUE) )/(1+EXP( VLOOKUP(1, Intercepts!A$2:K$2, Q$1, FALSE) + VLOOKUP(B6, Age!A$2:K$92, Q$1, FALSE) + VLOOKUP(C6, Sex!A$2:K$4, Q$1, FALSE) + VLOOKUP(D6, AdmitScore!A$2:K$102, Q$1, FALSE) + VLOOKUP(E6, AdmitPain!A$2:K$12, Q$1, FALSE) + VLOOKUP(F6, Payer!A$2:K$8, Q$1, FALSE) + VLOOKUP(G6, TxType!A$2:K$3, Q$1, FALSE) + VLOOKUP('Patient Data'!H6, Duration!A$2:M$9, Q$1+2, TRUE) ))</f>
        <v>0.4642194335</v>
      </c>
      <c r="M6" s="2">
        <f t="shared" si="1"/>
        <v>0.5357805665</v>
      </c>
      <c r="N6" s="2">
        <f t="shared" si="2"/>
        <v>0.7678902832</v>
      </c>
      <c r="O6" s="2"/>
      <c r="P6" s="3" t="s">
        <v>30</v>
      </c>
      <c r="Q6" s="3">
        <v>4.0</v>
      </c>
      <c r="R6" s="2"/>
      <c r="S6" s="2"/>
      <c r="T6" s="2"/>
      <c r="U6" s="2"/>
      <c r="V6" s="2"/>
      <c r="W6" s="2"/>
      <c r="X6" s="2"/>
      <c r="Y6" s="2"/>
      <c r="Z6" s="2"/>
    </row>
    <row r="7" ht="14.25" customHeight="1">
      <c r="A7" s="1" t="s">
        <v>31</v>
      </c>
      <c r="B7" s="1">
        <v>66.0</v>
      </c>
      <c r="C7" s="1" t="s">
        <v>21</v>
      </c>
      <c r="D7" s="1">
        <v>30.0</v>
      </c>
      <c r="E7" s="1">
        <v>4.0</v>
      </c>
      <c r="F7" s="1" t="s">
        <v>29</v>
      </c>
      <c r="G7" s="1" t="s">
        <v>16</v>
      </c>
      <c r="H7" s="1">
        <v>60.0</v>
      </c>
      <c r="I7" s="2"/>
      <c r="J7" s="1">
        <v>0.0</v>
      </c>
      <c r="K7" s="2"/>
      <c r="L7" s="1">
        <f>EXP( VLOOKUP(1, Intercepts!A$2:K$2, Q$1, FALSE) + VLOOKUP(B7, Age!A$2:K$92, Q$1, FALSE) + VLOOKUP(C7, Sex!A$2:K$4, Q$1, FALSE) + VLOOKUP(D7, AdmitScore!A$2:K$102, Q$1, FALSE) + VLOOKUP(E7, AdmitPain!A$2:K$12, Q$1, FALSE) + VLOOKUP(F7, Payer!A$2:K$8, Q$1, FALSE) + VLOOKUP(G7, TxType!A$2:K$3, Q$1, FALSE) + VLOOKUP('Patient Data'!H7, Duration!A$2:M$9, Q$1+2, TRUE) )/(1+EXP( VLOOKUP(1, Intercepts!A$2:K$2, Q$1, FALSE) + VLOOKUP(B7, Age!A$2:K$92, Q$1, FALSE) + VLOOKUP(C7, Sex!A$2:K$4, Q$1, FALSE) + VLOOKUP(D7, AdmitScore!A$2:K$102, Q$1, FALSE) + VLOOKUP(E7, AdmitPain!A$2:K$12, Q$1, FALSE) + VLOOKUP(F7, Payer!A$2:K$8, Q$1, FALSE) + VLOOKUP(G7, TxType!A$2:K$3, Q$1, FALSE) + VLOOKUP('Patient Data'!H7, Duration!A$2:M$9, Q$1+2, TRUE) ))</f>
        <v>0.2965142625</v>
      </c>
      <c r="M7" s="2">
        <f t="shared" si="1"/>
        <v>-0.2965142625</v>
      </c>
      <c r="N7" s="2">
        <f t="shared" si="2"/>
        <v>0.3517428687</v>
      </c>
      <c r="O7" s="2"/>
      <c r="P7" s="3" t="s">
        <v>32</v>
      </c>
      <c r="Q7" s="3">
        <v>5.0</v>
      </c>
      <c r="R7" s="2"/>
      <c r="S7" s="2"/>
      <c r="T7" s="2"/>
      <c r="U7" s="2"/>
      <c r="V7" s="2"/>
      <c r="W7" s="2"/>
      <c r="X7" s="2"/>
      <c r="Y7" s="2"/>
      <c r="Z7" s="2"/>
    </row>
    <row r="8" ht="14.25" customHeight="1">
      <c r="A8" s="1" t="s">
        <v>33</v>
      </c>
      <c r="B8" s="1">
        <v>77.0</v>
      </c>
      <c r="C8" s="1" t="s">
        <v>21</v>
      </c>
      <c r="D8" s="1">
        <v>35.0</v>
      </c>
      <c r="E8" s="1">
        <v>5.0</v>
      </c>
      <c r="F8" s="1" t="s">
        <v>29</v>
      </c>
      <c r="G8" s="1" t="s">
        <v>16</v>
      </c>
      <c r="H8" s="1">
        <v>90.0</v>
      </c>
      <c r="I8" s="2"/>
      <c r="J8" s="1">
        <v>0.0</v>
      </c>
      <c r="K8" s="2"/>
      <c r="L8" s="1">
        <f>EXP( VLOOKUP(1, Intercepts!A$2:K$2, Q$1, FALSE) + VLOOKUP(B8, Age!A$2:K$92, Q$1, FALSE) + VLOOKUP(C8, Sex!A$2:K$4, Q$1, FALSE) + VLOOKUP(D8, AdmitScore!A$2:K$102, Q$1, FALSE) + VLOOKUP(E8, AdmitPain!A$2:K$12, Q$1, FALSE) + VLOOKUP(F8, Payer!A$2:K$8, Q$1, FALSE) + VLOOKUP(G8, TxType!A$2:K$3, Q$1, FALSE) + VLOOKUP('Patient Data'!H8, Duration!A$2:M$9, Q$1+2, TRUE) )/(1+EXP( VLOOKUP(1, Intercepts!A$2:K$2, Q$1, FALSE) + VLOOKUP(B8, Age!A$2:K$92, Q$1, FALSE) + VLOOKUP(C8, Sex!A$2:K$4, Q$1, FALSE) + VLOOKUP(D8, AdmitScore!A$2:K$102, Q$1, FALSE) + VLOOKUP(E8, AdmitPain!A$2:K$12, Q$1, FALSE) + VLOOKUP(F8, Payer!A$2:K$8, Q$1, FALSE) + VLOOKUP(G8, TxType!A$2:K$3, Q$1, FALSE) + VLOOKUP('Patient Data'!H8, Duration!A$2:M$9, Q$1+2, TRUE) ))</f>
        <v>0.2787442135</v>
      </c>
      <c r="M8" s="2">
        <f t="shared" si="1"/>
        <v>-0.2787442135</v>
      </c>
      <c r="N8" s="2">
        <f t="shared" si="2"/>
        <v>0.3606278932</v>
      </c>
      <c r="O8" s="2"/>
      <c r="P8" s="3" t="s">
        <v>34</v>
      </c>
      <c r="Q8" s="3">
        <v>6.0</v>
      </c>
      <c r="R8" s="2"/>
      <c r="S8" s="2"/>
      <c r="T8" s="2"/>
      <c r="U8" s="2"/>
      <c r="V8" s="2"/>
      <c r="W8" s="2"/>
      <c r="X8" s="2"/>
      <c r="Y8" s="2"/>
      <c r="Z8" s="2"/>
    </row>
    <row r="9" ht="14.25" customHeight="1">
      <c r="A9" s="1" t="s">
        <v>35</v>
      </c>
      <c r="B9" s="1">
        <v>32.0</v>
      </c>
      <c r="C9" s="1" t="s">
        <v>21</v>
      </c>
      <c r="D9" s="1">
        <v>16.0</v>
      </c>
      <c r="E9" s="1">
        <v>1.0</v>
      </c>
      <c r="F9" s="1" t="s">
        <v>29</v>
      </c>
      <c r="G9" s="1" t="s">
        <v>16</v>
      </c>
      <c r="H9" s="1">
        <v>95.0</v>
      </c>
      <c r="I9" s="2"/>
      <c r="J9" s="1">
        <v>1.0</v>
      </c>
      <c r="K9" s="2"/>
      <c r="L9" s="1">
        <f>EXP( VLOOKUP(1, Intercepts!A$2:K$2, Q$1, FALSE) + VLOOKUP(B9, Age!A$2:K$92, Q$1, FALSE) + VLOOKUP(C9, Sex!A$2:K$4, Q$1, FALSE) + VLOOKUP(D9, AdmitScore!A$2:K$102, Q$1, FALSE) + VLOOKUP(E9, AdmitPain!A$2:K$12, Q$1, FALSE) + VLOOKUP(F9, Payer!A$2:K$8, Q$1, FALSE) + VLOOKUP(G9, TxType!A$2:K$3, Q$1, FALSE) + VLOOKUP('Patient Data'!H9, Duration!A$2:M$9, Q$1+2, TRUE) )/(1+EXP( VLOOKUP(1, Intercepts!A$2:K$2, Q$1, FALSE) + VLOOKUP(B9, Age!A$2:K$92, Q$1, FALSE) + VLOOKUP(C9, Sex!A$2:K$4, Q$1, FALSE) + VLOOKUP(D9, AdmitScore!A$2:K$102, Q$1, FALSE) + VLOOKUP(E9, AdmitPain!A$2:K$12, Q$1, FALSE) + VLOOKUP(F9, Payer!A$2:K$8, Q$1, FALSE) + VLOOKUP(G9, TxType!A$2:K$3, Q$1, FALSE) + VLOOKUP('Patient Data'!H9, Duration!A$2:M$9, Q$1+2, TRUE) ))</f>
        <v>0.4021048314</v>
      </c>
      <c r="M9" s="2">
        <f t="shared" si="1"/>
        <v>0.5978951686</v>
      </c>
      <c r="N9" s="2">
        <f t="shared" si="2"/>
        <v>0.7989475843</v>
      </c>
      <c r="O9" s="2"/>
      <c r="P9" s="3" t="s">
        <v>36</v>
      </c>
      <c r="Q9" s="4">
        <v>7.0</v>
      </c>
      <c r="R9" s="2"/>
      <c r="S9" s="2"/>
      <c r="T9" s="2"/>
      <c r="U9" s="2"/>
      <c r="V9" s="2"/>
      <c r="W9" s="2"/>
      <c r="X9" s="2"/>
      <c r="Y9" s="2"/>
      <c r="Z9" s="2"/>
    </row>
    <row r="10" ht="14.25" customHeight="1">
      <c r="A10" s="1" t="s">
        <v>37</v>
      </c>
      <c r="B10" s="1">
        <v>70.0</v>
      </c>
      <c r="C10" s="1" t="s">
        <v>21</v>
      </c>
      <c r="D10" s="1">
        <v>56.0</v>
      </c>
      <c r="E10" s="1">
        <v>8.0</v>
      </c>
      <c r="F10" s="1" t="s">
        <v>15</v>
      </c>
      <c r="G10" s="1" t="s">
        <v>16</v>
      </c>
      <c r="H10" s="5" t="s">
        <v>17</v>
      </c>
      <c r="I10" s="2"/>
      <c r="J10" s="1">
        <v>1.0</v>
      </c>
      <c r="K10" s="2"/>
      <c r="L10" s="1">
        <f>EXP( VLOOKUP(1, Intercepts!A$2:K$2, Q$1, FALSE) + VLOOKUP(B10, Age!A$2:K$92, Q$1, FALSE) + VLOOKUP(C10, Sex!A$2:K$4, Q$1, FALSE) + VLOOKUP(D10, AdmitScore!A$2:K$102, Q$1, FALSE) + VLOOKUP(E10, AdmitPain!A$2:K$12, Q$1, FALSE) + VLOOKUP(F10, Payer!A$2:K$8, Q$1, FALSE) + VLOOKUP(G10, TxType!A$2:K$3, Q$1, FALSE) + VLOOKUP('Patient Data'!H10, Duration!A$2:M$9, Q$1+2, TRUE) )/(1+EXP( VLOOKUP(1, Intercepts!A$2:K$2, Q$1, FALSE) + VLOOKUP(B10, Age!A$2:K$92, Q$1, FALSE) + VLOOKUP(C10, Sex!A$2:K$4, Q$1, FALSE) + VLOOKUP(D10, AdmitScore!A$2:K$102, Q$1, FALSE) + VLOOKUP(E10, AdmitPain!A$2:K$12, Q$1, FALSE) + VLOOKUP(F10, Payer!A$2:K$8, Q$1, FALSE) + VLOOKUP(G10, TxType!A$2:K$3, Q$1, FALSE) + VLOOKUP('Patient Data'!H10, Duration!A$2:M$9, Q$1+2, TRUE) ))</f>
        <v>0.2450878205</v>
      </c>
      <c r="M10" s="2">
        <f t="shared" si="1"/>
        <v>0.7549121796</v>
      </c>
      <c r="N10" s="2">
        <f t="shared" si="2"/>
        <v>0.8774560898</v>
      </c>
      <c r="O10" s="2"/>
      <c r="P10" s="3" t="s">
        <v>38</v>
      </c>
      <c r="Q10" s="3">
        <v>8.0</v>
      </c>
      <c r="R10" s="2"/>
      <c r="S10" s="2"/>
      <c r="T10" s="2"/>
      <c r="U10" s="2"/>
      <c r="V10" s="2"/>
      <c r="W10" s="2"/>
      <c r="X10" s="2"/>
      <c r="Y10" s="2"/>
      <c r="Z10" s="2"/>
    </row>
    <row r="11" ht="14.25" customHeight="1">
      <c r="A11" s="1" t="s">
        <v>39</v>
      </c>
      <c r="B11" s="1">
        <v>33.0</v>
      </c>
      <c r="C11" s="1" t="s">
        <v>14</v>
      </c>
      <c r="D11" s="1">
        <v>50.0</v>
      </c>
      <c r="E11" s="1">
        <v>8.0</v>
      </c>
      <c r="F11" s="1" t="s">
        <v>29</v>
      </c>
      <c r="G11" s="1" t="s">
        <v>16</v>
      </c>
      <c r="H11" s="1">
        <v>110.0</v>
      </c>
      <c r="I11" s="2"/>
      <c r="J11" s="1">
        <v>0.0</v>
      </c>
      <c r="K11" s="2"/>
      <c r="L11" s="1">
        <f>EXP( VLOOKUP(1, Intercepts!A$2:K$2, Q$1, FALSE) + VLOOKUP(B11, Age!A$2:K$92, Q$1, FALSE) + VLOOKUP(C11, Sex!A$2:K$4, Q$1, FALSE) + VLOOKUP(D11, AdmitScore!A$2:K$102, Q$1, FALSE) + VLOOKUP(E11, AdmitPain!A$2:K$12, Q$1, FALSE) + VLOOKUP(F11, Payer!A$2:K$8, Q$1, FALSE) + VLOOKUP(G11, TxType!A$2:K$3, Q$1, FALSE) + VLOOKUP('Patient Data'!H11, Duration!A$2:M$9, Q$1+2, TRUE) )/(1+EXP( VLOOKUP(1, Intercepts!A$2:K$2, Q$1, FALSE) + VLOOKUP(B11, Age!A$2:K$92, Q$1, FALSE) + VLOOKUP(C11, Sex!A$2:K$4, Q$1, FALSE) + VLOOKUP(D11, AdmitScore!A$2:K$102, Q$1, FALSE) + VLOOKUP(E11, AdmitPain!A$2:K$12, Q$1, FALSE) + VLOOKUP(F11, Payer!A$2:K$8, Q$1, FALSE) + VLOOKUP(G11, TxType!A$2:K$3, Q$1, FALSE) + VLOOKUP('Patient Data'!H11, Duration!A$2:M$9, Q$1+2, TRUE) ))</f>
        <v>0.2264295018</v>
      </c>
      <c r="M11" s="2">
        <f t="shared" si="1"/>
        <v>-0.2264295018</v>
      </c>
      <c r="N11" s="2">
        <f t="shared" si="2"/>
        <v>0.3867852491</v>
      </c>
      <c r="O11" s="2"/>
      <c r="P11" s="3" t="s">
        <v>40</v>
      </c>
      <c r="Q11" s="3">
        <v>9.0</v>
      </c>
      <c r="R11" s="2"/>
      <c r="S11" s="2"/>
      <c r="T11" s="2"/>
      <c r="U11" s="2"/>
      <c r="V11" s="2"/>
      <c r="W11" s="2"/>
      <c r="X11" s="2"/>
      <c r="Y11" s="2"/>
      <c r="Z11" s="2"/>
    </row>
    <row r="12" ht="14.25" customHeight="1">
      <c r="A12" s="1" t="s">
        <v>41</v>
      </c>
      <c r="B12" s="1">
        <v>25.0</v>
      </c>
      <c r="C12" s="1" t="s">
        <v>21</v>
      </c>
      <c r="D12" s="1">
        <v>55.0</v>
      </c>
      <c r="E12" s="1">
        <v>9.0</v>
      </c>
      <c r="F12" s="1" t="s">
        <v>29</v>
      </c>
      <c r="G12" s="1" t="s">
        <v>16</v>
      </c>
      <c r="H12" s="1" t="s">
        <v>17</v>
      </c>
      <c r="I12" s="2"/>
      <c r="J12" s="1">
        <v>0.0</v>
      </c>
      <c r="K12" s="2"/>
      <c r="L12" s="1">
        <f>EXP( VLOOKUP(1, Intercepts!A$2:K$2, Q$1, FALSE) + VLOOKUP(B12, Age!A$2:K$92, Q$1, FALSE) + VLOOKUP(C12, Sex!A$2:K$4, Q$1, FALSE) + VLOOKUP(D12, AdmitScore!A$2:K$102, Q$1, FALSE) + VLOOKUP(E12, AdmitPain!A$2:K$12, Q$1, FALSE) + VLOOKUP(F12, Payer!A$2:K$8, Q$1, FALSE) + VLOOKUP(G12, TxType!A$2:K$3, Q$1, FALSE) + VLOOKUP('Patient Data'!H12, Duration!A$2:M$9, Q$1+2, TRUE) )/(1+EXP( VLOOKUP(1, Intercepts!A$2:K$2, Q$1, FALSE) + VLOOKUP(B12, Age!A$2:K$92, Q$1, FALSE) + VLOOKUP(C12, Sex!A$2:K$4, Q$1, FALSE) + VLOOKUP(D12, AdmitScore!A$2:K$102, Q$1, FALSE) + VLOOKUP(E12, AdmitPain!A$2:K$12, Q$1, FALSE) + VLOOKUP(F12, Payer!A$2:K$8, Q$1, FALSE) + VLOOKUP(G12, TxType!A$2:K$3, Q$1, FALSE) + VLOOKUP('Patient Data'!H12, Duration!A$2:M$9, Q$1+2, TRUE) ))</f>
        <v>0.1931859915</v>
      </c>
      <c r="M12" s="2">
        <f t="shared" si="1"/>
        <v>-0.1931859915</v>
      </c>
      <c r="N12" s="2">
        <f t="shared" si="2"/>
        <v>0.4034070043</v>
      </c>
      <c r="O12" s="2"/>
      <c r="P12" s="3" t="s">
        <v>42</v>
      </c>
      <c r="Q12" s="3">
        <v>10.0</v>
      </c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1" t="s">
        <v>43</v>
      </c>
      <c r="B13" s="1">
        <v>30.0</v>
      </c>
      <c r="C13" s="1" t="s">
        <v>21</v>
      </c>
      <c r="D13" s="1">
        <v>60.0</v>
      </c>
      <c r="E13" s="1">
        <v>10.0</v>
      </c>
      <c r="F13" s="1" t="s">
        <v>29</v>
      </c>
      <c r="G13" s="1" t="s">
        <v>16</v>
      </c>
      <c r="H13" s="1">
        <v>400.0</v>
      </c>
      <c r="I13" s="2"/>
      <c r="J13" s="2">
        <v>0.0</v>
      </c>
      <c r="K13" s="2"/>
      <c r="L13" s="1">
        <f>EXP( VLOOKUP(1, Intercepts!A$2:K$2, Q$1, FALSE) + VLOOKUP(B13, Age!A$2:K$92, Q$1, FALSE) + VLOOKUP(C13, Sex!A$2:K$4, Q$1, FALSE) + VLOOKUP(D13, AdmitScore!A$2:K$102, Q$1, FALSE) + VLOOKUP(E13, AdmitPain!A$2:K$12, Q$1, FALSE) + VLOOKUP(F13, Payer!A$2:K$8, Q$1, FALSE) + VLOOKUP(G13, TxType!A$2:K$3, Q$1, FALSE) + VLOOKUP('Patient Data'!H13, Duration!A$2:M$9, Q$1+2, TRUE) )/(1+EXP( VLOOKUP(1, Intercepts!A$2:K$2, Q$1, FALSE) + VLOOKUP(B13, Age!A$2:K$92, Q$1, FALSE) + VLOOKUP(C13, Sex!A$2:K$4, Q$1, FALSE) + VLOOKUP(D13, AdmitScore!A$2:K$102, Q$1, FALSE) + VLOOKUP(E13, AdmitPain!A$2:K$12, Q$1, FALSE) + VLOOKUP(F13, Payer!A$2:K$8, Q$1, FALSE) + VLOOKUP(G13, TxType!A$2:K$3, Q$1, FALSE) + VLOOKUP('Patient Data'!H13, Duration!A$2:M$9, Q$1+2, TRUE) ))</f>
        <v>0.2176200719</v>
      </c>
      <c r="M13" s="2">
        <f t="shared" si="1"/>
        <v>-0.2176200719</v>
      </c>
      <c r="N13" s="2">
        <f t="shared" si="2"/>
        <v>0.3911899641</v>
      </c>
      <c r="O13" s="2"/>
      <c r="P13" s="3" t="s">
        <v>44</v>
      </c>
      <c r="Q13" s="3">
        <v>11.0</v>
      </c>
      <c r="R13" s="2"/>
      <c r="S13" s="2"/>
      <c r="T13" s="2"/>
      <c r="U13" s="2"/>
      <c r="V13" s="2"/>
      <c r="W13" s="2"/>
      <c r="X13" s="2"/>
      <c r="Y13" s="2"/>
      <c r="Z13" s="2"/>
    </row>
    <row r="14" ht="14.25" customHeight="1">
      <c r="A14" s="1" t="s">
        <v>45</v>
      </c>
      <c r="B14" s="1">
        <v>35.0</v>
      </c>
      <c r="C14" s="1" t="s">
        <v>21</v>
      </c>
      <c r="D14" s="1">
        <v>65.0</v>
      </c>
      <c r="E14" s="1">
        <v>0.0</v>
      </c>
      <c r="F14" s="1" t="s">
        <v>29</v>
      </c>
      <c r="G14" s="1" t="s">
        <v>16</v>
      </c>
      <c r="H14" s="1" t="s">
        <v>17</v>
      </c>
      <c r="I14" s="2"/>
      <c r="J14" s="2">
        <v>1.0</v>
      </c>
      <c r="K14" s="2"/>
      <c r="L14" s="1">
        <f>EXP( VLOOKUP(1, Intercepts!A$2:K$2, Q$1, FALSE) + VLOOKUP(B14, Age!A$2:K$92, Q$1, FALSE) + VLOOKUP(C14, Sex!A$2:K$4, Q$1, FALSE) + VLOOKUP(D14, AdmitScore!A$2:K$102, Q$1, FALSE) + VLOOKUP(E14, AdmitPain!A$2:K$12, Q$1, FALSE) + VLOOKUP(F14, Payer!A$2:K$8, Q$1, FALSE) + VLOOKUP(G14, TxType!A$2:K$3, Q$1, FALSE) + VLOOKUP('Patient Data'!H14, Duration!A$2:M$9, Q$1+2, TRUE) )/(1+EXP( VLOOKUP(1, Intercepts!A$2:K$2, Q$1, FALSE) + VLOOKUP(B14, Age!A$2:K$92, Q$1, FALSE) + VLOOKUP(C14, Sex!A$2:K$4, Q$1, FALSE) + VLOOKUP(D14, AdmitScore!A$2:K$102, Q$1, FALSE) + VLOOKUP(E14, AdmitPain!A$2:K$12, Q$1, FALSE) + VLOOKUP(F14, Payer!A$2:K$8, Q$1, FALSE) + VLOOKUP(G14, TxType!A$2:K$3, Q$1, FALSE) + VLOOKUP('Patient Data'!H14, Duration!A$2:M$9, Q$1+2, TRUE) ))</f>
        <v>0.1019434579</v>
      </c>
      <c r="M14" s="2">
        <f t="shared" si="1"/>
        <v>0.8980565421</v>
      </c>
      <c r="N14" s="2">
        <f t="shared" si="2"/>
        <v>0.9490282711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4.25" customHeight="1">
      <c r="A15" s="1" t="s">
        <v>46</v>
      </c>
      <c r="B15" s="1">
        <v>40.0</v>
      </c>
      <c r="C15" s="1" t="s">
        <v>21</v>
      </c>
      <c r="D15" s="1">
        <v>70.0</v>
      </c>
      <c r="E15" s="1">
        <v>1.0</v>
      </c>
      <c r="F15" s="1" t="s">
        <v>47</v>
      </c>
      <c r="G15" s="1" t="s">
        <v>16</v>
      </c>
      <c r="H15" s="1">
        <v>5.0</v>
      </c>
      <c r="I15" s="2"/>
      <c r="J15" s="1">
        <v>0.0</v>
      </c>
      <c r="K15" s="2"/>
      <c r="L15" s="1">
        <f>EXP( VLOOKUP(1, Intercepts!A$2:K$2, Q$1, FALSE) + VLOOKUP(B15, Age!A$2:K$92, Q$1, FALSE) + VLOOKUP(C15, Sex!A$2:K$4, Q$1, FALSE) + VLOOKUP(D15, AdmitScore!A$2:K$102, Q$1, FALSE) + VLOOKUP(E15, AdmitPain!A$2:K$12, Q$1, FALSE) + VLOOKUP(F15, Payer!A$2:K$8, Q$1, FALSE) + VLOOKUP(G15, TxType!A$2:K$3, Q$1, FALSE) + VLOOKUP('Patient Data'!H15, Duration!A$2:M$9, Q$1+2, TRUE) )/(1+EXP( VLOOKUP(1, Intercepts!A$2:K$2, Q$1, FALSE) + VLOOKUP(B15, Age!A$2:K$92, Q$1, FALSE) + VLOOKUP(C15, Sex!A$2:K$4, Q$1, FALSE) + VLOOKUP(D15, AdmitScore!A$2:K$102, Q$1, FALSE) + VLOOKUP(E15, AdmitPain!A$2:K$12, Q$1, FALSE) + VLOOKUP(F15, Payer!A$2:K$8, Q$1, FALSE) + VLOOKUP(G15, TxType!A$2:K$3, Q$1, FALSE) + VLOOKUP('Patient Data'!H15, Duration!A$2:M$9, Q$1+2, TRUE) ))</f>
        <v>0.06023052952</v>
      </c>
      <c r="M15" s="2">
        <f t="shared" si="1"/>
        <v>-0.06023052952</v>
      </c>
      <c r="N15" s="2">
        <f t="shared" si="2"/>
        <v>0.4698847352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4.25" customHeight="1">
      <c r="A16" s="1" t="s">
        <v>48</v>
      </c>
      <c r="B16" s="1">
        <v>45.0</v>
      </c>
      <c r="C16" s="1" t="s">
        <v>21</v>
      </c>
      <c r="D16" s="1">
        <v>75.0</v>
      </c>
      <c r="E16" s="1">
        <v>2.0</v>
      </c>
      <c r="F16" s="1" t="s">
        <v>29</v>
      </c>
      <c r="G16" s="1" t="s">
        <v>16</v>
      </c>
      <c r="H16" s="1">
        <v>6.0</v>
      </c>
      <c r="I16" s="2"/>
      <c r="J16" s="2">
        <v>0.0</v>
      </c>
      <c r="K16" s="2"/>
      <c r="L16" s="1">
        <f>EXP( VLOOKUP(1, Intercepts!A$2:K$2, Q$1, FALSE) + VLOOKUP(B16, Age!A$2:K$92, Q$1, FALSE) + VLOOKUP(C16, Sex!A$2:K$4, Q$1, FALSE) + VLOOKUP(D16, AdmitScore!A$2:K$102, Q$1, FALSE) + VLOOKUP(E16, AdmitPain!A$2:K$12, Q$1, FALSE) + VLOOKUP(F16, Payer!A$2:K$8, Q$1, FALSE) + VLOOKUP(G16, TxType!A$2:K$3, Q$1, FALSE) + VLOOKUP('Patient Data'!H16, Duration!A$2:M$9, Q$1+2, TRUE) )/(1+EXP( VLOOKUP(1, Intercepts!A$2:K$2, Q$1, FALSE) + VLOOKUP(B16, Age!A$2:K$92, Q$1, FALSE) + VLOOKUP(C16, Sex!A$2:K$4, Q$1, FALSE) + VLOOKUP(D16, AdmitScore!A$2:K$102, Q$1, FALSE) + VLOOKUP(E16, AdmitPain!A$2:K$12, Q$1, FALSE) + VLOOKUP(F16, Payer!A$2:K$8, Q$1, FALSE) + VLOOKUP(G16, TxType!A$2:K$3, Q$1, FALSE) + VLOOKUP('Patient Data'!H16, Duration!A$2:M$9, Q$1+2, TRUE) ))</f>
        <v>0.054691434</v>
      </c>
      <c r="M16" s="2">
        <f t="shared" si="1"/>
        <v>-0.054691434</v>
      </c>
      <c r="N16" s="2">
        <f t="shared" si="2"/>
        <v>0.472654283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4.25" customHeight="1">
      <c r="A17" s="1" t="s">
        <v>49</v>
      </c>
      <c r="B17" s="1">
        <v>50.0</v>
      </c>
      <c r="C17" s="1" t="s">
        <v>21</v>
      </c>
      <c r="D17" s="1">
        <v>80.0</v>
      </c>
      <c r="E17" s="1">
        <v>3.0</v>
      </c>
      <c r="F17" s="1" t="s">
        <v>29</v>
      </c>
      <c r="G17" s="1" t="s">
        <v>16</v>
      </c>
      <c r="H17" s="1">
        <v>7.0</v>
      </c>
      <c r="I17" s="2"/>
      <c r="J17" s="1">
        <v>0.0</v>
      </c>
      <c r="K17" s="2"/>
      <c r="L17" s="1">
        <f>EXP( VLOOKUP(1, Intercepts!A$2:K$2, Q$1, FALSE) + VLOOKUP(B17, Age!A$2:K$92, Q$1, FALSE) + VLOOKUP(C17, Sex!A$2:K$4, Q$1, FALSE) + VLOOKUP(D17, AdmitScore!A$2:K$102, Q$1, FALSE) + VLOOKUP(E17, AdmitPain!A$2:K$12, Q$1, FALSE) + VLOOKUP(F17, Payer!A$2:K$8, Q$1, FALSE) + VLOOKUP(G17, TxType!A$2:K$3, Q$1, FALSE) + VLOOKUP('Patient Data'!H17, Duration!A$2:M$9, Q$1+2, TRUE) )/(1+EXP( VLOOKUP(1, Intercepts!A$2:K$2, Q$1, FALSE) + VLOOKUP(B17, Age!A$2:K$92, Q$1, FALSE) + VLOOKUP(C17, Sex!A$2:K$4, Q$1, FALSE) + VLOOKUP(D17, AdmitScore!A$2:K$102, Q$1, FALSE) + VLOOKUP(E17, AdmitPain!A$2:K$12, Q$1, FALSE) + VLOOKUP(F17, Payer!A$2:K$8, Q$1, FALSE) + VLOOKUP(G17, TxType!A$2:K$3, Q$1, FALSE) + VLOOKUP('Patient Data'!H17, Duration!A$2:M$9, Q$1+2, TRUE) ))</f>
        <v>0.04964835179</v>
      </c>
      <c r="M17" s="2">
        <f t="shared" si="1"/>
        <v>-0.04964835179</v>
      </c>
      <c r="N17" s="2">
        <f t="shared" si="2"/>
        <v>0.4751758241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4.25" customHeight="1">
      <c r="A18" s="1" t="s">
        <v>50</v>
      </c>
      <c r="B18" s="1">
        <v>12.0</v>
      </c>
      <c r="C18" s="1" t="s">
        <v>14</v>
      </c>
      <c r="D18" s="1">
        <v>18.0</v>
      </c>
      <c r="E18" s="1">
        <v>1.0</v>
      </c>
      <c r="F18" s="1" t="s">
        <v>15</v>
      </c>
      <c r="G18" s="1" t="s">
        <v>16</v>
      </c>
      <c r="H18" s="5" t="s">
        <v>17</v>
      </c>
      <c r="I18" s="2"/>
      <c r="J18" s="1">
        <v>1.0</v>
      </c>
      <c r="K18" s="2"/>
      <c r="L18" s="1">
        <f>EXP( VLOOKUP(1, Intercepts!A$2:K$2, Q$1, FALSE) + VLOOKUP(B18, Age!A$2:K$92, Q$1, FALSE) + VLOOKUP(C18, Sex!A$2:K$4, Q$1, FALSE) + VLOOKUP(D18, AdmitScore!A$2:K$102, Q$1, FALSE) + VLOOKUP(E18, AdmitPain!A$2:K$12, Q$1, FALSE) + VLOOKUP(F18, Payer!A$2:K$8, Q$1, FALSE) + VLOOKUP(G18, TxType!A$2:K$3, Q$1, FALSE) + VLOOKUP('Patient Data'!H18, Duration!A$2:M$9, Q$1+2, TRUE) )/(1+EXP( VLOOKUP(1, Intercepts!A$2:K$2, Q$1, FALSE) + VLOOKUP(B18, Age!A$2:K$92, Q$1, FALSE) + VLOOKUP(C18, Sex!A$2:K$4, Q$1, FALSE) + VLOOKUP(D18, AdmitScore!A$2:K$102, Q$1, FALSE) + VLOOKUP(E18, AdmitPain!A$2:K$12, Q$1, FALSE) + VLOOKUP(F18, Payer!A$2:K$8, Q$1, FALSE) + VLOOKUP(G18, TxType!A$2:K$3, Q$1, FALSE) + VLOOKUP('Patient Data'!H18, Duration!A$2:M$9, Q$1+2, TRUE) ))</f>
        <v>0.3651649682</v>
      </c>
      <c r="M18" s="2">
        <f t="shared" si="1"/>
        <v>0.6348350318</v>
      </c>
      <c r="N18" s="2">
        <f t="shared" si="2"/>
        <v>0.8174175159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1" t="s">
        <v>51</v>
      </c>
      <c r="B19" s="1">
        <v>60.0</v>
      </c>
      <c r="C19" s="1" t="s">
        <v>21</v>
      </c>
      <c r="D19" s="1">
        <v>90.0</v>
      </c>
      <c r="E19" s="1">
        <v>5.0</v>
      </c>
      <c r="F19" s="1" t="s">
        <v>29</v>
      </c>
      <c r="G19" s="1" t="s">
        <v>52</v>
      </c>
      <c r="H19" s="1">
        <v>9.0</v>
      </c>
      <c r="I19" s="2"/>
      <c r="J19" s="1">
        <v>0.0</v>
      </c>
      <c r="K19" s="2"/>
      <c r="L19" s="1">
        <f>EXP( VLOOKUP(1, Intercepts!A$2:K$2, Q$1, FALSE) + VLOOKUP(B19, Age!A$2:K$92, Q$1, FALSE) + VLOOKUP(C19, Sex!A$2:K$4, Q$1, FALSE) + VLOOKUP(D19, AdmitScore!A$2:K$102, Q$1, FALSE) + VLOOKUP(E19, AdmitPain!A$2:K$12, Q$1, FALSE) + VLOOKUP(F19, Payer!A$2:K$8, Q$1, FALSE) + VLOOKUP(G19, TxType!A$2:K$3, Q$1, FALSE) + VLOOKUP('Patient Data'!H19, Duration!A$2:M$9, Q$1+2, TRUE) )/(1+EXP( VLOOKUP(1, Intercepts!A$2:K$2, Q$1, FALSE) + VLOOKUP(B19, Age!A$2:K$92, Q$1, FALSE) + VLOOKUP(C19, Sex!A$2:K$4, Q$1, FALSE) + VLOOKUP(D19, AdmitScore!A$2:K$102, Q$1, FALSE) + VLOOKUP(E19, AdmitPain!A$2:K$12, Q$1, FALSE) + VLOOKUP(F19, Payer!A$2:K$8, Q$1, FALSE) + VLOOKUP(G19, TxType!A$2:K$3, Q$1, FALSE) + VLOOKUP('Patient Data'!H19, Duration!A$2:M$9, Q$1+2, TRUE) ))</f>
        <v>0.05475555028</v>
      </c>
      <c r="M19" s="2">
        <f t="shared" si="1"/>
        <v>-0.05475555028</v>
      </c>
      <c r="N19" s="2">
        <f t="shared" si="2"/>
        <v>0.4726222249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1" t="s">
        <v>53</v>
      </c>
      <c r="B20" s="1">
        <v>75.0</v>
      </c>
      <c r="C20" s="1" t="s">
        <v>21</v>
      </c>
      <c r="D20" s="1">
        <v>50.0</v>
      </c>
      <c r="E20" s="1">
        <v>8.0</v>
      </c>
      <c r="F20" s="1" t="s">
        <v>47</v>
      </c>
      <c r="G20" s="1" t="s">
        <v>16</v>
      </c>
      <c r="H20" s="1">
        <v>89.0</v>
      </c>
      <c r="I20" s="2"/>
      <c r="J20" s="1">
        <v>0.0</v>
      </c>
      <c r="K20" s="2"/>
      <c r="L20" s="1">
        <f>EXP( VLOOKUP(1, Intercepts!A$2:K$2, Q$1, FALSE) + VLOOKUP(B20, Age!A$2:K$92, Q$1, FALSE) + VLOOKUP(C20, Sex!A$2:K$4, Q$1, FALSE) + VLOOKUP(D20, AdmitScore!A$2:K$102, Q$1, FALSE) + VLOOKUP(E20, AdmitPain!A$2:K$12, Q$1, FALSE) + VLOOKUP(F20, Payer!A$2:K$8, Q$1, FALSE) + VLOOKUP(G20, TxType!A$2:K$3, Q$1, FALSE) + VLOOKUP('Patient Data'!H20, Duration!A$2:M$9, Q$1+2, TRUE) )/(1+EXP( VLOOKUP(1, Intercepts!A$2:K$2, Q$1, FALSE) + VLOOKUP(B20, Age!A$2:K$92, Q$1, FALSE) + VLOOKUP(C20, Sex!A$2:K$4, Q$1, FALSE) + VLOOKUP(D20, AdmitScore!A$2:K$102, Q$1, FALSE) + VLOOKUP(E20, AdmitPain!A$2:K$12, Q$1, FALSE) + VLOOKUP(F20, Payer!A$2:K$8, Q$1, FALSE) + VLOOKUP(G20, TxType!A$2:K$3, Q$1, FALSE) + VLOOKUP('Patient Data'!H20, Duration!A$2:M$9, Q$1+2, TRUE) ))</f>
        <v>0.2042106479</v>
      </c>
      <c r="M20" s="2">
        <f t="shared" si="1"/>
        <v>-0.2042106479</v>
      </c>
      <c r="N20" s="2">
        <f t="shared" si="2"/>
        <v>0.397894676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1" t="s">
        <v>54</v>
      </c>
      <c r="B21" s="1">
        <v>80.0</v>
      </c>
      <c r="C21" s="1" t="s">
        <v>55</v>
      </c>
      <c r="D21" s="1">
        <v>28.0</v>
      </c>
      <c r="E21" s="1">
        <v>6.0</v>
      </c>
      <c r="F21" s="1" t="s">
        <v>56</v>
      </c>
      <c r="G21" s="1" t="s">
        <v>16</v>
      </c>
      <c r="H21" s="5" t="s">
        <v>17</v>
      </c>
      <c r="I21" s="2"/>
      <c r="J21" s="1">
        <v>0.0</v>
      </c>
      <c r="K21" s="2"/>
      <c r="L21" s="1">
        <f>EXP( VLOOKUP(1, Intercepts!A$2:K$2, Q$1, FALSE) + VLOOKUP(B21, Age!A$2:K$92, Q$1, FALSE) + VLOOKUP(C21, Sex!A$2:K$4, Q$1, FALSE) + VLOOKUP(D21, AdmitScore!A$2:K$102, Q$1, FALSE) + VLOOKUP(E21, AdmitPain!A$2:K$12, Q$1, FALSE) + VLOOKUP(F21, Payer!A$2:K$8, Q$1, FALSE) + VLOOKUP(G21, TxType!A$2:K$3, Q$1, FALSE) + VLOOKUP('Patient Data'!H21, Duration!A$2:M$9, Q$1+2, TRUE) )/(1+EXP( VLOOKUP(1, Intercepts!A$2:K$2, Q$1, FALSE) + VLOOKUP(B21, Age!A$2:K$92, Q$1, FALSE) + VLOOKUP(C21, Sex!A$2:K$4, Q$1, FALSE) + VLOOKUP(D21, AdmitScore!A$2:K$102, Q$1, FALSE) + VLOOKUP(E21, AdmitPain!A$2:K$12, Q$1, FALSE) + VLOOKUP(F21, Payer!A$2:K$8, Q$1, FALSE) + VLOOKUP(G21, TxType!A$2:K$3, Q$1, FALSE) + VLOOKUP('Patient Data'!H21, Duration!A$2:M$9, Q$1+2, TRUE) ))</f>
        <v>0.4658859917</v>
      </c>
      <c r="M21" s="2">
        <f t="shared" si="1"/>
        <v>-0.4658859917</v>
      </c>
      <c r="N21" s="2">
        <f t="shared" si="2"/>
        <v>0.2670570041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1" t="s">
        <v>57</v>
      </c>
      <c r="B22" s="1">
        <v>75.0</v>
      </c>
      <c r="C22" s="1" t="s">
        <v>21</v>
      </c>
      <c r="D22" s="1">
        <v>42.0</v>
      </c>
      <c r="E22" s="1">
        <v>8.0</v>
      </c>
      <c r="F22" s="1" t="s">
        <v>29</v>
      </c>
      <c r="G22" s="1" t="s">
        <v>52</v>
      </c>
      <c r="H22" s="1">
        <v>14.0</v>
      </c>
      <c r="I22" s="2"/>
      <c r="J22" s="1">
        <v>0.0</v>
      </c>
      <c r="K22" s="2"/>
      <c r="L22" s="1">
        <f>EXP( VLOOKUP(1, Intercepts!A$2:K$2, Q$1, FALSE) + VLOOKUP(B22, Age!A$2:K$92, Q$1, FALSE) + VLOOKUP(C22, Sex!A$2:K$4, Q$1, FALSE) + VLOOKUP(D22, AdmitScore!A$2:K$102, Q$1, FALSE) + VLOOKUP(E22, AdmitPain!A$2:K$12, Q$1, FALSE) + VLOOKUP(F22, Payer!A$2:K$8, Q$1, FALSE) + VLOOKUP(G22, TxType!A$2:K$3, Q$1, FALSE) + VLOOKUP('Patient Data'!H22, Duration!A$2:M$9, Q$1+2, TRUE) )/(1+EXP( VLOOKUP(1, Intercepts!A$2:K$2, Q$1, FALSE) + VLOOKUP(B22, Age!A$2:K$92, Q$1, FALSE) + VLOOKUP(C22, Sex!A$2:K$4, Q$1, FALSE) + VLOOKUP(D22, AdmitScore!A$2:K$102, Q$1, FALSE) + VLOOKUP(E22, AdmitPain!A$2:K$12, Q$1, FALSE) + VLOOKUP(F22, Payer!A$2:K$8, Q$1, FALSE) + VLOOKUP(G22, TxType!A$2:K$3, Q$1, FALSE) + VLOOKUP('Patient Data'!H22, Duration!A$2:M$9, Q$1+2, TRUE) ))</f>
        <v>0.3068527497</v>
      </c>
      <c r="M22" s="2">
        <f t="shared" si="1"/>
        <v>-0.3068527497</v>
      </c>
      <c r="N22" s="2">
        <f t="shared" si="2"/>
        <v>0.3465736251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1" t="s">
        <v>58</v>
      </c>
      <c r="B23" s="1">
        <v>46.0</v>
      </c>
      <c r="C23" s="1" t="s">
        <v>21</v>
      </c>
      <c r="D23" s="1">
        <v>43.0</v>
      </c>
      <c r="E23" s="1">
        <v>9.0</v>
      </c>
      <c r="F23" s="1" t="s">
        <v>29</v>
      </c>
      <c r="G23" s="1" t="s">
        <v>52</v>
      </c>
      <c r="H23" s="1">
        <v>13.0</v>
      </c>
      <c r="I23" s="2"/>
      <c r="J23" s="1">
        <v>0.0</v>
      </c>
      <c r="K23" s="2"/>
      <c r="L23" s="1">
        <f>EXP( VLOOKUP(1, Intercepts!A$2:K$2, Q$1, FALSE) + VLOOKUP(B23, Age!A$2:K$92, Q$1, FALSE) + VLOOKUP(C23, Sex!A$2:K$4, Q$1, FALSE) + VLOOKUP(D23, AdmitScore!A$2:K$102, Q$1, FALSE) + VLOOKUP(E23, AdmitPain!A$2:K$12, Q$1, FALSE) + VLOOKUP(F23, Payer!A$2:K$8, Q$1, FALSE) + VLOOKUP(G23, TxType!A$2:K$3, Q$1, FALSE) + VLOOKUP('Patient Data'!H23, Duration!A$2:M$9, Q$1+2, TRUE) )/(1+EXP( VLOOKUP(1, Intercepts!A$2:K$2, Q$1, FALSE) + VLOOKUP(B23, Age!A$2:K$92, Q$1, FALSE) + VLOOKUP(C23, Sex!A$2:K$4, Q$1, FALSE) + VLOOKUP(D23, AdmitScore!A$2:K$102, Q$1, FALSE) + VLOOKUP(E23, AdmitPain!A$2:K$12, Q$1, FALSE) + VLOOKUP(F23, Payer!A$2:K$8, Q$1, FALSE) + VLOOKUP(G23, TxType!A$2:K$3, Q$1, FALSE) + VLOOKUP('Patient Data'!H23, Duration!A$2:M$9, Q$1+2, TRUE) ))</f>
        <v>0.2782724658</v>
      </c>
      <c r="M23" s="2">
        <f t="shared" si="1"/>
        <v>-0.2782724658</v>
      </c>
      <c r="N23" s="2">
        <f t="shared" si="2"/>
        <v>0.3608637671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1" t="s">
        <v>59</v>
      </c>
      <c r="B24" s="1">
        <v>47.0</v>
      </c>
      <c r="C24" s="1" t="s">
        <v>21</v>
      </c>
      <c r="D24" s="1">
        <v>44.0</v>
      </c>
      <c r="E24" s="1">
        <v>10.0</v>
      </c>
      <c r="F24" s="1" t="s">
        <v>29</v>
      </c>
      <c r="G24" s="1" t="s">
        <v>52</v>
      </c>
      <c r="H24" s="1">
        <v>14.0</v>
      </c>
      <c r="I24" s="2"/>
      <c r="J24" s="1">
        <v>0.0</v>
      </c>
      <c r="K24" s="2"/>
      <c r="L24" s="1">
        <f>EXP( VLOOKUP(1, Intercepts!A$2:K$2, Q$1, FALSE) + VLOOKUP(B24, Age!A$2:K$92, Q$1, FALSE) + VLOOKUP(C24, Sex!A$2:K$4, Q$1, FALSE) + VLOOKUP(D24, AdmitScore!A$2:K$102, Q$1, FALSE) + VLOOKUP(E24, AdmitPain!A$2:K$12, Q$1, FALSE) + VLOOKUP(F24, Payer!A$2:K$8, Q$1, FALSE) + VLOOKUP(G24, TxType!A$2:K$3, Q$1, FALSE) + VLOOKUP('Patient Data'!H24, Duration!A$2:M$9, Q$1+2, TRUE) )/(1+EXP( VLOOKUP(1, Intercepts!A$2:K$2, Q$1, FALSE) + VLOOKUP(B24, Age!A$2:K$92, Q$1, FALSE) + VLOOKUP(C24, Sex!A$2:K$4, Q$1, FALSE) + VLOOKUP(D24, AdmitScore!A$2:K$102, Q$1, FALSE) + VLOOKUP(E24, AdmitPain!A$2:K$12, Q$1, FALSE) + VLOOKUP(F24, Payer!A$2:K$8, Q$1, FALSE) + VLOOKUP(G24, TxType!A$2:K$3, Q$1, FALSE) + VLOOKUP('Patient Data'!H24, Duration!A$2:M$9, Q$1+2, TRUE) ))</f>
        <v>0.2827186331</v>
      </c>
      <c r="M24" s="2">
        <f t="shared" si="1"/>
        <v>-0.2827186331</v>
      </c>
      <c r="N24" s="2">
        <f t="shared" si="2"/>
        <v>0.3586406835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1" t="s">
        <v>60</v>
      </c>
      <c r="B25" s="1">
        <v>48.0</v>
      </c>
      <c r="C25" s="1" t="s">
        <v>14</v>
      </c>
      <c r="D25" s="1">
        <v>45.0</v>
      </c>
      <c r="E25" s="1">
        <v>3.0</v>
      </c>
      <c r="F25" s="1" t="s">
        <v>29</v>
      </c>
      <c r="G25" s="1" t="s">
        <v>52</v>
      </c>
      <c r="H25" s="1">
        <v>15.0</v>
      </c>
      <c r="I25" s="2"/>
      <c r="J25" s="1">
        <v>1.0</v>
      </c>
      <c r="K25" s="2"/>
      <c r="L25" s="1">
        <f>EXP( VLOOKUP(1, Intercepts!A$2:K$2, Q$1, FALSE) + VLOOKUP(B25, Age!A$2:K$92, Q$1, FALSE) + VLOOKUP(C25, Sex!A$2:K$4, Q$1, FALSE) + VLOOKUP(D25, AdmitScore!A$2:K$102, Q$1, FALSE) + VLOOKUP(E25, AdmitPain!A$2:K$12, Q$1, FALSE) + VLOOKUP(F25, Payer!A$2:K$8, Q$1, FALSE) + VLOOKUP(G25, TxType!A$2:K$3, Q$1, FALSE) + VLOOKUP('Patient Data'!H25, Duration!A$2:M$9, Q$1+2, TRUE) )/(1+EXP( VLOOKUP(1, Intercepts!A$2:K$2, Q$1, FALSE) + VLOOKUP(B25, Age!A$2:K$92, Q$1, FALSE) + VLOOKUP(C25, Sex!A$2:K$4, Q$1, FALSE) + VLOOKUP(D25, AdmitScore!A$2:K$102, Q$1, FALSE) + VLOOKUP(E25, AdmitPain!A$2:K$12, Q$1, FALSE) + VLOOKUP(F25, Payer!A$2:K$8, Q$1, FALSE) + VLOOKUP(G25, TxType!A$2:K$3, Q$1, FALSE) + VLOOKUP('Patient Data'!H25, Duration!A$2:M$9, Q$1+2, TRUE) ))</f>
        <v>0.220047224</v>
      </c>
      <c r="M25" s="2">
        <f t="shared" si="1"/>
        <v>0.779952776</v>
      </c>
      <c r="N25" s="2">
        <f t="shared" si="2"/>
        <v>0.889976388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1" t="s">
        <v>61</v>
      </c>
      <c r="B26" s="1">
        <v>76.0</v>
      </c>
      <c r="C26" s="1" t="s">
        <v>21</v>
      </c>
      <c r="D26" s="1">
        <v>42.0</v>
      </c>
      <c r="E26" s="1">
        <v>6.0</v>
      </c>
      <c r="F26" s="1" t="s">
        <v>15</v>
      </c>
      <c r="G26" s="1" t="s">
        <v>16</v>
      </c>
      <c r="H26" s="2" t="s">
        <v>17</v>
      </c>
      <c r="I26" s="2"/>
      <c r="J26" s="1">
        <v>0.0</v>
      </c>
      <c r="K26" s="2"/>
      <c r="L26" s="1">
        <f>EXP( VLOOKUP(1, Intercepts!A$2:K$2, Q$1, FALSE) + VLOOKUP(B26, Age!A$2:K$92, Q$1, FALSE) + VLOOKUP(C26, Sex!A$2:K$4, Q$1, FALSE) + VLOOKUP(D26, AdmitScore!A$2:K$102, Q$1, FALSE) + VLOOKUP(E26, AdmitPain!A$2:K$12, Q$1, FALSE) + VLOOKUP(F26, Payer!A$2:K$8, Q$1, FALSE) + VLOOKUP(G26, TxType!A$2:K$3, Q$1, FALSE) + VLOOKUP('Patient Data'!H26, Duration!A$2:M$9, Q$1+2, TRUE) )/(1+EXP( VLOOKUP(1, Intercepts!A$2:K$2, Q$1, FALSE) + VLOOKUP(B26, Age!A$2:K$92, Q$1, FALSE) + VLOOKUP(C26, Sex!A$2:K$4, Q$1, FALSE) + VLOOKUP(D26, AdmitScore!A$2:K$102, Q$1, FALSE) + VLOOKUP(E26, AdmitPain!A$2:K$12, Q$1, FALSE) + VLOOKUP(F26, Payer!A$2:K$8, Q$1, FALSE) + VLOOKUP(G26, TxType!A$2:K$3, Q$1, FALSE) + VLOOKUP('Patient Data'!H26, Duration!A$2:M$9, Q$1+2, TRUE) ))</f>
        <v>0.3366002563</v>
      </c>
      <c r="M26" s="2">
        <f t="shared" si="1"/>
        <v>-0.3366002563</v>
      </c>
      <c r="N26" s="2">
        <f t="shared" si="2"/>
        <v>0.3316998719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1" t="str">
        <f>VLOOKUP("id", Intercepts!A1:L1, $Q$1, FALSE)</f>
        <v>MDQ.prob.mcid</v>
      </c>
      <c r="K29" s="2"/>
      <c r="L29" s="1" t="str">
        <f>VLOOKUP("id", Intercepts!$A1:$L1, $Q$1, FALSE)</f>
        <v>MDQ.prob.mcid</v>
      </c>
      <c r="M29" s="2" t="s">
        <v>10</v>
      </c>
      <c r="N29" s="2" t="s">
        <v>62</v>
      </c>
      <c r="O29" s="2"/>
      <c r="P29" s="1" t="s">
        <v>63</v>
      </c>
      <c r="Q29" s="1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1" t="s">
        <v>64</v>
      </c>
      <c r="J30" s="1">
        <f>AVERAGE(J2:J26)</f>
        <v>0.24</v>
      </c>
      <c r="K30" s="2"/>
      <c r="L30" s="1">
        <f t="shared" ref="L30:N30" si="3">AVERAGE(L2:L26)</f>
        <v>0.2687480234</v>
      </c>
      <c r="M30" s="2">
        <f t="shared" si="3"/>
        <v>-0.02874802337</v>
      </c>
      <c r="N30" s="2">
        <f t="shared" si="3"/>
        <v>0.4856259883</v>
      </c>
      <c r="O30" s="2"/>
      <c r="P30" s="1">
        <f>M31 / COUNT(M2:M26)</f>
        <v>-0.02874802337</v>
      </c>
      <c r="Q30" s="1" t="s">
        <v>65</v>
      </c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 t="s">
        <v>66</v>
      </c>
      <c r="J31" s="2">
        <f>SUM(J2:J26)</f>
        <v>6</v>
      </c>
      <c r="K31" s="2"/>
      <c r="L31" s="2">
        <f t="shared" ref="L31:N31" si="4">SUM(L2:L26)</f>
        <v>6.718700584</v>
      </c>
      <c r="M31" s="2">
        <f t="shared" si="4"/>
        <v>-0.7187005842</v>
      </c>
      <c r="N31" s="6">
        <f t="shared" si="4"/>
        <v>12.14064971</v>
      </c>
      <c r="O31" s="2"/>
      <c r="P31" s="6">
        <f>N31/COUNT(N2:N26)</f>
        <v>0.4856259883</v>
      </c>
      <c r="Q31" s="2" t="s">
        <v>67</v>
      </c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1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1" t="s">
        <v>68</v>
      </c>
      <c r="J33" s="2"/>
      <c r="K33" s="2"/>
      <c r="L33" s="2"/>
      <c r="M33" s="2"/>
      <c r="N33" s="2" t="s">
        <v>69</v>
      </c>
      <c r="O33" s="2" t="s">
        <v>70</v>
      </c>
      <c r="P33" s="2" t="s">
        <v>71</v>
      </c>
      <c r="Q33" s="2"/>
      <c r="R33" s="2" t="s">
        <v>72</v>
      </c>
      <c r="S33" s="2"/>
      <c r="T33" s="2"/>
      <c r="U33" s="2"/>
      <c r="V33" s="2"/>
      <c r="W33" s="2"/>
      <c r="X33" s="2"/>
      <c r="Y33" s="2"/>
      <c r="Z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>
        <f>ROUND(N31, 0)</f>
        <v>12</v>
      </c>
      <c r="P34" s="2">
        <f>COUNT(N2:N26) - ROUND(N31, 0)</f>
        <v>13</v>
      </c>
      <c r="Q34" s="2"/>
      <c r="R34" s="2">
        <f>O34/(O34 + P34)</f>
        <v>0.48</v>
      </c>
      <c r="S34" s="2"/>
      <c r="T34" s="2"/>
      <c r="U34" s="2"/>
      <c r="V34" s="2"/>
      <c r="W34" s="2"/>
      <c r="X34" s="2"/>
      <c r="Y34" s="2"/>
      <c r="Z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7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38"/>
    <col customWidth="1" min="2" max="2" width="12.5"/>
    <col customWidth="1" min="4" max="4" width="12.75"/>
    <col customWidth="1" min="5" max="5" width="12.25"/>
    <col customWidth="1" min="6" max="6" width="11.5"/>
    <col customWidth="1" min="7" max="7" width="11.63"/>
    <col customWidth="1" min="8" max="9" width="12.0"/>
    <col customWidth="1" min="10" max="11" width="14.0"/>
  </cols>
  <sheetData>
    <row r="1" ht="14.25" customHeight="1">
      <c r="A1" s="8" t="s">
        <v>73</v>
      </c>
      <c r="B1" s="9" t="s">
        <v>74</v>
      </c>
      <c r="C1" s="8" t="s">
        <v>75</v>
      </c>
      <c r="D1" s="10" t="s">
        <v>76</v>
      </c>
      <c r="E1" s="10" t="s">
        <v>77</v>
      </c>
      <c r="F1" s="9" t="s">
        <v>78</v>
      </c>
      <c r="G1" s="8" t="s">
        <v>79</v>
      </c>
      <c r="H1" s="9" t="s">
        <v>80</v>
      </c>
      <c r="I1" s="8" t="s">
        <v>81</v>
      </c>
      <c r="J1" s="9" t="s">
        <v>82</v>
      </c>
      <c r="K1" s="8" t="s">
        <v>83</v>
      </c>
    </row>
    <row r="2" ht="14.25" customHeight="1">
      <c r="A2" s="8">
        <v>1.0</v>
      </c>
      <c r="B2" s="11">
        <v>-0.709058</v>
      </c>
      <c r="C2" s="11">
        <v>1.383349</v>
      </c>
      <c r="D2" s="11">
        <v>0.270413</v>
      </c>
      <c r="E2" s="11">
        <v>1.056838</v>
      </c>
      <c r="F2" s="11">
        <v>-5.181864</v>
      </c>
      <c r="G2" s="11">
        <v>1.683366</v>
      </c>
      <c r="H2" s="11">
        <v>-4.571512</v>
      </c>
      <c r="I2" s="11">
        <v>1.95836</v>
      </c>
      <c r="J2" s="11">
        <v>-0.253013</v>
      </c>
      <c r="K2" s="11">
        <v>1.22688</v>
      </c>
    </row>
    <row r="3" ht="14.25" customHeight="1"/>
    <row r="4" ht="14.25" customHeight="1"/>
    <row r="5" ht="14.25" customHeight="1">
      <c r="B5" s="8"/>
      <c r="C5" s="8"/>
      <c r="D5" s="8"/>
      <c r="E5" s="8"/>
      <c r="F5" s="8"/>
      <c r="G5" s="8"/>
      <c r="H5" s="8"/>
      <c r="I5" s="8"/>
      <c r="J5" s="8"/>
      <c r="K5" s="8"/>
    </row>
    <row r="6" ht="14.25" customHeight="1">
      <c r="B6" s="12"/>
      <c r="C6" s="12"/>
      <c r="D6" s="12"/>
      <c r="E6" s="12"/>
      <c r="F6" s="12"/>
      <c r="G6" s="12"/>
      <c r="H6" s="12"/>
      <c r="I6" s="12"/>
      <c r="J6" s="12"/>
      <c r="K6" s="12"/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2.5"/>
    <col customWidth="1" min="4" max="4" width="12.75"/>
    <col customWidth="1" min="5" max="5" width="12.25"/>
    <col customWidth="1" min="6" max="6" width="11.5"/>
    <col customWidth="1" min="7" max="7" width="11.63"/>
    <col customWidth="1" min="8" max="9" width="12.0"/>
    <col customWidth="1" min="10" max="11" width="14.0"/>
    <col customWidth="1" min="12" max="22" width="7.63"/>
  </cols>
  <sheetData>
    <row r="1" ht="14.25" customHeight="1">
      <c r="A1" s="8" t="s">
        <v>84</v>
      </c>
      <c r="B1" s="9" t="s">
        <v>74</v>
      </c>
      <c r="C1" s="8" t="s">
        <v>75</v>
      </c>
      <c r="D1" s="10" t="s">
        <v>76</v>
      </c>
      <c r="E1" s="10" t="s">
        <v>77</v>
      </c>
      <c r="F1" s="9" t="s">
        <v>78</v>
      </c>
      <c r="G1" s="8" t="s">
        <v>79</v>
      </c>
      <c r="H1" s="9" t="s">
        <v>80</v>
      </c>
      <c r="I1" s="8" t="s">
        <v>81</v>
      </c>
      <c r="J1" s="9" t="s">
        <v>82</v>
      </c>
      <c r="K1" s="8" t="s">
        <v>83</v>
      </c>
    </row>
    <row r="2" ht="14.25" customHeight="1">
      <c r="A2" s="8">
        <v>10.0</v>
      </c>
      <c r="B2" s="13">
        <f t="shared" ref="B2:B92" si="1">LOG10(A2)*0.722798</f>
        <v>0.722798</v>
      </c>
      <c r="C2" s="13">
        <f t="shared" ref="C2:C92" si="2">LOG10(A2)*0.126663</f>
        <v>0.126663</v>
      </c>
      <c r="D2" s="8">
        <f t="shared" ref="D2:D92" si="3">LOG10(A2)*0.507536</f>
        <v>0.507536</v>
      </c>
      <c r="E2" s="8">
        <f t="shared" ref="E2:E92" si="4">LOG10(A2)*0.237274</f>
        <v>0.237274</v>
      </c>
      <c r="F2" s="13">
        <f t="shared" ref="F2:F92" si="5">LOG10(A2)*0.925769</f>
        <v>0.925769</v>
      </c>
      <c r="G2" s="13">
        <f t="shared" ref="G2:G92" si="6">LOG10(A2)*0.656547</f>
        <v>0.656547</v>
      </c>
      <c r="H2" s="14">
        <f t="shared" ref="H2:H92" si="7">LOG10(A2)*1.366381</f>
        <v>1.366381</v>
      </c>
      <c r="I2" s="13">
        <f t="shared" ref="I2:I92" si="8">LOG10(A2)*0.501621</f>
        <v>0.501621</v>
      </c>
      <c r="J2" s="13">
        <f t="shared" ref="J2:J92" si="9">LOG10(A2)*0.593984</f>
        <v>0.593984</v>
      </c>
      <c r="K2" s="13">
        <f t="shared" ref="K2:K92" si="10">LOG10(A2)*0.346554</f>
        <v>0.346554</v>
      </c>
      <c r="M2" s="13"/>
      <c r="N2" s="15"/>
      <c r="O2" s="13"/>
      <c r="P2" s="13"/>
      <c r="Q2" s="13"/>
      <c r="R2" s="13"/>
      <c r="S2" s="13"/>
      <c r="T2" s="13"/>
      <c r="U2" s="13"/>
      <c r="V2" s="13"/>
    </row>
    <row r="3" ht="14.25" customHeight="1">
      <c r="A3" s="8">
        <v>11.0</v>
      </c>
      <c r="B3" s="13">
        <f t="shared" si="1"/>
        <v>0.75271655</v>
      </c>
      <c r="C3" s="13">
        <f t="shared" si="2"/>
        <v>0.1319059217</v>
      </c>
      <c r="D3" s="8">
        <f t="shared" si="3"/>
        <v>0.5285442779</v>
      </c>
      <c r="E3" s="8">
        <f t="shared" si="4"/>
        <v>0.247095408</v>
      </c>
      <c r="F3" s="13">
        <f t="shared" si="5"/>
        <v>0.9640890647</v>
      </c>
      <c r="G3" s="13">
        <f t="shared" si="6"/>
        <v>0.6837232433</v>
      </c>
      <c r="H3" s="14">
        <f t="shared" si="7"/>
        <v>1.422939179</v>
      </c>
      <c r="I3" s="13">
        <f t="shared" si="8"/>
        <v>0.5223844401</v>
      </c>
      <c r="J3" s="13">
        <f t="shared" si="9"/>
        <v>0.6185705927</v>
      </c>
      <c r="K3" s="13">
        <f t="shared" si="10"/>
        <v>0.3608988006</v>
      </c>
    </row>
    <row r="4" ht="14.25" customHeight="1">
      <c r="A4" s="8">
        <v>12.0</v>
      </c>
      <c r="B4" s="13">
        <f t="shared" si="1"/>
        <v>0.7800300463</v>
      </c>
      <c r="C4" s="13">
        <f t="shared" si="2"/>
        <v>0.1366923342</v>
      </c>
      <c r="D4" s="8">
        <f t="shared" si="3"/>
        <v>0.5477233329</v>
      </c>
      <c r="E4" s="8">
        <f t="shared" si="4"/>
        <v>0.256061651</v>
      </c>
      <c r="F4" s="13">
        <f t="shared" si="5"/>
        <v>0.999072543</v>
      </c>
      <c r="G4" s="13">
        <f t="shared" si="6"/>
        <v>0.7085332095</v>
      </c>
      <c r="H4" s="14">
        <f t="shared" si="7"/>
        <v>1.47457275</v>
      </c>
      <c r="I4" s="13">
        <f t="shared" si="8"/>
        <v>0.5413399758</v>
      </c>
      <c r="J4" s="13">
        <f t="shared" si="9"/>
        <v>0.6410163933</v>
      </c>
      <c r="K4" s="13">
        <f t="shared" si="10"/>
        <v>0.3739945775</v>
      </c>
    </row>
    <row r="5" ht="14.25" customHeight="1">
      <c r="A5" s="8">
        <v>13.0</v>
      </c>
      <c r="B5" s="13">
        <f t="shared" si="1"/>
        <v>0.8051560272</v>
      </c>
      <c r="C5" s="13">
        <f t="shared" si="2"/>
        <v>0.1410954068</v>
      </c>
      <c r="D5" s="8">
        <f t="shared" si="3"/>
        <v>0.5653663533</v>
      </c>
      <c r="E5" s="8">
        <f t="shared" si="4"/>
        <v>0.264309795</v>
      </c>
      <c r="F5" s="13">
        <f t="shared" si="5"/>
        <v>1.031254223</v>
      </c>
      <c r="G5" s="13">
        <f t="shared" si="6"/>
        <v>0.7313561661</v>
      </c>
      <c r="H5" s="14">
        <f t="shared" si="7"/>
        <v>1.522071032</v>
      </c>
      <c r="I5" s="13">
        <f t="shared" si="8"/>
        <v>0.5587773783</v>
      </c>
      <c r="J5" s="13">
        <f t="shared" si="9"/>
        <v>0.6616645282</v>
      </c>
      <c r="K5" s="13">
        <f t="shared" si="10"/>
        <v>0.3860415245</v>
      </c>
    </row>
    <row r="6" ht="14.25" customHeight="1">
      <c r="A6" s="8">
        <v>14.0</v>
      </c>
      <c r="B6" s="13">
        <f t="shared" si="1"/>
        <v>0.8284190519</v>
      </c>
      <c r="C6" s="13">
        <f t="shared" si="2"/>
        <v>0.1451720154</v>
      </c>
      <c r="D6" s="8">
        <f t="shared" si="3"/>
        <v>0.5817012387</v>
      </c>
      <c r="E6" s="8">
        <f t="shared" si="4"/>
        <v>0.2719463835</v>
      </c>
      <c r="F6" s="13">
        <f t="shared" si="5"/>
        <v>1.061049805</v>
      </c>
      <c r="G6" s="13">
        <f t="shared" si="6"/>
        <v>0.7524869234</v>
      </c>
      <c r="H6" s="14">
        <f t="shared" si="7"/>
        <v>1.566047572</v>
      </c>
      <c r="I6" s="13">
        <f t="shared" si="8"/>
        <v>0.5749218914</v>
      </c>
      <c r="J6" s="13">
        <f t="shared" si="9"/>
        <v>0.6807817151</v>
      </c>
      <c r="K6" s="13">
        <f t="shared" si="10"/>
        <v>0.3971952553</v>
      </c>
    </row>
    <row r="7" ht="14.25" customHeight="1">
      <c r="A7" s="8">
        <v>15.0</v>
      </c>
      <c r="B7" s="13">
        <f t="shared" si="1"/>
        <v>0.8500764099</v>
      </c>
      <c r="C7" s="13">
        <f t="shared" si="2"/>
        <v>0.1489672471</v>
      </c>
      <c r="D7" s="8">
        <f t="shared" si="3"/>
        <v>0.5969086533</v>
      </c>
      <c r="E7" s="8">
        <f t="shared" si="4"/>
        <v>0.2790558774</v>
      </c>
      <c r="F7" s="13">
        <f t="shared" si="5"/>
        <v>1.088788829</v>
      </c>
      <c r="G7" s="13">
        <f t="shared" si="6"/>
        <v>0.7721591879</v>
      </c>
      <c r="H7" s="14">
        <f t="shared" si="7"/>
        <v>1.606988751</v>
      </c>
      <c r="I7" s="13">
        <f t="shared" si="8"/>
        <v>0.5899520735</v>
      </c>
      <c r="J7" s="13">
        <f t="shared" si="9"/>
        <v>0.6985793904</v>
      </c>
      <c r="K7" s="13">
        <f t="shared" si="10"/>
        <v>0.4075791302</v>
      </c>
    </row>
    <row r="8" ht="14.25" customHeight="1">
      <c r="A8" s="8">
        <v>16.0</v>
      </c>
      <c r="B8" s="13">
        <f t="shared" si="1"/>
        <v>0.8703355152</v>
      </c>
      <c r="C8" s="13">
        <f t="shared" si="2"/>
        <v>0.1525174494</v>
      </c>
      <c r="D8" s="8">
        <f t="shared" si="3"/>
        <v>0.6111342395</v>
      </c>
      <c r="E8" s="8">
        <f t="shared" si="4"/>
        <v>0.2857063648</v>
      </c>
      <c r="F8" s="13">
        <f t="shared" si="5"/>
        <v>1.114736952</v>
      </c>
      <c r="G8" s="13">
        <f t="shared" si="6"/>
        <v>0.7905613623</v>
      </c>
      <c r="H8" s="14">
        <f t="shared" si="7"/>
        <v>1.645286666</v>
      </c>
      <c r="I8" s="13">
        <f t="shared" si="8"/>
        <v>0.6040118698</v>
      </c>
      <c r="J8" s="13">
        <f t="shared" si="9"/>
        <v>0.7152280038</v>
      </c>
      <c r="K8" s="13">
        <f t="shared" si="10"/>
        <v>0.4172925965</v>
      </c>
    </row>
    <row r="9" ht="14.25" customHeight="1">
      <c r="A9" s="8">
        <v>17.0</v>
      </c>
      <c r="B9" s="13">
        <f t="shared" si="1"/>
        <v>0.8893660195</v>
      </c>
      <c r="C9" s="13">
        <f t="shared" si="2"/>
        <v>0.1558523517</v>
      </c>
      <c r="D9" s="8">
        <f t="shared" si="3"/>
        <v>0.6244971238</v>
      </c>
      <c r="E9" s="8">
        <f t="shared" si="4"/>
        <v>0.2919535374</v>
      </c>
      <c r="F9" s="13">
        <f t="shared" si="5"/>
        <v>1.139111467</v>
      </c>
      <c r="G9" s="13">
        <f t="shared" si="6"/>
        <v>0.807847548</v>
      </c>
      <c r="H9" s="14">
        <f t="shared" si="7"/>
        <v>1.681262028</v>
      </c>
      <c r="I9" s="13">
        <f t="shared" si="8"/>
        <v>0.6172190184</v>
      </c>
      <c r="J9" s="13">
        <f t="shared" si="9"/>
        <v>0.7308669721</v>
      </c>
      <c r="K9" s="13">
        <f t="shared" si="10"/>
        <v>0.4264169955</v>
      </c>
    </row>
    <row r="10" ht="14.25" customHeight="1">
      <c r="A10" s="8">
        <v>18.0</v>
      </c>
      <c r="B10" s="13">
        <f t="shared" si="1"/>
        <v>0.9073084561</v>
      </c>
      <c r="C10" s="13">
        <f t="shared" si="2"/>
        <v>0.1589965813</v>
      </c>
      <c r="D10" s="8">
        <f t="shared" si="3"/>
        <v>0.6370959862</v>
      </c>
      <c r="E10" s="8">
        <f t="shared" si="4"/>
        <v>0.2978435284</v>
      </c>
      <c r="F10" s="13">
        <f t="shared" si="5"/>
        <v>1.162092372</v>
      </c>
      <c r="G10" s="13">
        <f t="shared" si="6"/>
        <v>0.8241453974</v>
      </c>
      <c r="H10" s="14">
        <f t="shared" si="7"/>
        <v>1.715180501</v>
      </c>
      <c r="I10" s="13">
        <f t="shared" si="8"/>
        <v>0.6296710493</v>
      </c>
      <c r="J10" s="13">
        <f t="shared" si="9"/>
        <v>0.7456117837</v>
      </c>
      <c r="K10" s="13">
        <f t="shared" si="10"/>
        <v>0.4350197077</v>
      </c>
    </row>
    <row r="11" ht="14.25" customHeight="1">
      <c r="A11" s="8">
        <v>19.0</v>
      </c>
      <c r="B11" s="13">
        <f t="shared" si="1"/>
        <v>0.9242805453</v>
      </c>
      <c r="C11" s="13">
        <f t="shared" si="2"/>
        <v>0.1619707674</v>
      </c>
      <c r="D11" s="8">
        <f t="shared" si="3"/>
        <v>0.6490134876</v>
      </c>
      <c r="E11" s="8">
        <f t="shared" si="4"/>
        <v>0.3034149819</v>
      </c>
      <c r="F11" s="13">
        <f t="shared" si="5"/>
        <v>1.183830442</v>
      </c>
      <c r="G11" s="13">
        <f t="shared" si="6"/>
        <v>0.8395618404</v>
      </c>
      <c r="H11" s="14">
        <f t="shared" si="7"/>
        <v>1.747264624</v>
      </c>
      <c r="I11" s="13">
        <f t="shared" si="8"/>
        <v>0.6414496601</v>
      </c>
      <c r="J11" s="13">
        <f t="shared" si="9"/>
        <v>0.7595591789</v>
      </c>
      <c r="K11" s="13">
        <f t="shared" si="10"/>
        <v>0.4431571754</v>
      </c>
    </row>
    <row r="12" ht="14.25" customHeight="1">
      <c r="A12" s="8">
        <v>20.0</v>
      </c>
      <c r="B12" s="13">
        <f t="shared" si="1"/>
        <v>0.9403818788</v>
      </c>
      <c r="C12" s="13">
        <f t="shared" si="2"/>
        <v>0.1647923623</v>
      </c>
      <c r="D12" s="8">
        <f t="shared" si="3"/>
        <v>0.6603195599</v>
      </c>
      <c r="E12" s="8">
        <f t="shared" si="4"/>
        <v>0.3087005912</v>
      </c>
      <c r="F12" s="13">
        <f t="shared" si="5"/>
        <v>1.204453238</v>
      </c>
      <c r="G12" s="13">
        <f t="shared" si="6"/>
        <v>0.8541873406</v>
      </c>
      <c r="H12" s="14">
        <f t="shared" si="7"/>
        <v>1.777702667</v>
      </c>
      <c r="I12" s="13">
        <f t="shared" si="8"/>
        <v>0.6526239675</v>
      </c>
      <c r="J12" s="13">
        <f t="shared" si="9"/>
        <v>0.7727910009</v>
      </c>
      <c r="K12" s="13">
        <f t="shared" si="10"/>
        <v>0.4508771491</v>
      </c>
    </row>
    <row r="13" ht="14.25" customHeight="1">
      <c r="A13" s="8">
        <v>21.0</v>
      </c>
      <c r="B13" s="13">
        <f t="shared" si="1"/>
        <v>0.9556974618</v>
      </c>
      <c r="C13" s="13">
        <f t="shared" si="2"/>
        <v>0.1674762625</v>
      </c>
      <c r="D13" s="8">
        <f t="shared" si="3"/>
        <v>0.671073892</v>
      </c>
      <c r="E13" s="8">
        <f t="shared" si="4"/>
        <v>0.3137282609</v>
      </c>
      <c r="F13" s="13">
        <f t="shared" si="5"/>
        <v>1.224069634</v>
      </c>
      <c r="G13" s="13">
        <f t="shared" si="6"/>
        <v>0.8680991113</v>
      </c>
      <c r="H13" s="14">
        <f t="shared" si="7"/>
        <v>1.806655322</v>
      </c>
      <c r="I13" s="13">
        <f t="shared" si="8"/>
        <v>0.6632529648</v>
      </c>
      <c r="J13" s="13">
        <f t="shared" si="9"/>
        <v>0.7853771056</v>
      </c>
      <c r="K13" s="13">
        <f t="shared" si="10"/>
        <v>0.4582203855</v>
      </c>
    </row>
    <row r="14" ht="14.25" customHeight="1">
      <c r="A14" s="8">
        <v>22.0</v>
      </c>
      <c r="B14" s="13">
        <f t="shared" si="1"/>
        <v>0.9703004289</v>
      </c>
      <c r="C14" s="13">
        <f t="shared" si="2"/>
        <v>0.170035284</v>
      </c>
      <c r="D14" s="8">
        <f t="shared" si="3"/>
        <v>0.6813278377</v>
      </c>
      <c r="E14" s="8">
        <f t="shared" si="4"/>
        <v>0.3185219992</v>
      </c>
      <c r="F14" s="13">
        <f t="shared" si="5"/>
        <v>1.242773303</v>
      </c>
      <c r="G14" s="13">
        <f t="shared" si="6"/>
        <v>0.8813635838</v>
      </c>
      <c r="H14" s="14">
        <f t="shared" si="7"/>
        <v>1.834260845</v>
      </c>
      <c r="I14" s="13">
        <f t="shared" si="8"/>
        <v>0.6733874076</v>
      </c>
      <c r="J14" s="13">
        <f t="shared" si="9"/>
        <v>0.7973775936</v>
      </c>
      <c r="K14" s="13">
        <f t="shared" si="10"/>
        <v>0.4652219497</v>
      </c>
    </row>
    <row r="15" ht="14.25" customHeight="1">
      <c r="A15" s="8">
        <v>23.0</v>
      </c>
      <c r="B15" s="13">
        <f t="shared" si="1"/>
        <v>0.9842541564</v>
      </c>
      <c r="C15" s="13">
        <f t="shared" si="2"/>
        <v>0.1724805329</v>
      </c>
      <c r="D15" s="8">
        <f t="shared" si="3"/>
        <v>0.691125899</v>
      </c>
      <c r="E15" s="8">
        <f t="shared" si="4"/>
        <v>0.3231026106</v>
      </c>
      <c r="F15" s="13">
        <f t="shared" si="5"/>
        <v>1.260645417</v>
      </c>
      <c r="G15" s="13">
        <f t="shared" si="6"/>
        <v>0.8940383256</v>
      </c>
      <c r="H15" s="14">
        <f t="shared" si="7"/>
        <v>1.860639042</v>
      </c>
      <c r="I15" s="13">
        <f t="shared" si="8"/>
        <v>0.6830712788</v>
      </c>
      <c r="J15" s="13">
        <f t="shared" si="9"/>
        <v>0.8088445469</v>
      </c>
      <c r="K15" s="13">
        <f t="shared" si="10"/>
        <v>0.4719122285</v>
      </c>
    </row>
    <row r="16" ht="14.25" customHeight="1">
      <c r="A16" s="8">
        <v>24.0</v>
      </c>
      <c r="B16" s="13">
        <f t="shared" si="1"/>
        <v>0.9976139251</v>
      </c>
      <c r="C16" s="13">
        <f t="shared" si="2"/>
        <v>0.1748216965</v>
      </c>
      <c r="D16" s="8">
        <f t="shared" si="3"/>
        <v>0.7005068928</v>
      </c>
      <c r="E16" s="8">
        <f t="shared" si="4"/>
        <v>0.3274882422</v>
      </c>
      <c r="F16" s="13">
        <f t="shared" si="5"/>
        <v>1.277756781</v>
      </c>
      <c r="G16" s="13">
        <f t="shared" si="6"/>
        <v>0.9061735501</v>
      </c>
      <c r="H16" s="14">
        <f t="shared" si="7"/>
        <v>1.885894417</v>
      </c>
      <c r="I16" s="13">
        <f t="shared" si="8"/>
        <v>0.6923429433</v>
      </c>
      <c r="J16" s="13">
        <f t="shared" si="9"/>
        <v>0.8198233942</v>
      </c>
      <c r="K16" s="13">
        <f t="shared" si="10"/>
        <v>0.4783177267</v>
      </c>
    </row>
    <row r="17" ht="14.25" customHeight="1">
      <c r="A17" s="8">
        <v>25.0</v>
      </c>
      <c r="B17" s="13">
        <f t="shared" si="1"/>
        <v>1.010428242</v>
      </c>
      <c r="C17" s="13">
        <f t="shared" si="2"/>
        <v>0.1770672753</v>
      </c>
      <c r="D17" s="8">
        <f t="shared" si="3"/>
        <v>0.7095048802</v>
      </c>
      <c r="E17" s="8">
        <f t="shared" si="4"/>
        <v>0.3316948176</v>
      </c>
      <c r="F17" s="13">
        <f t="shared" si="5"/>
        <v>1.294169524</v>
      </c>
      <c r="G17" s="13">
        <f t="shared" si="6"/>
        <v>0.9178133189</v>
      </c>
      <c r="H17" s="14">
        <f t="shared" si="7"/>
        <v>1.910118667</v>
      </c>
      <c r="I17" s="13">
        <f t="shared" si="8"/>
        <v>0.7012360651</v>
      </c>
      <c r="J17" s="13">
        <f t="shared" si="9"/>
        <v>0.8303539981</v>
      </c>
      <c r="K17" s="13">
        <f t="shared" si="10"/>
        <v>0.4844617018</v>
      </c>
    </row>
    <row r="18" ht="14.25" customHeight="1">
      <c r="A18" s="8">
        <v>26.0</v>
      </c>
      <c r="B18" s="13">
        <f t="shared" si="1"/>
        <v>1.022739906</v>
      </c>
      <c r="C18" s="13">
        <f t="shared" si="2"/>
        <v>0.1792247692</v>
      </c>
      <c r="D18" s="8">
        <f t="shared" si="3"/>
        <v>0.7181499131</v>
      </c>
      <c r="E18" s="8">
        <f t="shared" si="4"/>
        <v>0.3357363862</v>
      </c>
      <c r="F18" s="13">
        <f t="shared" si="5"/>
        <v>1.309938461</v>
      </c>
      <c r="G18" s="13">
        <f t="shared" si="6"/>
        <v>0.9289965067</v>
      </c>
      <c r="H18" s="14">
        <f t="shared" si="7"/>
        <v>1.933392698</v>
      </c>
      <c r="I18" s="13">
        <f t="shared" si="8"/>
        <v>0.7097803458</v>
      </c>
      <c r="J18" s="13">
        <f t="shared" si="9"/>
        <v>0.8404715291</v>
      </c>
      <c r="K18" s="13">
        <f t="shared" si="10"/>
        <v>0.4903646736</v>
      </c>
    </row>
    <row r="19" ht="14.25" customHeight="1">
      <c r="A19" s="8">
        <v>27.0</v>
      </c>
      <c r="B19" s="13">
        <f t="shared" si="1"/>
        <v>1.034586866</v>
      </c>
      <c r="C19" s="13">
        <f t="shared" si="2"/>
        <v>0.1813008285</v>
      </c>
      <c r="D19" s="8">
        <f t="shared" si="3"/>
        <v>0.7264686394</v>
      </c>
      <c r="E19" s="8">
        <f t="shared" si="4"/>
        <v>0.3396254058</v>
      </c>
      <c r="F19" s="13">
        <f t="shared" si="5"/>
        <v>1.325112201</v>
      </c>
      <c r="G19" s="13">
        <f t="shared" si="6"/>
        <v>0.9397575853</v>
      </c>
      <c r="H19" s="14">
        <f t="shared" si="7"/>
        <v>1.955788251</v>
      </c>
      <c r="I19" s="13">
        <f t="shared" si="8"/>
        <v>0.7180021227</v>
      </c>
      <c r="J19" s="13">
        <f t="shared" si="9"/>
        <v>0.8502071741</v>
      </c>
      <c r="K19" s="13">
        <f t="shared" si="10"/>
        <v>0.4960448379</v>
      </c>
    </row>
    <row r="20" ht="14.25" customHeight="1">
      <c r="A20" s="8">
        <v>28.0</v>
      </c>
      <c r="B20" s="13">
        <f t="shared" si="1"/>
        <v>1.046002931</v>
      </c>
      <c r="C20" s="13">
        <f t="shared" si="2"/>
        <v>0.1833013777</v>
      </c>
      <c r="D20" s="8">
        <f t="shared" si="3"/>
        <v>0.7344847986</v>
      </c>
      <c r="E20" s="8">
        <f t="shared" si="4"/>
        <v>0.3433729747</v>
      </c>
      <c r="F20" s="13">
        <f t="shared" si="5"/>
        <v>1.339734044</v>
      </c>
      <c r="G20" s="13">
        <f t="shared" si="6"/>
        <v>0.950127264</v>
      </c>
      <c r="H20" s="14">
        <f t="shared" si="7"/>
        <v>1.977369238</v>
      </c>
      <c r="I20" s="13">
        <f t="shared" si="8"/>
        <v>0.7259248588</v>
      </c>
      <c r="J20" s="13">
        <f t="shared" si="9"/>
        <v>0.8595887161</v>
      </c>
      <c r="K20" s="13">
        <f t="shared" si="10"/>
        <v>0.5015184044</v>
      </c>
    </row>
    <row r="21" ht="14.25" customHeight="1">
      <c r="A21" s="8">
        <v>29.0</v>
      </c>
      <c r="B21" s="13">
        <f t="shared" si="1"/>
        <v>1.057018348</v>
      </c>
      <c r="C21" s="13">
        <f t="shared" si="2"/>
        <v>0.1852317176</v>
      </c>
      <c r="D21" s="8">
        <f t="shared" si="3"/>
        <v>0.7422196303</v>
      </c>
      <c r="E21" s="8">
        <f t="shared" si="4"/>
        <v>0.3469890226</v>
      </c>
      <c r="F21" s="13">
        <f t="shared" si="5"/>
        <v>1.353842732</v>
      </c>
      <c r="G21" s="13">
        <f t="shared" si="6"/>
        <v>0.9601330183</v>
      </c>
      <c r="H21" s="14">
        <f t="shared" si="7"/>
        <v>1.998192839</v>
      </c>
      <c r="I21" s="13">
        <f t="shared" si="8"/>
        <v>0.7335695461</v>
      </c>
      <c r="J21" s="13">
        <f t="shared" si="9"/>
        <v>0.8686410124</v>
      </c>
      <c r="K21" s="13">
        <f t="shared" si="10"/>
        <v>0.5067998758</v>
      </c>
    </row>
    <row r="22" ht="14.25" customHeight="1">
      <c r="A22" s="8">
        <v>30.0</v>
      </c>
      <c r="B22" s="13">
        <f t="shared" si="1"/>
        <v>1.067660289</v>
      </c>
      <c r="C22" s="13">
        <f t="shared" si="2"/>
        <v>0.1870966095</v>
      </c>
      <c r="D22" s="8">
        <f t="shared" si="3"/>
        <v>0.7496922131</v>
      </c>
      <c r="E22" s="8">
        <f t="shared" si="4"/>
        <v>0.3504824686</v>
      </c>
      <c r="F22" s="13">
        <f t="shared" si="5"/>
        <v>1.367473067</v>
      </c>
      <c r="G22" s="13">
        <f t="shared" si="6"/>
        <v>0.9697995284</v>
      </c>
      <c r="H22" s="14">
        <f t="shared" si="7"/>
        <v>2.018310417</v>
      </c>
      <c r="I22" s="13">
        <f t="shared" si="8"/>
        <v>0.7409550409</v>
      </c>
      <c r="J22" s="13">
        <f t="shared" si="9"/>
        <v>0.8773863914</v>
      </c>
      <c r="K22" s="13">
        <f t="shared" si="10"/>
        <v>0.5119022793</v>
      </c>
    </row>
    <row r="23" ht="14.25" customHeight="1">
      <c r="A23" s="8">
        <v>31.0</v>
      </c>
      <c r="B23" s="13">
        <f t="shared" si="1"/>
        <v>1.07795325</v>
      </c>
      <c r="C23" s="13">
        <f t="shared" si="2"/>
        <v>0.1889003462</v>
      </c>
      <c r="D23" s="8">
        <f t="shared" si="3"/>
        <v>0.7569197486</v>
      </c>
      <c r="E23" s="8">
        <f t="shared" si="4"/>
        <v>0.3538613545</v>
      </c>
      <c r="F23" s="13">
        <f t="shared" si="5"/>
        <v>1.380656424</v>
      </c>
      <c r="G23" s="13">
        <f t="shared" si="6"/>
        <v>0.979149046</v>
      </c>
      <c r="H23" s="14">
        <f t="shared" si="7"/>
        <v>2.037768283</v>
      </c>
      <c r="I23" s="13">
        <f t="shared" si="8"/>
        <v>0.7480983442</v>
      </c>
      <c r="J23" s="13">
        <f t="shared" si="9"/>
        <v>0.8858449844</v>
      </c>
      <c r="K23" s="13">
        <f t="shared" si="10"/>
        <v>0.5168373604</v>
      </c>
    </row>
    <row r="24" ht="14.25" customHeight="1">
      <c r="A24" s="8">
        <v>32.0</v>
      </c>
      <c r="B24" s="13">
        <f t="shared" si="1"/>
        <v>1.087919394</v>
      </c>
      <c r="C24" s="13">
        <f t="shared" si="2"/>
        <v>0.1906468117</v>
      </c>
      <c r="D24" s="8">
        <f t="shared" si="3"/>
        <v>0.7639177994</v>
      </c>
      <c r="E24" s="8">
        <f t="shared" si="4"/>
        <v>0.357132956</v>
      </c>
      <c r="F24" s="13">
        <f t="shared" si="5"/>
        <v>1.39342119</v>
      </c>
      <c r="G24" s="13">
        <f t="shared" si="6"/>
        <v>0.9882017028</v>
      </c>
      <c r="H24" s="14">
        <f t="shared" si="7"/>
        <v>2.056608333</v>
      </c>
      <c r="I24" s="13">
        <f t="shared" si="8"/>
        <v>0.7550148373</v>
      </c>
      <c r="J24" s="13">
        <f t="shared" si="9"/>
        <v>0.8940350047</v>
      </c>
      <c r="K24" s="13">
        <f t="shared" si="10"/>
        <v>0.5216157456</v>
      </c>
    </row>
    <row r="25" ht="14.25" customHeight="1">
      <c r="A25" s="8">
        <v>33.0</v>
      </c>
      <c r="B25" s="13">
        <f t="shared" si="1"/>
        <v>1.097578839</v>
      </c>
      <c r="C25" s="13">
        <f t="shared" si="2"/>
        <v>0.1923395312</v>
      </c>
      <c r="D25" s="8">
        <f t="shared" si="3"/>
        <v>0.770700491</v>
      </c>
      <c r="E25" s="8">
        <f t="shared" si="4"/>
        <v>0.3603038766</v>
      </c>
      <c r="F25" s="13">
        <f t="shared" si="5"/>
        <v>1.405793132</v>
      </c>
      <c r="G25" s="13">
        <f t="shared" si="6"/>
        <v>0.9969757717</v>
      </c>
      <c r="H25" s="14">
        <f t="shared" si="7"/>
        <v>2.074868596</v>
      </c>
      <c r="I25" s="13">
        <f t="shared" si="8"/>
        <v>0.761718481</v>
      </c>
      <c r="J25" s="13">
        <f t="shared" si="9"/>
        <v>0.9019729841</v>
      </c>
      <c r="K25" s="13">
        <f t="shared" si="10"/>
        <v>0.5262470799</v>
      </c>
    </row>
    <row r="26" ht="14.25" customHeight="1">
      <c r="A26" s="8">
        <v>34.0</v>
      </c>
      <c r="B26" s="13">
        <f t="shared" si="1"/>
        <v>1.106949898</v>
      </c>
      <c r="C26" s="13">
        <f t="shared" si="2"/>
        <v>0.1939817141</v>
      </c>
      <c r="D26" s="8">
        <f t="shared" si="3"/>
        <v>0.7772806836</v>
      </c>
      <c r="E26" s="8">
        <f t="shared" si="4"/>
        <v>0.3633801286</v>
      </c>
      <c r="F26" s="13">
        <f t="shared" si="5"/>
        <v>1.417795706</v>
      </c>
      <c r="G26" s="13">
        <f t="shared" si="6"/>
        <v>1.005487889</v>
      </c>
      <c r="H26" s="14">
        <f t="shared" si="7"/>
        <v>2.092583694</v>
      </c>
      <c r="I26" s="13">
        <f t="shared" si="8"/>
        <v>0.7682219858</v>
      </c>
      <c r="J26" s="13">
        <f t="shared" si="9"/>
        <v>0.9096739731</v>
      </c>
      <c r="K26" s="13">
        <f t="shared" si="10"/>
        <v>0.5307401446</v>
      </c>
    </row>
    <row r="27" ht="14.25" customHeight="1">
      <c r="A27" s="8">
        <v>35.0</v>
      </c>
      <c r="B27" s="13">
        <f t="shared" si="1"/>
        <v>1.116049294</v>
      </c>
      <c r="C27" s="13">
        <f t="shared" si="2"/>
        <v>0.1955762907</v>
      </c>
      <c r="D27" s="8">
        <f t="shared" si="3"/>
        <v>0.783670119</v>
      </c>
      <c r="E27" s="8">
        <f t="shared" si="4"/>
        <v>0.3663672012</v>
      </c>
      <c r="F27" s="13">
        <f t="shared" si="5"/>
        <v>1.429450329</v>
      </c>
      <c r="G27" s="13">
        <f t="shared" si="6"/>
        <v>1.013753242</v>
      </c>
      <c r="H27" s="14">
        <f t="shared" si="7"/>
        <v>2.109785239</v>
      </c>
      <c r="I27" s="13">
        <f t="shared" si="8"/>
        <v>0.7745369565</v>
      </c>
      <c r="J27" s="13">
        <f t="shared" si="9"/>
        <v>0.9171517133</v>
      </c>
      <c r="K27" s="13">
        <f t="shared" si="10"/>
        <v>0.535102957</v>
      </c>
      <c r="N27" s="8"/>
    </row>
    <row r="28" ht="14.25" customHeight="1">
      <c r="A28" s="8">
        <v>36.0</v>
      </c>
      <c r="B28" s="13">
        <f t="shared" si="1"/>
        <v>1.124892335</v>
      </c>
      <c r="C28" s="13">
        <f t="shared" si="2"/>
        <v>0.1971259437</v>
      </c>
      <c r="D28" s="8">
        <f t="shared" si="3"/>
        <v>0.789879546</v>
      </c>
      <c r="E28" s="8">
        <f t="shared" si="4"/>
        <v>0.3692701196</v>
      </c>
      <c r="F28" s="13">
        <f t="shared" si="5"/>
        <v>1.44077661</v>
      </c>
      <c r="G28" s="13">
        <f t="shared" si="6"/>
        <v>1.021785738</v>
      </c>
      <c r="H28" s="14">
        <f t="shared" si="7"/>
        <v>2.126502167</v>
      </c>
      <c r="I28" s="13">
        <f t="shared" si="8"/>
        <v>0.7806740167</v>
      </c>
      <c r="J28" s="13">
        <f t="shared" si="9"/>
        <v>0.9244187846</v>
      </c>
      <c r="K28" s="13">
        <f t="shared" si="10"/>
        <v>0.5393428569</v>
      </c>
    </row>
    <row r="29" ht="14.25" customHeight="1">
      <c r="A29" s="8">
        <v>37.0</v>
      </c>
      <c r="B29" s="13">
        <f t="shared" si="1"/>
        <v>1.13349307</v>
      </c>
      <c r="C29" s="13">
        <f t="shared" si="2"/>
        <v>0.198633135</v>
      </c>
      <c r="D29" s="8">
        <f t="shared" si="3"/>
        <v>0.7959188302</v>
      </c>
      <c r="E29" s="8">
        <f t="shared" si="4"/>
        <v>0.3720934959</v>
      </c>
      <c r="F29" s="13">
        <f t="shared" si="5"/>
        <v>1.451792542</v>
      </c>
      <c r="G29" s="13">
        <f t="shared" si="6"/>
        <v>1.029598137</v>
      </c>
      <c r="H29" s="14">
        <f t="shared" si="7"/>
        <v>2.14276104</v>
      </c>
      <c r="I29" s="13">
        <f t="shared" si="8"/>
        <v>0.786642917</v>
      </c>
      <c r="J29" s="13">
        <f t="shared" si="9"/>
        <v>0.9314867329</v>
      </c>
      <c r="K29" s="13">
        <f t="shared" si="10"/>
        <v>0.5434665803</v>
      </c>
    </row>
    <row r="30" ht="14.25" customHeight="1">
      <c r="A30" s="8">
        <v>38.0</v>
      </c>
      <c r="B30" s="13">
        <f t="shared" si="1"/>
        <v>1.141864424</v>
      </c>
      <c r="C30" s="13">
        <f t="shared" si="2"/>
        <v>0.2001001297</v>
      </c>
      <c r="D30" s="8">
        <f t="shared" si="3"/>
        <v>0.8017970475</v>
      </c>
      <c r="E30" s="8">
        <f t="shared" si="4"/>
        <v>0.3748415731</v>
      </c>
      <c r="F30" s="13">
        <f t="shared" si="5"/>
        <v>1.46251468</v>
      </c>
      <c r="G30" s="13">
        <f t="shared" si="6"/>
        <v>1.037202181</v>
      </c>
      <c r="H30" s="14">
        <f t="shared" si="7"/>
        <v>2.158586291</v>
      </c>
      <c r="I30" s="13">
        <f t="shared" si="8"/>
        <v>0.7924526275</v>
      </c>
      <c r="J30" s="13">
        <f t="shared" si="9"/>
        <v>0.9383661799</v>
      </c>
      <c r="K30" s="13">
        <f t="shared" si="10"/>
        <v>0.5474803245</v>
      </c>
    </row>
    <row r="31" ht="14.25" customHeight="1">
      <c r="A31" s="8">
        <v>39.0</v>
      </c>
      <c r="B31" s="13">
        <f t="shared" si="1"/>
        <v>1.150018316</v>
      </c>
      <c r="C31" s="13">
        <f t="shared" si="2"/>
        <v>0.2015290163</v>
      </c>
      <c r="D31" s="8">
        <f t="shared" si="3"/>
        <v>0.8075225664</v>
      </c>
      <c r="E31" s="8">
        <f t="shared" si="4"/>
        <v>0.3775182636</v>
      </c>
      <c r="F31" s="13">
        <f t="shared" si="5"/>
        <v>1.47295829</v>
      </c>
      <c r="G31" s="13">
        <f t="shared" si="6"/>
        <v>1.044608695</v>
      </c>
      <c r="H31" s="14">
        <f t="shared" si="7"/>
        <v>2.174000449</v>
      </c>
      <c r="I31" s="13">
        <f t="shared" si="8"/>
        <v>0.7981114192</v>
      </c>
      <c r="J31" s="13">
        <f t="shared" si="9"/>
        <v>0.9450669195</v>
      </c>
      <c r="K31" s="13">
        <f t="shared" si="10"/>
        <v>0.5513898038</v>
      </c>
    </row>
    <row r="32" ht="14.25" customHeight="1">
      <c r="A32" s="8">
        <v>40.0</v>
      </c>
      <c r="B32" s="13">
        <f t="shared" si="1"/>
        <v>1.157965758</v>
      </c>
      <c r="C32" s="13">
        <f t="shared" si="2"/>
        <v>0.2029217247</v>
      </c>
      <c r="D32" s="8">
        <f t="shared" si="3"/>
        <v>0.8131031198</v>
      </c>
      <c r="E32" s="8">
        <f t="shared" si="4"/>
        <v>0.3801271824</v>
      </c>
      <c r="F32" s="13">
        <f t="shared" si="5"/>
        <v>1.483137476</v>
      </c>
      <c r="G32" s="13">
        <f t="shared" si="6"/>
        <v>1.051827681</v>
      </c>
      <c r="H32" s="14">
        <f t="shared" si="7"/>
        <v>2.189024333</v>
      </c>
      <c r="I32" s="13">
        <f t="shared" si="8"/>
        <v>0.8036269349</v>
      </c>
      <c r="J32" s="13">
        <f t="shared" si="9"/>
        <v>0.9515980019</v>
      </c>
      <c r="K32" s="13">
        <f t="shared" si="10"/>
        <v>0.5552002982</v>
      </c>
    </row>
    <row r="33" ht="14.25" customHeight="1">
      <c r="A33" s="8">
        <v>41.0</v>
      </c>
      <c r="B33" s="13">
        <f t="shared" si="1"/>
        <v>1.165716946</v>
      </c>
      <c r="C33" s="13">
        <f t="shared" si="2"/>
        <v>0.2042800416</v>
      </c>
      <c r="D33" s="8">
        <f t="shared" si="3"/>
        <v>0.8185458675</v>
      </c>
      <c r="E33" s="8">
        <f t="shared" si="4"/>
        <v>0.3826716768</v>
      </c>
      <c r="F33" s="13">
        <f t="shared" si="5"/>
        <v>1.493065298</v>
      </c>
      <c r="G33" s="13">
        <f t="shared" si="6"/>
        <v>1.058868403</v>
      </c>
      <c r="H33" s="14">
        <f t="shared" si="7"/>
        <v>2.203677219</v>
      </c>
      <c r="I33" s="13">
        <f t="shared" si="8"/>
        <v>0.809006251</v>
      </c>
      <c r="J33" s="13">
        <f t="shared" si="9"/>
        <v>0.9579678063</v>
      </c>
      <c r="K33" s="13">
        <f t="shared" si="10"/>
        <v>0.5589166967</v>
      </c>
    </row>
    <row r="34" ht="14.25" customHeight="1">
      <c r="A34" s="8">
        <v>42.0</v>
      </c>
      <c r="B34" s="13">
        <f t="shared" si="1"/>
        <v>1.173281341</v>
      </c>
      <c r="C34" s="13">
        <f t="shared" si="2"/>
        <v>0.2056056249</v>
      </c>
      <c r="D34" s="8">
        <f t="shared" si="3"/>
        <v>0.8238574519</v>
      </c>
      <c r="E34" s="8">
        <f t="shared" si="4"/>
        <v>0.3851548521</v>
      </c>
      <c r="F34" s="13">
        <f t="shared" si="5"/>
        <v>1.502753872</v>
      </c>
      <c r="G34" s="13">
        <f t="shared" si="6"/>
        <v>1.065739452</v>
      </c>
      <c r="H34" s="14">
        <f t="shared" si="7"/>
        <v>2.217976989</v>
      </c>
      <c r="I34" s="13">
        <f t="shared" si="8"/>
        <v>0.8142559323</v>
      </c>
      <c r="J34" s="13">
        <f t="shared" si="9"/>
        <v>0.9641841065</v>
      </c>
      <c r="K34" s="13">
        <f t="shared" si="10"/>
        <v>0.5625435346</v>
      </c>
    </row>
    <row r="35" ht="14.25" customHeight="1">
      <c r="A35" s="8">
        <v>43.0</v>
      </c>
      <c r="B35" s="13">
        <f t="shared" si="1"/>
        <v>1.180667733</v>
      </c>
      <c r="C35" s="13">
        <f t="shared" si="2"/>
        <v>0.206900015</v>
      </c>
      <c r="D35" s="8">
        <f t="shared" si="3"/>
        <v>0.8290440461</v>
      </c>
      <c r="E35" s="8">
        <f t="shared" si="4"/>
        <v>0.3875795943</v>
      </c>
      <c r="F35" s="13">
        <f t="shared" si="5"/>
        <v>1.512214459</v>
      </c>
      <c r="G35" s="13">
        <f t="shared" si="6"/>
        <v>1.072448814</v>
      </c>
      <c r="H35" s="14">
        <f t="shared" si="7"/>
        <v>2.231940262</v>
      </c>
      <c r="I35" s="13">
        <f t="shared" si="8"/>
        <v>0.8193820802</v>
      </c>
      <c r="J35" s="13">
        <f t="shared" si="9"/>
        <v>0.9702541271</v>
      </c>
      <c r="K35" s="13">
        <f t="shared" si="10"/>
        <v>0.5660850272</v>
      </c>
    </row>
    <row r="36" ht="14.25" customHeight="1">
      <c r="A36" s="8">
        <v>44.0</v>
      </c>
      <c r="B36" s="13">
        <f t="shared" si="1"/>
        <v>1.187884308</v>
      </c>
      <c r="C36" s="13">
        <f t="shared" si="2"/>
        <v>0.2081646464</v>
      </c>
      <c r="D36" s="8">
        <f t="shared" si="3"/>
        <v>0.8341113976</v>
      </c>
      <c r="E36" s="8">
        <f t="shared" si="4"/>
        <v>0.3899485904</v>
      </c>
      <c r="F36" s="13">
        <f t="shared" si="5"/>
        <v>1.521457541</v>
      </c>
      <c r="G36" s="13">
        <f t="shared" si="6"/>
        <v>1.079003924</v>
      </c>
      <c r="H36" s="14">
        <f t="shared" si="7"/>
        <v>2.245582512</v>
      </c>
      <c r="I36" s="13">
        <f t="shared" si="8"/>
        <v>0.824390375</v>
      </c>
      <c r="J36" s="13">
        <f t="shared" si="9"/>
        <v>0.9761845946</v>
      </c>
      <c r="K36" s="13">
        <f t="shared" si="10"/>
        <v>0.5695450988</v>
      </c>
    </row>
    <row r="37" ht="14.25" customHeight="1">
      <c r="A37" s="8">
        <v>45.0</v>
      </c>
      <c r="B37" s="13">
        <f t="shared" si="1"/>
        <v>1.194938699</v>
      </c>
      <c r="C37" s="13">
        <f t="shared" si="2"/>
        <v>0.2094008566</v>
      </c>
      <c r="D37" s="8">
        <f t="shared" si="3"/>
        <v>0.8390648664</v>
      </c>
      <c r="E37" s="8">
        <f t="shared" si="4"/>
        <v>0.392264346</v>
      </c>
      <c r="F37" s="13">
        <f t="shared" si="5"/>
        <v>1.530492896</v>
      </c>
      <c r="G37" s="13">
        <f t="shared" si="6"/>
        <v>1.085411716</v>
      </c>
      <c r="H37" s="14">
        <f t="shared" si="7"/>
        <v>2.258918168</v>
      </c>
      <c r="I37" s="13">
        <f t="shared" si="8"/>
        <v>0.8292861144</v>
      </c>
      <c r="J37" s="13">
        <f t="shared" si="9"/>
        <v>0.9819817818</v>
      </c>
      <c r="K37" s="13">
        <f t="shared" si="10"/>
        <v>0.5729274095</v>
      </c>
    </row>
    <row r="38" ht="14.25" customHeight="1">
      <c r="A38" s="8">
        <v>46.0</v>
      </c>
      <c r="B38" s="13">
        <f t="shared" si="1"/>
        <v>1.201838035</v>
      </c>
      <c r="C38" s="13">
        <f t="shared" si="2"/>
        <v>0.2106098952</v>
      </c>
      <c r="D38" s="8">
        <f t="shared" si="3"/>
        <v>0.8439094589</v>
      </c>
      <c r="E38" s="8">
        <f t="shared" si="4"/>
        <v>0.3945292018</v>
      </c>
      <c r="F38" s="13">
        <f t="shared" si="5"/>
        <v>1.539329655</v>
      </c>
      <c r="G38" s="13">
        <f t="shared" si="6"/>
        <v>1.091678666</v>
      </c>
      <c r="H38" s="14">
        <f t="shared" si="7"/>
        <v>2.271960709</v>
      </c>
      <c r="I38" s="13">
        <f t="shared" si="8"/>
        <v>0.8340742463</v>
      </c>
      <c r="J38" s="13">
        <f t="shared" si="9"/>
        <v>0.9876515479</v>
      </c>
      <c r="K38" s="13">
        <f t="shared" si="10"/>
        <v>0.5762353776</v>
      </c>
    </row>
    <row r="39" ht="14.25" customHeight="1">
      <c r="A39" s="8">
        <v>47.0</v>
      </c>
      <c r="B39" s="13">
        <f t="shared" si="1"/>
        <v>1.208588988</v>
      </c>
      <c r="C39" s="13">
        <f t="shared" si="2"/>
        <v>0.211792931</v>
      </c>
      <c r="D39" s="8">
        <f t="shared" si="3"/>
        <v>0.8486498584</v>
      </c>
      <c r="E39" s="8">
        <f t="shared" si="4"/>
        <v>0.3967453471</v>
      </c>
      <c r="F39" s="13">
        <f t="shared" si="5"/>
        <v>1.547976362</v>
      </c>
      <c r="G39" s="13">
        <f t="shared" si="6"/>
        <v>1.097810832</v>
      </c>
      <c r="H39" s="14">
        <f t="shared" si="7"/>
        <v>2.284722743</v>
      </c>
      <c r="I39" s="13">
        <f t="shared" si="8"/>
        <v>0.8387593996</v>
      </c>
      <c r="J39" s="13">
        <f t="shared" si="9"/>
        <v>0.993199374</v>
      </c>
      <c r="K39" s="13">
        <f t="shared" si="10"/>
        <v>0.5794722011</v>
      </c>
    </row>
    <row r="40" ht="14.25" customHeight="1">
      <c r="A40" s="8">
        <v>48.0</v>
      </c>
      <c r="B40" s="13">
        <f t="shared" si="1"/>
        <v>1.215197804</v>
      </c>
      <c r="C40" s="13">
        <f t="shared" si="2"/>
        <v>0.2129510588</v>
      </c>
      <c r="D40" s="8">
        <f t="shared" si="3"/>
        <v>0.8532904527</v>
      </c>
      <c r="E40" s="8">
        <f t="shared" si="4"/>
        <v>0.3989148334</v>
      </c>
      <c r="F40" s="13">
        <f t="shared" si="5"/>
        <v>1.556441019</v>
      </c>
      <c r="G40" s="13">
        <f t="shared" si="6"/>
        <v>1.103813891</v>
      </c>
      <c r="H40" s="14">
        <f t="shared" si="7"/>
        <v>2.297216083</v>
      </c>
      <c r="I40" s="13">
        <f t="shared" si="8"/>
        <v>0.8433459107</v>
      </c>
      <c r="J40" s="13">
        <f t="shared" si="9"/>
        <v>0.9986303951</v>
      </c>
      <c r="K40" s="13">
        <f t="shared" si="10"/>
        <v>0.5826408758</v>
      </c>
    </row>
    <row r="41" ht="14.25" customHeight="1">
      <c r="A41" s="8">
        <v>49.0</v>
      </c>
      <c r="B41" s="13">
        <f t="shared" si="1"/>
        <v>1.221670346</v>
      </c>
      <c r="C41" s="13">
        <f t="shared" si="2"/>
        <v>0.2140853061</v>
      </c>
      <c r="D41" s="8">
        <f t="shared" si="3"/>
        <v>0.8578353577</v>
      </c>
      <c r="E41" s="8">
        <f t="shared" si="4"/>
        <v>0.4010395847</v>
      </c>
      <c r="F41" s="13">
        <f t="shared" si="5"/>
        <v>1.564731135</v>
      </c>
      <c r="G41" s="13">
        <f t="shared" si="6"/>
        <v>1.109693166</v>
      </c>
      <c r="H41" s="14">
        <f t="shared" si="7"/>
        <v>2.30945181</v>
      </c>
      <c r="I41" s="13">
        <f t="shared" si="8"/>
        <v>0.8478378479</v>
      </c>
      <c r="J41" s="13">
        <f t="shared" si="9"/>
        <v>1.003949428</v>
      </c>
      <c r="K41" s="13">
        <f t="shared" si="10"/>
        <v>0.5857442123</v>
      </c>
    </row>
    <row r="42" ht="14.25" customHeight="1">
      <c r="A42" s="8">
        <v>50.0</v>
      </c>
      <c r="B42" s="13">
        <f t="shared" si="1"/>
        <v>1.228012121</v>
      </c>
      <c r="C42" s="13">
        <f t="shared" si="2"/>
        <v>0.2151966377</v>
      </c>
      <c r="D42" s="8">
        <f t="shared" si="3"/>
        <v>0.8622884401</v>
      </c>
      <c r="E42" s="8">
        <f t="shared" si="4"/>
        <v>0.4031214088</v>
      </c>
      <c r="F42" s="13">
        <f t="shared" si="5"/>
        <v>1.572853762</v>
      </c>
      <c r="G42" s="13">
        <f t="shared" si="6"/>
        <v>1.115453659</v>
      </c>
      <c r="H42" s="14">
        <f t="shared" si="7"/>
        <v>2.321440333</v>
      </c>
      <c r="I42" s="13">
        <f t="shared" si="8"/>
        <v>0.8522390325</v>
      </c>
      <c r="J42" s="13">
        <f t="shared" si="9"/>
        <v>1.009160999</v>
      </c>
      <c r="K42" s="13">
        <f t="shared" si="10"/>
        <v>0.5887848509</v>
      </c>
    </row>
    <row r="43" ht="14.25" customHeight="1">
      <c r="A43" s="8">
        <v>51.0</v>
      </c>
      <c r="B43" s="13">
        <f t="shared" si="1"/>
        <v>1.234228308</v>
      </c>
      <c r="C43" s="13">
        <f t="shared" si="2"/>
        <v>0.2162859612</v>
      </c>
      <c r="D43" s="8">
        <f t="shared" si="3"/>
        <v>0.8666533369</v>
      </c>
      <c r="E43" s="8">
        <f t="shared" si="4"/>
        <v>0.405162006</v>
      </c>
      <c r="F43" s="13">
        <f t="shared" si="5"/>
        <v>1.580815534</v>
      </c>
      <c r="G43" s="13">
        <f t="shared" si="6"/>
        <v>1.121100076</v>
      </c>
      <c r="H43" s="14">
        <f t="shared" si="7"/>
        <v>2.333191445</v>
      </c>
      <c r="I43" s="13">
        <f t="shared" si="8"/>
        <v>0.8565530593</v>
      </c>
      <c r="J43" s="13">
        <f t="shared" si="9"/>
        <v>1.014269363</v>
      </c>
      <c r="K43" s="13">
        <f t="shared" si="10"/>
        <v>0.5917652748</v>
      </c>
    </row>
    <row r="44" ht="14.25" customHeight="1">
      <c r="A44" s="8">
        <v>52.0</v>
      </c>
      <c r="B44" s="13">
        <f t="shared" si="1"/>
        <v>1.240323785</v>
      </c>
      <c r="C44" s="13">
        <f t="shared" si="2"/>
        <v>0.2173541315</v>
      </c>
      <c r="D44" s="8">
        <f t="shared" si="3"/>
        <v>0.870933473</v>
      </c>
      <c r="E44" s="8">
        <f t="shared" si="4"/>
        <v>0.4071629774</v>
      </c>
      <c r="F44" s="13">
        <f t="shared" si="5"/>
        <v>1.588622699</v>
      </c>
      <c r="G44" s="13">
        <f t="shared" si="6"/>
        <v>1.126636847</v>
      </c>
      <c r="H44" s="14">
        <f t="shared" si="7"/>
        <v>2.344714365</v>
      </c>
      <c r="I44" s="13">
        <f t="shared" si="8"/>
        <v>0.8607833132</v>
      </c>
      <c r="J44" s="13">
        <f t="shared" si="9"/>
        <v>1.01927853</v>
      </c>
      <c r="K44" s="13">
        <f t="shared" si="10"/>
        <v>0.5946878228</v>
      </c>
    </row>
    <row r="45" ht="14.25" customHeight="1">
      <c r="A45" s="8">
        <v>53.0</v>
      </c>
      <c r="B45" s="13">
        <f t="shared" si="1"/>
        <v>1.24630315</v>
      </c>
      <c r="C45" s="13">
        <f t="shared" si="2"/>
        <v>0.2184019545</v>
      </c>
      <c r="D45" s="8">
        <f t="shared" si="3"/>
        <v>0.8751320778</v>
      </c>
      <c r="E45" s="8">
        <f t="shared" si="4"/>
        <v>0.4091258327</v>
      </c>
      <c r="F45" s="13">
        <f t="shared" si="5"/>
        <v>1.596281148</v>
      </c>
      <c r="G45" s="13">
        <f t="shared" si="6"/>
        <v>1.132068149</v>
      </c>
      <c r="H45" s="14">
        <f t="shared" si="7"/>
        <v>2.356017787</v>
      </c>
      <c r="I45" s="13">
        <f t="shared" si="8"/>
        <v>0.864932986</v>
      </c>
      <c r="J45" s="13">
        <f t="shared" si="9"/>
        <v>1.024192278</v>
      </c>
      <c r="K45" s="13">
        <f t="shared" si="10"/>
        <v>0.5975546997</v>
      </c>
    </row>
    <row r="46" ht="14.25" customHeight="1">
      <c r="A46" s="8">
        <v>54.0</v>
      </c>
      <c r="B46" s="13">
        <f t="shared" si="1"/>
        <v>1.252170745</v>
      </c>
      <c r="C46" s="13">
        <f t="shared" si="2"/>
        <v>0.2194301908</v>
      </c>
      <c r="D46" s="8">
        <f t="shared" si="3"/>
        <v>0.8792521993</v>
      </c>
      <c r="E46" s="8">
        <f t="shared" si="4"/>
        <v>0.411051997</v>
      </c>
      <c r="F46" s="13">
        <f t="shared" si="5"/>
        <v>1.603796439</v>
      </c>
      <c r="G46" s="13">
        <f t="shared" si="6"/>
        <v>1.137397926</v>
      </c>
      <c r="H46" s="14">
        <f t="shared" si="7"/>
        <v>2.367109918</v>
      </c>
      <c r="I46" s="13">
        <f t="shared" si="8"/>
        <v>0.8690050902</v>
      </c>
      <c r="J46" s="13">
        <f t="shared" si="9"/>
        <v>1.029014175</v>
      </c>
      <c r="K46" s="13">
        <f t="shared" si="10"/>
        <v>0.600367987</v>
      </c>
    </row>
    <row r="47" ht="14.25" customHeight="1">
      <c r="A47" s="8">
        <v>55.0</v>
      </c>
      <c r="B47" s="13">
        <f t="shared" si="1"/>
        <v>1.257930671</v>
      </c>
      <c r="C47" s="13">
        <f t="shared" si="2"/>
        <v>0.2204395593</v>
      </c>
      <c r="D47" s="8">
        <f t="shared" si="3"/>
        <v>0.883296718</v>
      </c>
      <c r="E47" s="8">
        <f t="shared" si="4"/>
        <v>0.4129428168</v>
      </c>
      <c r="F47" s="13">
        <f t="shared" si="5"/>
        <v>1.611173827</v>
      </c>
      <c r="G47" s="13">
        <f t="shared" si="6"/>
        <v>1.142629903</v>
      </c>
      <c r="H47" s="14">
        <f t="shared" si="7"/>
        <v>2.377998512</v>
      </c>
      <c r="I47" s="13">
        <f t="shared" si="8"/>
        <v>0.8730024727</v>
      </c>
      <c r="J47" s="13">
        <f t="shared" si="9"/>
        <v>1.033747592</v>
      </c>
      <c r="K47" s="13">
        <f t="shared" si="10"/>
        <v>0.6031296515</v>
      </c>
    </row>
    <row r="48" ht="14.25" customHeight="1">
      <c r="A48" s="8">
        <v>56.0</v>
      </c>
      <c r="B48" s="13">
        <f t="shared" si="1"/>
        <v>1.26358681</v>
      </c>
      <c r="C48" s="13">
        <f t="shared" si="2"/>
        <v>0.2214307401</v>
      </c>
      <c r="D48" s="8">
        <f t="shared" si="3"/>
        <v>0.8872683585</v>
      </c>
      <c r="E48" s="8">
        <f t="shared" si="4"/>
        <v>0.4147995659</v>
      </c>
      <c r="F48" s="13">
        <f t="shared" si="5"/>
        <v>1.618418282</v>
      </c>
      <c r="G48" s="13">
        <f t="shared" si="6"/>
        <v>1.147767605</v>
      </c>
      <c r="H48" s="14">
        <f t="shared" si="7"/>
        <v>2.388690905</v>
      </c>
      <c r="I48" s="13">
        <f t="shared" si="8"/>
        <v>0.8769278263</v>
      </c>
      <c r="J48" s="13">
        <f t="shared" si="9"/>
        <v>1.038395717</v>
      </c>
      <c r="K48" s="13">
        <f t="shared" si="10"/>
        <v>0.6058415535</v>
      </c>
    </row>
    <row r="49" ht="14.25" customHeight="1">
      <c r="A49" s="8">
        <v>57.0</v>
      </c>
      <c r="B49" s="13">
        <f t="shared" si="1"/>
        <v>1.269142834</v>
      </c>
      <c r="C49" s="13">
        <f t="shared" si="2"/>
        <v>0.2224043768</v>
      </c>
      <c r="D49" s="8">
        <f t="shared" si="3"/>
        <v>0.8911697007</v>
      </c>
      <c r="E49" s="8">
        <f t="shared" si="4"/>
        <v>0.4166234505</v>
      </c>
      <c r="F49" s="13">
        <f t="shared" si="5"/>
        <v>1.625534509</v>
      </c>
      <c r="G49" s="13">
        <f t="shared" si="6"/>
        <v>1.152814369</v>
      </c>
      <c r="H49" s="14">
        <f t="shared" si="7"/>
        <v>2.399194041</v>
      </c>
      <c r="I49" s="13">
        <f t="shared" si="8"/>
        <v>0.880783701</v>
      </c>
      <c r="J49" s="13">
        <f t="shared" si="9"/>
        <v>1.04296157</v>
      </c>
      <c r="K49" s="13">
        <f t="shared" si="10"/>
        <v>0.6085054547</v>
      </c>
    </row>
    <row r="50" ht="14.25" customHeight="1">
      <c r="A50" s="8">
        <v>58.0</v>
      </c>
      <c r="B50" s="13">
        <f t="shared" si="1"/>
        <v>1.274602227</v>
      </c>
      <c r="C50" s="13">
        <f t="shared" si="2"/>
        <v>0.2233610799</v>
      </c>
      <c r="D50" s="8">
        <f t="shared" si="3"/>
        <v>0.8950031901</v>
      </c>
      <c r="E50" s="8">
        <f t="shared" si="4"/>
        <v>0.4184156137</v>
      </c>
      <c r="F50" s="13">
        <f t="shared" si="5"/>
        <v>1.63252697</v>
      </c>
      <c r="G50" s="13">
        <f t="shared" si="6"/>
        <v>1.157773359</v>
      </c>
      <c r="H50" s="14">
        <f t="shared" si="7"/>
        <v>2.409514505</v>
      </c>
      <c r="I50" s="13">
        <f t="shared" si="8"/>
        <v>0.8845725136</v>
      </c>
      <c r="J50" s="13">
        <f t="shared" si="9"/>
        <v>1.047448013</v>
      </c>
      <c r="K50" s="13">
        <f t="shared" si="10"/>
        <v>0.6111230249</v>
      </c>
    </row>
    <row r="51" ht="14.25" customHeight="1">
      <c r="A51" s="8">
        <v>59.0</v>
      </c>
      <c r="B51" s="13">
        <f t="shared" si="1"/>
        <v>1.279968292</v>
      </c>
      <c r="C51" s="13">
        <f t="shared" si="2"/>
        <v>0.2243014284</v>
      </c>
      <c r="D51" s="8">
        <f t="shared" si="3"/>
        <v>0.8987711466</v>
      </c>
      <c r="E51" s="8">
        <f t="shared" si="4"/>
        <v>0.4201771402</v>
      </c>
      <c r="F51" s="13">
        <f t="shared" si="5"/>
        <v>1.639399896</v>
      </c>
      <c r="G51" s="13">
        <f t="shared" si="6"/>
        <v>1.162647576</v>
      </c>
      <c r="H51" s="14">
        <f t="shared" si="7"/>
        <v>2.419658543</v>
      </c>
      <c r="I51" s="13">
        <f t="shared" si="8"/>
        <v>0.8882965569</v>
      </c>
      <c r="J51" s="13">
        <f t="shared" si="9"/>
        <v>1.051857761</v>
      </c>
      <c r="K51" s="13">
        <f t="shared" si="10"/>
        <v>0.613695848</v>
      </c>
    </row>
    <row r="52" ht="14.25" customHeight="1">
      <c r="A52" s="8">
        <v>60.0</v>
      </c>
      <c r="B52" s="13">
        <f t="shared" si="1"/>
        <v>1.285244167</v>
      </c>
      <c r="C52" s="13">
        <f t="shared" si="2"/>
        <v>0.2252259718</v>
      </c>
      <c r="D52" s="8">
        <f t="shared" si="3"/>
        <v>0.902475773</v>
      </c>
      <c r="E52" s="8">
        <f t="shared" si="4"/>
        <v>0.4219090598</v>
      </c>
      <c r="F52" s="13">
        <f t="shared" si="5"/>
        <v>1.646157305</v>
      </c>
      <c r="G52" s="13">
        <f t="shared" si="6"/>
        <v>1.167439869</v>
      </c>
      <c r="H52" s="14">
        <f t="shared" si="7"/>
        <v>2.429632084</v>
      </c>
      <c r="I52" s="13">
        <f t="shared" si="8"/>
        <v>0.8919580084</v>
      </c>
      <c r="J52" s="13">
        <f t="shared" si="9"/>
        <v>1.056193392</v>
      </c>
      <c r="K52" s="13">
        <f t="shared" si="10"/>
        <v>0.6162254284</v>
      </c>
    </row>
    <row r="53" ht="14.25" customHeight="1">
      <c r="A53" s="8">
        <v>61.0</v>
      </c>
      <c r="B53" s="13">
        <f t="shared" si="1"/>
        <v>1.290432834</v>
      </c>
      <c r="C53" s="13">
        <f t="shared" si="2"/>
        <v>0.2261352329</v>
      </c>
      <c r="D53" s="8">
        <f t="shared" si="3"/>
        <v>0.9061191631</v>
      </c>
      <c r="E53" s="8">
        <f t="shared" si="4"/>
        <v>0.4236123513</v>
      </c>
      <c r="F53" s="13">
        <f t="shared" si="5"/>
        <v>1.652803016</v>
      </c>
      <c r="G53" s="13">
        <f t="shared" si="6"/>
        <v>1.172152947</v>
      </c>
      <c r="H53" s="14">
        <f t="shared" si="7"/>
        <v>2.439440765</v>
      </c>
      <c r="I53" s="13">
        <f t="shared" si="8"/>
        <v>0.8955589372</v>
      </c>
      <c r="J53" s="13">
        <f t="shared" si="9"/>
        <v>1.060457357</v>
      </c>
      <c r="K53" s="13">
        <f t="shared" si="10"/>
        <v>0.6187131956</v>
      </c>
    </row>
    <row r="54" ht="14.25" customHeight="1">
      <c r="A54" s="8">
        <v>62.0</v>
      </c>
      <c r="B54" s="13">
        <f t="shared" si="1"/>
        <v>1.295537128</v>
      </c>
      <c r="C54" s="13">
        <f t="shared" si="2"/>
        <v>0.2270297086</v>
      </c>
      <c r="D54" s="8">
        <f t="shared" si="3"/>
        <v>0.9097033085</v>
      </c>
      <c r="E54" s="8">
        <f t="shared" si="4"/>
        <v>0.4252879457</v>
      </c>
      <c r="F54" s="13">
        <f t="shared" si="5"/>
        <v>1.659340662</v>
      </c>
      <c r="G54" s="13">
        <f t="shared" si="6"/>
        <v>1.176789387</v>
      </c>
      <c r="H54" s="14">
        <f t="shared" si="7"/>
        <v>2.449089949</v>
      </c>
      <c r="I54" s="13">
        <f t="shared" si="8"/>
        <v>0.8991013117</v>
      </c>
      <c r="J54" s="13">
        <f t="shared" si="9"/>
        <v>1.064651985</v>
      </c>
      <c r="K54" s="13">
        <f t="shared" si="10"/>
        <v>0.6211605096</v>
      </c>
    </row>
    <row r="55" ht="14.25" customHeight="1">
      <c r="A55" s="8">
        <v>63.0</v>
      </c>
      <c r="B55" s="13">
        <f t="shared" si="1"/>
        <v>1.30055975</v>
      </c>
      <c r="C55" s="13">
        <f t="shared" si="2"/>
        <v>0.227909872</v>
      </c>
      <c r="D55" s="8">
        <f t="shared" si="3"/>
        <v>0.9132301051</v>
      </c>
      <c r="E55" s="8">
        <f t="shared" si="4"/>
        <v>0.4269367295</v>
      </c>
      <c r="F55" s="13">
        <f t="shared" si="5"/>
        <v>1.665773701</v>
      </c>
      <c r="G55" s="13">
        <f t="shared" si="6"/>
        <v>1.18135164</v>
      </c>
      <c r="H55" s="14">
        <f t="shared" si="7"/>
        <v>2.458584739</v>
      </c>
      <c r="I55" s="13">
        <f t="shared" si="8"/>
        <v>0.9025870058</v>
      </c>
      <c r="J55" s="13">
        <f t="shared" si="9"/>
        <v>1.068779497</v>
      </c>
      <c r="K55" s="13">
        <f t="shared" si="10"/>
        <v>0.6235686648</v>
      </c>
    </row>
    <row r="56" ht="14.25" customHeight="1">
      <c r="A56" s="8">
        <v>64.0</v>
      </c>
      <c r="B56" s="13">
        <f t="shared" si="1"/>
        <v>1.305503273</v>
      </c>
      <c r="C56" s="13">
        <f t="shared" si="2"/>
        <v>0.228776174</v>
      </c>
      <c r="D56" s="8">
        <f t="shared" si="3"/>
        <v>0.9167013593</v>
      </c>
      <c r="E56" s="8">
        <f t="shared" si="4"/>
        <v>0.4285595471</v>
      </c>
      <c r="F56" s="13">
        <f t="shared" si="5"/>
        <v>1.672105428</v>
      </c>
      <c r="G56" s="13">
        <f t="shared" si="6"/>
        <v>1.185842043</v>
      </c>
      <c r="H56" s="14">
        <f t="shared" si="7"/>
        <v>2.467929999</v>
      </c>
      <c r="I56" s="13">
        <f t="shared" si="8"/>
        <v>0.9060178047</v>
      </c>
      <c r="J56" s="13">
        <f t="shared" si="9"/>
        <v>1.072842006</v>
      </c>
      <c r="K56" s="13">
        <f t="shared" si="10"/>
        <v>0.6259388947</v>
      </c>
    </row>
    <row r="57" ht="14.25" customHeight="1">
      <c r="A57" s="8">
        <v>65.0</v>
      </c>
      <c r="B57" s="13">
        <f t="shared" si="1"/>
        <v>1.310370148</v>
      </c>
      <c r="C57" s="13">
        <f t="shared" si="2"/>
        <v>0.2296290445</v>
      </c>
      <c r="D57" s="8">
        <f t="shared" si="3"/>
        <v>0.9201187934</v>
      </c>
      <c r="E57" s="8">
        <f t="shared" si="4"/>
        <v>0.4301572038</v>
      </c>
      <c r="F57" s="13">
        <f t="shared" si="5"/>
        <v>1.678338985</v>
      </c>
      <c r="G57" s="13">
        <f t="shared" si="6"/>
        <v>1.190262826</v>
      </c>
      <c r="H57" s="14">
        <f t="shared" si="7"/>
        <v>2.477130365</v>
      </c>
      <c r="I57" s="13">
        <f t="shared" si="8"/>
        <v>0.9093954109</v>
      </c>
      <c r="J57" s="13">
        <f t="shared" si="9"/>
        <v>1.076841527</v>
      </c>
      <c r="K57" s="13">
        <f t="shared" si="10"/>
        <v>0.6282723754</v>
      </c>
    </row>
    <row r="58" ht="14.25" customHeight="1">
      <c r="A58" s="8">
        <v>66.0</v>
      </c>
      <c r="B58" s="13">
        <f t="shared" si="1"/>
        <v>1.315162718</v>
      </c>
      <c r="C58" s="13">
        <f t="shared" si="2"/>
        <v>0.2304688935</v>
      </c>
      <c r="D58" s="8">
        <f t="shared" si="3"/>
        <v>0.9234840509</v>
      </c>
      <c r="E58" s="8">
        <f t="shared" si="4"/>
        <v>0.4317304678</v>
      </c>
      <c r="F58" s="13">
        <f t="shared" si="5"/>
        <v>1.68447737</v>
      </c>
      <c r="G58" s="13">
        <f t="shared" si="6"/>
        <v>1.194616112</v>
      </c>
      <c r="H58" s="14">
        <f t="shared" si="7"/>
        <v>2.486190262</v>
      </c>
      <c r="I58" s="13">
        <f t="shared" si="8"/>
        <v>0.9127214485</v>
      </c>
      <c r="J58" s="13">
        <f t="shared" si="9"/>
        <v>1.080779985</v>
      </c>
      <c r="K58" s="13">
        <f t="shared" si="10"/>
        <v>0.630570229</v>
      </c>
    </row>
    <row r="59" ht="14.25" customHeight="1">
      <c r="A59" s="8">
        <v>67.0</v>
      </c>
      <c r="B59" s="13">
        <f t="shared" si="1"/>
        <v>1.319883215</v>
      </c>
      <c r="C59" s="13">
        <f t="shared" si="2"/>
        <v>0.2312961127</v>
      </c>
      <c r="D59" s="8">
        <f t="shared" si="3"/>
        <v>0.9267987011</v>
      </c>
      <c r="E59" s="8">
        <f t="shared" si="4"/>
        <v>0.4332800727</v>
      </c>
      <c r="F59" s="13">
        <f t="shared" si="5"/>
        <v>1.690523444</v>
      </c>
      <c r="G59" s="13">
        <f t="shared" si="6"/>
        <v>1.198903933</v>
      </c>
      <c r="H59" s="14">
        <f t="shared" si="7"/>
        <v>2.495113915</v>
      </c>
      <c r="I59" s="13">
        <f t="shared" si="8"/>
        <v>0.9159974686</v>
      </c>
      <c r="J59" s="13">
        <f t="shared" si="9"/>
        <v>1.084659216</v>
      </c>
      <c r="K59" s="13">
        <f t="shared" si="10"/>
        <v>0.6328335272</v>
      </c>
    </row>
    <row r="60" ht="14.25" customHeight="1">
      <c r="A60" s="8">
        <v>68.0</v>
      </c>
      <c r="B60" s="13">
        <f t="shared" si="1"/>
        <v>1.324533777</v>
      </c>
      <c r="C60" s="13">
        <f t="shared" si="2"/>
        <v>0.2321110764</v>
      </c>
      <c r="D60" s="8">
        <f t="shared" si="3"/>
        <v>0.9300642435</v>
      </c>
      <c r="E60" s="8">
        <f t="shared" si="4"/>
        <v>0.4348067198</v>
      </c>
      <c r="F60" s="13">
        <f t="shared" si="5"/>
        <v>1.696479944</v>
      </c>
      <c r="G60" s="13">
        <f t="shared" si="6"/>
        <v>1.203128229</v>
      </c>
      <c r="H60" s="14">
        <f t="shared" si="7"/>
        <v>2.503905361</v>
      </c>
      <c r="I60" s="13">
        <f t="shared" si="8"/>
        <v>0.9192249533</v>
      </c>
      <c r="J60" s="13">
        <f t="shared" si="9"/>
        <v>1.088480974</v>
      </c>
      <c r="K60" s="13">
        <f t="shared" si="10"/>
        <v>0.6350632937</v>
      </c>
    </row>
    <row r="61" ht="14.25" customHeight="1">
      <c r="A61" s="8">
        <v>69.0</v>
      </c>
      <c r="B61" s="13">
        <f t="shared" si="1"/>
        <v>1.329116445</v>
      </c>
      <c r="C61" s="13">
        <f t="shared" si="2"/>
        <v>0.2329141424</v>
      </c>
      <c r="D61" s="8">
        <f t="shared" si="3"/>
        <v>0.9332821121</v>
      </c>
      <c r="E61" s="8">
        <f t="shared" si="4"/>
        <v>0.4363110792</v>
      </c>
      <c r="F61" s="13">
        <f t="shared" si="5"/>
        <v>1.702349484</v>
      </c>
      <c r="G61" s="13">
        <f t="shared" si="6"/>
        <v>1.207290854</v>
      </c>
      <c r="H61" s="14">
        <f t="shared" si="7"/>
        <v>2.512568459</v>
      </c>
      <c r="I61" s="13">
        <f t="shared" si="8"/>
        <v>0.9224053197</v>
      </c>
      <c r="J61" s="13">
        <f t="shared" si="9"/>
        <v>1.092246938</v>
      </c>
      <c r="K61" s="13">
        <f t="shared" si="10"/>
        <v>0.6372605078</v>
      </c>
    </row>
    <row r="62" ht="14.25" customHeight="1">
      <c r="A62" s="8">
        <v>70.0</v>
      </c>
      <c r="B62" s="13">
        <f t="shared" si="1"/>
        <v>1.333633173</v>
      </c>
      <c r="C62" s="13">
        <f t="shared" si="2"/>
        <v>0.233705653</v>
      </c>
      <c r="D62" s="8">
        <f t="shared" si="3"/>
        <v>0.9364536788</v>
      </c>
      <c r="E62" s="8">
        <f t="shared" si="4"/>
        <v>0.4377937923</v>
      </c>
      <c r="F62" s="13">
        <f t="shared" si="5"/>
        <v>1.708134567</v>
      </c>
      <c r="G62" s="13">
        <f t="shared" si="6"/>
        <v>1.211393583</v>
      </c>
      <c r="H62" s="14">
        <f t="shared" si="7"/>
        <v>2.521106905</v>
      </c>
      <c r="I62" s="13">
        <f t="shared" si="8"/>
        <v>0.9255399239</v>
      </c>
      <c r="J62" s="13">
        <f t="shared" si="9"/>
        <v>1.095958714</v>
      </c>
      <c r="K62" s="13">
        <f t="shared" si="10"/>
        <v>0.6394261062</v>
      </c>
    </row>
    <row r="63" ht="14.25" customHeight="1">
      <c r="A63" s="8">
        <v>71.0</v>
      </c>
      <c r="B63" s="13">
        <f t="shared" si="1"/>
        <v>1.338085832</v>
      </c>
      <c r="C63" s="13">
        <f t="shared" si="2"/>
        <v>0.2344859362</v>
      </c>
      <c r="D63" s="8">
        <f t="shared" si="3"/>
        <v>0.9395802573</v>
      </c>
      <c r="E63" s="8">
        <f t="shared" si="4"/>
        <v>0.4392554734</v>
      </c>
      <c r="F63" s="13">
        <f t="shared" si="5"/>
        <v>1.71383759</v>
      </c>
      <c r="G63" s="13">
        <f t="shared" si="6"/>
        <v>1.215438115</v>
      </c>
      <c r="H63" s="14">
        <f t="shared" si="7"/>
        <v>2.529524234</v>
      </c>
      <c r="I63" s="13">
        <f t="shared" si="8"/>
        <v>0.9286300641</v>
      </c>
      <c r="J63" s="13">
        <f t="shared" si="9"/>
        <v>1.099617839</v>
      </c>
      <c r="K63" s="13">
        <f t="shared" si="10"/>
        <v>0.6415609858</v>
      </c>
    </row>
    <row r="64" ht="14.25" customHeight="1">
      <c r="A64" s="8">
        <v>72.0</v>
      </c>
      <c r="B64" s="13">
        <f t="shared" si="1"/>
        <v>1.342476214</v>
      </c>
      <c r="C64" s="13">
        <f t="shared" si="2"/>
        <v>0.235255306</v>
      </c>
      <c r="D64" s="8">
        <f t="shared" si="3"/>
        <v>0.9426631059</v>
      </c>
      <c r="E64" s="8">
        <f t="shared" si="4"/>
        <v>0.4406967108</v>
      </c>
      <c r="F64" s="13">
        <f t="shared" si="5"/>
        <v>1.719460848</v>
      </c>
      <c r="G64" s="13">
        <f t="shared" si="6"/>
        <v>1.219426079</v>
      </c>
      <c r="H64" s="14">
        <f t="shared" si="7"/>
        <v>2.537823834</v>
      </c>
      <c r="I64" s="13">
        <f t="shared" si="8"/>
        <v>0.9316769842</v>
      </c>
      <c r="J64" s="13">
        <f t="shared" si="9"/>
        <v>1.103225786</v>
      </c>
      <c r="K64" s="13">
        <f t="shared" si="10"/>
        <v>0.643666006</v>
      </c>
    </row>
    <row r="65" ht="14.25" customHeight="1">
      <c r="A65" s="8">
        <v>73.0</v>
      </c>
      <c r="B65" s="13">
        <f t="shared" si="1"/>
        <v>1.346806037</v>
      </c>
      <c r="C65" s="13">
        <f t="shared" si="2"/>
        <v>0.2360140634</v>
      </c>
      <c r="D65" s="8">
        <f t="shared" si="3"/>
        <v>0.9457034311</v>
      </c>
      <c r="E65" s="8">
        <f t="shared" si="4"/>
        <v>0.4421180683</v>
      </c>
      <c r="F65" s="13">
        <f t="shared" si="5"/>
        <v>1.725006541</v>
      </c>
      <c r="G65" s="13">
        <f t="shared" si="6"/>
        <v>1.223359034</v>
      </c>
      <c r="H65" s="14">
        <f t="shared" si="7"/>
        <v>2.546008953</v>
      </c>
      <c r="I65" s="13">
        <f t="shared" si="8"/>
        <v>0.9346818764</v>
      </c>
      <c r="J65" s="13">
        <f t="shared" si="9"/>
        <v>1.106783966</v>
      </c>
      <c r="K65" s="13">
        <f t="shared" si="10"/>
        <v>0.6457419905</v>
      </c>
    </row>
    <row r="66" ht="14.25" customHeight="1">
      <c r="A66" s="8">
        <v>74.0</v>
      </c>
      <c r="B66" s="13">
        <f t="shared" si="1"/>
        <v>1.351076949</v>
      </c>
      <c r="C66" s="13">
        <f t="shared" si="2"/>
        <v>0.2367624973</v>
      </c>
      <c r="D66" s="8">
        <f t="shared" si="3"/>
        <v>0.9487023901</v>
      </c>
      <c r="E66" s="8">
        <f t="shared" si="4"/>
        <v>0.4435200871</v>
      </c>
      <c r="F66" s="13">
        <f t="shared" si="5"/>
        <v>1.73047678</v>
      </c>
      <c r="G66" s="13">
        <f t="shared" si="6"/>
        <v>1.227238478</v>
      </c>
      <c r="H66" s="14">
        <f t="shared" si="7"/>
        <v>2.554082706</v>
      </c>
      <c r="I66" s="13">
        <f t="shared" si="8"/>
        <v>0.9376458845</v>
      </c>
      <c r="J66" s="13">
        <f t="shared" si="9"/>
        <v>1.110293734</v>
      </c>
      <c r="K66" s="13">
        <f t="shared" si="10"/>
        <v>0.6477897294</v>
      </c>
    </row>
    <row r="67" ht="14.25" customHeight="1">
      <c r="A67" s="8">
        <v>75.0</v>
      </c>
      <c r="B67" s="13">
        <f t="shared" si="1"/>
        <v>1.355290531</v>
      </c>
      <c r="C67" s="13">
        <f t="shared" si="2"/>
        <v>0.2375008848</v>
      </c>
      <c r="D67" s="8">
        <f t="shared" si="3"/>
        <v>0.9516610934</v>
      </c>
      <c r="E67" s="8">
        <f t="shared" si="4"/>
        <v>0.4449032862</v>
      </c>
      <c r="F67" s="13">
        <f t="shared" si="5"/>
        <v>1.735873591</v>
      </c>
      <c r="G67" s="13">
        <f t="shared" si="6"/>
        <v>1.231065847</v>
      </c>
      <c r="H67" s="14">
        <f t="shared" si="7"/>
        <v>2.562048084</v>
      </c>
      <c r="I67" s="13">
        <f t="shared" si="8"/>
        <v>0.940570106</v>
      </c>
      <c r="J67" s="13">
        <f t="shared" si="9"/>
        <v>1.113756389</v>
      </c>
      <c r="K67" s="13">
        <f t="shared" si="10"/>
        <v>0.6498099811</v>
      </c>
    </row>
    <row r="68" ht="14.25" customHeight="1">
      <c r="A68" s="8">
        <v>76.0</v>
      </c>
      <c r="B68" s="13">
        <f t="shared" si="1"/>
        <v>1.359448303</v>
      </c>
      <c r="C68" s="13">
        <f t="shared" si="2"/>
        <v>0.238229492</v>
      </c>
      <c r="D68" s="8">
        <f t="shared" si="3"/>
        <v>0.9545806074</v>
      </c>
      <c r="E68" s="8">
        <f t="shared" si="4"/>
        <v>0.4462681643</v>
      </c>
      <c r="F68" s="13">
        <f t="shared" si="5"/>
        <v>1.741198919</v>
      </c>
      <c r="G68" s="13">
        <f t="shared" si="6"/>
        <v>1.234842522</v>
      </c>
      <c r="H68" s="14">
        <f t="shared" si="7"/>
        <v>2.569907957</v>
      </c>
      <c r="I68" s="13">
        <f t="shared" si="8"/>
        <v>0.943455595</v>
      </c>
      <c r="J68" s="13">
        <f t="shared" si="9"/>
        <v>1.117173181</v>
      </c>
      <c r="K68" s="13">
        <f t="shared" si="10"/>
        <v>0.6518034737</v>
      </c>
    </row>
    <row r="69" ht="14.25" customHeight="1">
      <c r="A69" s="8">
        <v>77.0</v>
      </c>
      <c r="B69" s="13">
        <f t="shared" si="1"/>
        <v>1.363551723</v>
      </c>
      <c r="C69" s="13">
        <f t="shared" si="2"/>
        <v>0.2389485747</v>
      </c>
      <c r="D69" s="8">
        <f t="shared" si="3"/>
        <v>0.9574619567</v>
      </c>
      <c r="E69" s="8">
        <f t="shared" si="4"/>
        <v>0.4476152003</v>
      </c>
      <c r="F69" s="13">
        <f t="shared" si="5"/>
        <v>1.746454632</v>
      </c>
      <c r="G69" s="13">
        <f t="shared" si="6"/>
        <v>1.238569826</v>
      </c>
      <c r="H69" s="14">
        <f t="shared" si="7"/>
        <v>2.577665084</v>
      </c>
      <c r="I69" s="13">
        <f t="shared" si="8"/>
        <v>0.9463033641</v>
      </c>
      <c r="J69" s="13">
        <f t="shared" si="9"/>
        <v>1.120545307</v>
      </c>
      <c r="K69" s="13">
        <f t="shared" si="10"/>
        <v>0.6537709068</v>
      </c>
    </row>
    <row r="70" ht="14.25" customHeight="1">
      <c r="A70" s="8">
        <v>78.0</v>
      </c>
      <c r="B70" s="13">
        <f t="shared" si="1"/>
        <v>1.367602195</v>
      </c>
      <c r="C70" s="13">
        <f t="shared" si="2"/>
        <v>0.2396583787</v>
      </c>
      <c r="D70" s="8">
        <f t="shared" si="3"/>
        <v>0.9603061263</v>
      </c>
      <c r="E70" s="8">
        <f t="shared" si="4"/>
        <v>0.4489448548</v>
      </c>
      <c r="F70" s="13">
        <f t="shared" si="5"/>
        <v>1.751642528</v>
      </c>
      <c r="G70" s="13">
        <f t="shared" si="6"/>
        <v>1.242249035</v>
      </c>
      <c r="H70" s="14">
        <f t="shared" si="7"/>
        <v>2.585322115</v>
      </c>
      <c r="I70" s="13">
        <f t="shared" si="8"/>
        <v>0.9491143867</v>
      </c>
      <c r="J70" s="13">
        <f t="shared" si="9"/>
        <v>1.12387392</v>
      </c>
      <c r="K70" s="13">
        <f t="shared" si="10"/>
        <v>0.6557129529</v>
      </c>
    </row>
    <row r="71" ht="14.25" customHeight="1">
      <c r="A71" s="8">
        <v>79.0</v>
      </c>
      <c r="B71" s="13">
        <f t="shared" si="1"/>
        <v>1.371601066</v>
      </c>
      <c r="C71" s="13">
        <f t="shared" si="2"/>
        <v>0.2403591403</v>
      </c>
      <c r="D71" s="8">
        <f t="shared" si="3"/>
        <v>0.9631140634</v>
      </c>
      <c r="E71" s="8">
        <f t="shared" si="4"/>
        <v>0.4502575705</v>
      </c>
      <c r="F71" s="13">
        <f t="shared" si="5"/>
        <v>1.756764335</v>
      </c>
      <c r="G71" s="13">
        <f t="shared" si="6"/>
        <v>1.245881374</v>
      </c>
      <c r="H71" s="14">
        <f t="shared" si="7"/>
        <v>2.592881603</v>
      </c>
      <c r="I71" s="13">
        <f t="shared" si="8"/>
        <v>0.9518895992</v>
      </c>
      <c r="J71" s="13">
        <f t="shared" si="9"/>
        <v>1.12716013</v>
      </c>
      <c r="K71" s="13">
        <f t="shared" si="10"/>
        <v>0.657630259</v>
      </c>
    </row>
    <row r="72" ht="14.25" customHeight="1">
      <c r="A72" s="8">
        <v>80.0</v>
      </c>
      <c r="B72" s="13">
        <f t="shared" si="1"/>
        <v>1.375549636</v>
      </c>
      <c r="C72" s="13">
        <f t="shared" si="2"/>
        <v>0.241051087</v>
      </c>
      <c r="D72" s="8">
        <f t="shared" si="3"/>
        <v>0.9658866796</v>
      </c>
      <c r="E72" s="8">
        <f t="shared" si="4"/>
        <v>0.4515537736</v>
      </c>
      <c r="F72" s="13">
        <f t="shared" si="5"/>
        <v>1.761821714</v>
      </c>
      <c r="G72" s="13">
        <f t="shared" si="6"/>
        <v>1.249468022</v>
      </c>
      <c r="H72" s="14">
        <f t="shared" si="7"/>
        <v>2.600346</v>
      </c>
      <c r="I72" s="13">
        <f t="shared" si="8"/>
        <v>0.9546299024</v>
      </c>
      <c r="J72" s="13">
        <f t="shared" si="9"/>
        <v>1.130405003</v>
      </c>
      <c r="K72" s="13">
        <f t="shared" si="10"/>
        <v>0.6595234474</v>
      </c>
    </row>
    <row r="73" ht="14.25" customHeight="1">
      <c r="A73" s="8">
        <v>81.0</v>
      </c>
      <c r="B73" s="13">
        <f t="shared" si="1"/>
        <v>1.379449155</v>
      </c>
      <c r="C73" s="13">
        <f t="shared" si="2"/>
        <v>0.2417344379</v>
      </c>
      <c r="D73" s="8">
        <f t="shared" si="3"/>
        <v>0.9686248525</v>
      </c>
      <c r="E73" s="8">
        <f t="shared" si="4"/>
        <v>0.4528338744</v>
      </c>
      <c r="F73" s="13">
        <f t="shared" si="5"/>
        <v>1.766816267</v>
      </c>
      <c r="G73" s="13">
        <f t="shared" si="6"/>
        <v>1.253010114</v>
      </c>
      <c r="H73" s="14">
        <f t="shared" si="7"/>
        <v>2.607717669</v>
      </c>
      <c r="I73" s="13">
        <f t="shared" si="8"/>
        <v>0.9573361637</v>
      </c>
      <c r="J73" s="13">
        <f t="shared" si="9"/>
        <v>1.133609565</v>
      </c>
      <c r="K73" s="13">
        <f t="shared" si="10"/>
        <v>0.6613931172</v>
      </c>
    </row>
    <row r="74" ht="14.25" customHeight="1">
      <c r="A74" s="8">
        <v>82.0</v>
      </c>
      <c r="B74" s="13">
        <f t="shared" si="1"/>
        <v>1.383300825</v>
      </c>
      <c r="C74" s="13">
        <f t="shared" si="2"/>
        <v>0.242409404</v>
      </c>
      <c r="D74" s="8">
        <f t="shared" si="3"/>
        <v>0.9713294274</v>
      </c>
      <c r="E74" s="8">
        <f t="shared" si="4"/>
        <v>0.454098268</v>
      </c>
      <c r="F74" s="13">
        <f t="shared" si="5"/>
        <v>1.771749536</v>
      </c>
      <c r="G74" s="13">
        <f t="shared" si="6"/>
        <v>1.256508743</v>
      </c>
      <c r="H74" s="14">
        <f t="shared" si="7"/>
        <v>2.614998885</v>
      </c>
      <c r="I74" s="13">
        <f t="shared" si="8"/>
        <v>0.9600092184</v>
      </c>
      <c r="J74" s="13">
        <f t="shared" si="9"/>
        <v>1.136774807</v>
      </c>
      <c r="K74" s="13">
        <f t="shared" si="10"/>
        <v>0.6632398458</v>
      </c>
    </row>
    <row r="75" ht="14.25" customHeight="1">
      <c r="A75" s="8">
        <v>83.0</v>
      </c>
      <c r="B75" s="13">
        <f t="shared" si="1"/>
        <v>1.387105807</v>
      </c>
      <c r="C75" s="13">
        <f t="shared" si="2"/>
        <v>0.2430761884</v>
      </c>
      <c r="D75" s="8">
        <f t="shared" si="3"/>
        <v>0.9740012187</v>
      </c>
      <c r="E75" s="8">
        <f t="shared" si="4"/>
        <v>0.4553473353</v>
      </c>
      <c r="F75" s="13">
        <f t="shared" si="5"/>
        <v>1.776623007</v>
      </c>
      <c r="G75" s="13">
        <f t="shared" si="6"/>
        <v>1.259964964</v>
      </c>
      <c r="H75" s="14">
        <f t="shared" si="7"/>
        <v>2.622191843</v>
      </c>
      <c r="I75" s="13">
        <f t="shared" si="8"/>
        <v>0.9626498718</v>
      </c>
      <c r="J75" s="13">
        <f t="shared" si="9"/>
        <v>1.139901682</v>
      </c>
      <c r="K75" s="13">
        <f t="shared" si="10"/>
        <v>0.6650641892</v>
      </c>
    </row>
    <row r="76" ht="14.25" customHeight="1">
      <c r="A76" s="8">
        <v>84.0</v>
      </c>
      <c r="B76" s="13">
        <f t="shared" si="1"/>
        <v>1.390865219</v>
      </c>
      <c r="C76" s="13">
        <f t="shared" si="2"/>
        <v>0.2437349872</v>
      </c>
      <c r="D76" s="8">
        <f t="shared" si="3"/>
        <v>0.9766410117</v>
      </c>
      <c r="E76" s="8">
        <f t="shared" si="4"/>
        <v>0.4565814433</v>
      </c>
      <c r="F76" s="13">
        <f t="shared" si="5"/>
        <v>1.78143811</v>
      </c>
      <c r="G76" s="13">
        <f t="shared" si="6"/>
        <v>1.263379792</v>
      </c>
      <c r="H76" s="14">
        <f t="shared" si="7"/>
        <v>2.629298655</v>
      </c>
      <c r="I76" s="13">
        <f t="shared" si="8"/>
        <v>0.9652588998</v>
      </c>
      <c r="J76" s="13">
        <f t="shared" si="9"/>
        <v>1.142991107</v>
      </c>
      <c r="K76" s="13">
        <f t="shared" si="10"/>
        <v>0.6668666837</v>
      </c>
    </row>
    <row r="77" ht="14.25" customHeight="1">
      <c r="A77" s="8">
        <v>85.0</v>
      </c>
      <c r="B77" s="13">
        <f t="shared" si="1"/>
        <v>1.394580141</v>
      </c>
      <c r="C77" s="13">
        <f t="shared" si="2"/>
        <v>0.2443859894</v>
      </c>
      <c r="D77" s="8">
        <f t="shared" si="3"/>
        <v>0.9792495639</v>
      </c>
      <c r="E77" s="8">
        <f t="shared" si="4"/>
        <v>0.4578009462</v>
      </c>
      <c r="F77" s="13">
        <f t="shared" si="5"/>
        <v>1.786196229</v>
      </c>
      <c r="G77" s="13">
        <f t="shared" si="6"/>
        <v>1.266754207</v>
      </c>
      <c r="H77" s="14">
        <f t="shared" si="7"/>
        <v>2.636321361</v>
      </c>
      <c r="I77" s="13">
        <f t="shared" si="8"/>
        <v>0.9678370509</v>
      </c>
      <c r="J77" s="13">
        <f t="shared" si="9"/>
        <v>1.146043971</v>
      </c>
      <c r="K77" s="13">
        <f t="shared" si="10"/>
        <v>0.6686478464</v>
      </c>
    </row>
    <row r="78" ht="14.25" customHeight="1">
      <c r="A78" s="8">
        <v>86.0</v>
      </c>
      <c r="B78" s="13">
        <f t="shared" si="1"/>
        <v>1.398251612</v>
      </c>
      <c r="C78" s="13">
        <f t="shared" si="2"/>
        <v>0.2450293773</v>
      </c>
      <c r="D78" s="8">
        <f t="shared" si="3"/>
        <v>0.981827606</v>
      </c>
      <c r="E78" s="8">
        <f t="shared" si="4"/>
        <v>0.4590061855</v>
      </c>
      <c r="F78" s="13">
        <f t="shared" si="5"/>
        <v>1.790898697</v>
      </c>
      <c r="G78" s="13">
        <f t="shared" si="6"/>
        <v>1.270089155</v>
      </c>
      <c r="H78" s="14">
        <f t="shared" si="7"/>
        <v>2.643261928</v>
      </c>
      <c r="I78" s="13">
        <f t="shared" si="8"/>
        <v>0.9703850476</v>
      </c>
      <c r="J78" s="13">
        <f t="shared" si="9"/>
        <v>1.149061128</v>
      </c>
      <c r="K78" s="13">
        <f t="shared" si="10"/>
        <v>0.6704081763</v>
      </c>
    </row>
    <row r="79" ht="14.25" customHeight="1">
      <c r="A79" s="8">
        <v>87.0</v>
      </c>
      <c r="B79" s="13">
        <f t="shared" si="1"/>
        <v>1.401880637</v>
      </c>
      <c r="C79" s="13">
        <f t="shared" si="2"/>
        <v>0.2456653271</v>
      </c>
      <c r="D79" s="8">
        <f t="shared" si="3"/>
        <v>0.9843758434</v>
      </c>
      <c r="E79" s="8">
        <f t="shared" si="4"/>
        <v>0.4601974911</v>
      </c>
      <c r="F79" s="13">
        <f t="shared" si="5"/>
        <v>1.795546799</v>
      </c>
      <c r="G79" s="13">
        <f t="shared" si="6"/>
        <v>1.273385547</v>
      </c>
      <c r="H79" s="14">
        <f t="shared" si="7"/>
        <v>2.650122256</v>
      </c>
      <c r="I79" s="13">
        <f t="shared" si="8"/>
        <v>0.972903587</v>
      </c>
      <c r="J79" s="13">
        <f t="shared" si="9"/>
        <v>1.152043404</v>
      </c>
      <c r="K79" s="13">
        <f t="shared" si="10"/>
        <v>0.6721481551</v>
      </c>
    </row>
    <row r="80" ht="14.25" customHeight="1">
      <c r="A80" s="8">
        <v>88.0</v>
      </c>
      <c r="B80" s="13">
        <f t="shared" si="1"/>
        <v>1.405468186</v>
      </c>
      <c r="C80" s="13">
        <f t="shared" si="2"/>
        <v>0.2462940087</v>
      </c>
      <c r="D80" s="8">
        <f t="shared" si="3"/>
        <v>0.9868949575</v>
      </c>
      <c r="E80" s="8">
        <f t="shared" si="4"/>
        <v>0.4613751816</v>
      </c>
      <c r="F80" s="13">
        <f t="shared" si="5"/>
        <v>1.800141779</v>
      </c>
      <c r="G80" s="13">
        <f t="shared" si="6"/>
        <v>1.276644265</v>
      </c>
      <c r="H80" s="14">
        <f t="shared" si="7"/>
        <v>2.656904178</v>
      </c>
      <c r="I80" s="13">
        <f t="shared" si="8"/>
        <v>0.9753933425</v>
      </c>
      <c r="J80" s="13">
        <f t="shared" si="9"/>
        <v>1.154991596</v>
      </c>
      <c r="K80" s="13">
        <f t="shared" si="10"/>
        <v>0.673868248</v>
      </c>
    </row>
    <row r="81" ht="14.25" customHeight="1">
      <c r="A81" s="8">
        <v>89.0</v>
      </c>
      <c r="B81" s="13">
        <f t="shared" si="1"/>
        <v>1.409015198</v>
      </c>
      <c r="C81" s="13">
        <f t="shared" si="2"/>
        <v>0.2469155864</v>
      </c>
      <c r="D81" s="8">
        <f t="shared" si="3"/>
        <v>0.9893856064</v>
      </c>
      <c r="E81" s="8">
        <f t="shared" si="4"/>
        <v>0.4625395644</v>
      </c>
      <c r="F81" s="13">
        <f t="shared" si="5"/>
        <v>1.804684837</v>
      </c>
      <c r="G81" s="13">
        <f t="shared" si="6"/>
        <v>1.279866161</v>
      </c>
      <c r="H81" s="14">
        <f t="shared" si="7"/>
        <v>2.663609467</v>
      </c>
      <c r="I81" s="13">
        <f t="shared" si="8"/>
        <v>0.9778549645</v>
      </c>
      <c r="J81" s="13">
        <f t="shared" si="9"/>
        <v>1.157906474</v>
      </c>
      <c r="K81" s="13">
        <f t="shared" si="10"/>
        <v>0.6755689044</v>
      </c>
    </row>
    <row r="82" ht="14.25" customHeight="1">
      <c r="A82" s="8">
        <v>90.0</v>
      </c>
      <c r="B82" s="13">
        <f t="shared" si="1"/>
        <v>1.412522577</v>
      </c>
      <c r="C82" s="13">
        <f t="shared" si="2"/>
        <v>0.247530219</v>
      </c>
      <c r="D82" s="8">
        <f t="shared" si="3"/>
        <v>0.9918484263</v>
      </c>
      <c r="E82" s="8">
        <f t="shared" si="4"/>
        <v>0.4636909372</v>
      </c>
      <c r="F82" s="13">
        <f t="shared" si="5"/>
        <v>1.809177134</v>
      </c>
      <c r="G82" s="13">
        <f t="shared" si="6"/>
        <v>1.283052057</v>
      </c>
      <c r="H82" s="14">
        <f t="shared" si="7"/>
        <v>2.670239834</v>
      </c>
      <c r="I82" s="13">
        <f t="shared" si="8"/>
        <v>0.9802890818</v>
      </c>
      <c r="J82" s="13">
        <f t="shared" si="9"/>
        <v>1.160788783</v>
      </c>
      <c r="K82" s="13">
        <f t="shared" si="10"/>
        <v>0.6772505586</v>
      </c>
    </row>
    <row r="83" ht="14.25" customHeight="1">
      <c r="A83" s="8">
        <v>91.0</v>
      </c>
      <c r="B83" s="13">
        <f t="shared" si="1"/>
        <v>1.4159912</v>
      </c>
      <c r="C83" s="13">
        <f t="shared" si="2"/>
        <v>0.2481380599</v>
      </c>
      <c r="D83" s="8">
        <f t="shared" si="3"/>
        <v>0.9942840321</v>
      </c>
      <c r="E83" s="8">
        <f t="shared" si="4"/>
        <v>0.4648295873</v>
      </c>
      <c r="F83" s="13">
        <f t="shared" si="5"/>
        <v>1.813619791</v>
      </c>
      <c r="G83" s="13">
        <f t="shared" si="6"/>
        <v>1.286202749</v>
      </c>
      <c r="H83" s="14">
        <f t="shared" si="7"/>
        <v>2.676796937</v>
      </c>
      <c r="I83" s="13">
        <f t="shared" si="8"/>
        <v>0.9826963023</v>
      </c>
      <c r="J83" s="13">
        <f t="shared" si="9"/>
        <v>1.163639242</v>
      </c>
      <c r="K83" s="13">
        <f t="shared" si="10"/>
        <v>0.6789136307</v>
      </c>
    </row>
    <row r="84" ht="14.25" customHeight="1">
      <c r="A84" s="8">
        <v>92.0</v>
      </c>
      <c r="B84" s="13">
        <f t="shared" si="1"/>
        <v>1.419421914</v>
      </c>
      <c r="C84" s="13">
        <f t="shared" si="2"/>
        <v>0.2487392576</v>
      </c>
      <c r="D84" s="8">
        <f t="shared" si="3"/>
        <v>0.9966930187</v>
      </c>
      <c r="E84" s="8">
        <f t="shared" si="4"/>
        <v>0.4659557929</v>
      </c>
      <c r="F84" s="13">
        <f t="shared" si="5"/>
        <v>1.818013893</v>
      </c>
      <c r="G84" s="13">
        <f t="shared" si="6"/>
        <v>1.289319007</v>
      </c>
      <c r="H84" s="14">
        <f t="shared" si="7"/>
        <v>2.683282375</v>
      </c>
      <c r="I84" s="13">
        <f t="shared" si="8"/>
        <v>0.9850772137</v>
      </c>
      <c r="J84" s="13">
        <f t="shared" si="9"/>
        <v>1.166458549</v>
      </c>
      <c r="K84" s="13">
        <f t="shared" si="10"/>
        <v>0.6805585267</v>
      </c>
    </row>
    <row r="85" ht="14.25" customHeight="1">
      <c r="A85" s="8">
        <v>93.0</v>
      </c>
      <c r="B85" s="13">
        <f t="shared" si="1"/>
        <v>1.422815538</v>
      </c>
      <c r="C85" s="13">
        <f t="shared" si="2"/>
        <v>0.2493339557</v>
      </c>
      <c r="D85" s="8">
        <f t="shared" si="3"/>
        <v>0.9990759618</v>
      </c>
      <c r="E85" s="8">
        <f t="shared" si="4"/>
        <v>0.4670698231</v>
      </c>
      <c r="F85" s="13">
        <f t="shared" si="5"/>
        <v>1.822360491</v>
      </c>
      <c r="G85" s="13">
        <f t="shared" si="6"/>
        <v>1.292401574</v>
      </c>
      <c r="H85" s="14">
        <f t="shared" si="7"/>
        <v>2.6896977</v>
      </c>
      <c r="I85" s="13">
        <f t="shared" si="8"/>
        <v>0.9874323851</v>
      </c>
      <c r="J85" s="13">
        <f t="shared" si="9"/>
        <v>1.169247376</v>
      </c>
      <c r="K85" s="13">
        <f t="shared" si="10"/>
        <v>0.6821856398</v>
      </c>
    </row>
    <row r="86" ht="14.25" customHeight="1">
      <c r="A86" s="8">
        <v>94.0</v>
      </c>
      <c r="B86" s="13">
        <f t="shared" si="1"/>
        <v>1.426172866</v>
      </c>
      <c r="C86" s="13">
        <f t="shared" si="2"/>
        <v>0.2499222933</v>
      </c>
      <c r="D86" s="8">
        <f t="shared" si="3"/>
        <v>1.001433418</v>
      </c>
      <c r="E86" s="8">
        <f t="shared" si="4"/>
        <v>0.4681719383</v>
      </c>
      <c r="F86" s="13">
        <f t="shared" si="5"/>
        <v>1.8266606</v>
      </c>
      <c r="G86" s="13">
        <f t="shared" si="6"/>
        <v>1.295451173</v>
      </c>
      <c r="H86" s="14">
        <f t="shared" si="7"/>
        <v>2.69604441</v>
      </c>
      <c r="I86" s="13">
        <f t="shared" si="8"/>
        <v>0.9897623671</v>
      </c>
      <c r="J86" s="13">
        <f t="shared" si="9"/>
        <v>1.172006375</v>
      </c>
      <c r="K86" s="13">
        <f t="shared" si="10"/>
        <v>0.6837953502</v>
      </c>
    </row>
    <row r="87" ht="14.25" customHeight="1">
      <c r="A87" s="8">
        <v>95.0</v>
      </c>
      <c r="B87" s="13">
        <f t="shared" si="1"/>
        <v>1.429494666</v>
      </c>
      <c r="C87" s="13">
        <f t="shared" si="2"/>
        <v>0.250504405</v>
      </c>
      <c r="D87" s="8">
        <f t="shared" si="3"/>
        <v>1.003765928</v>
      </c>
      <c r="E87" s="8">
        <f t="shared" si="4"/>
        <v>0.4692623907</v>
      </c>
      <c r="F87" s="13">
        <f t="shared" si="5"/>
        <v>1.830915204</v>
      </c>
      <c r="G87" s="13">
        <f t="shared" si="6"/>
        <v>1.2984685</v>
      </c>
      <c r="H87" s="14">
        <f t="shared" si="7"/>
        <v>2.702323958</v>
      </c>
      <c r="I87" s="13">
        <f t="shared" si="8"/>
        <v>0.9920676926</v>
      </c>
      <c r="J87" s="13">
        <f t="shared" si="9"/>
        <v>1.174736178</v>
      </c>
      <c r="K87" s="13">
        <f t="shared" si="10"/>
        <v>0.6853880263</v>
      </c>
    </row>
    <row r="88" ht="14.25" customHeight="1">
      <c r="A88" s="8">
        <v>96.0</v>
      </c>
      <c r="B88" s="13">
        <f t="shared" si="1"/>
        <v>1.432781683</v>
      </c>
      <c r="C88" s="13">
        <f t="shared" si="2"/>
        <v>0.2510804212</v>
      </c>
      <c r="D88" s="8">
        <f t="shared" si="3"/>
        <v>1.006074013</v>
      </c>
      <c r="E88" s="8">
        <f t="shared" si="4"/>
        <v>0.4703414245</v>
      </c>
      <c r="F88" s="13">
        <f t="shared" si="5"/>
        <v>1.835125257</v>
      </c>
      <c r="G88" s="13">
        <f t="shared" si="6"/>
        <v>1.301454231</v>
      </c>
      <c r="H88" s="14">
        <f t="shared" si="7"/>
        <v>2.70853775</v>
      </c>
      <c r="I88" s="13">
        <f t="shared" si="8"/>
        <v>0.9943488782</v>
      </c>
      <c r="J88" s="13">
        <f t="shared" si="9"/>
        <v>1.177437396</v>
      </c>
      <c r="K88" s="13">
        <f t="shared" si="10"/>
        <v>0.6869640249</v>
      </c>
    </row>
    <row r="89" ht="14.25" customHeight="1">
      <c r="A89" s="8">
        <v>97.0</v>
      </c>
      <c r="B89" s="13">
        <f t="shared" si="1"/>
        <v>1.436034636</v>
      </c>
      <c r="C89" s="13">
        <f t="shared" si="2"/>
        <v>0.2516504682</v>
      </c>
      <c r="D89" s="8">
        <f t="shared" si="3"/>
        <v>1.008358179</v>
      </c>
      <c r="E89" s="8">
        <f t="shared" si="4"/>
        <v>0.4714092765</v>
      </c>
      <c r="F89" s="13">
        <f t="shared" si="5"/>
        <v>1.839291682</v>
      </c>
      <c r="G89" s="13">
        <f t="shared" si="6"/>
        <v>1.304409022</v>
      </c>
      <c r="H89" s="14">
        <f t="shared" si="7"/>
        <v>2.714687149</v>
      </c>
      <c r="I89" s="13">
        <f t="shared" si="8"/>
        <v>0.9966064241</v>
      </c>
      <c r="J89" s="13">
        <f t="shared" si="9"/>
        <v>1.180110622</v>
      </c>
      <c r="K89" s="13">
        <f t="shared" si="10"/>
        <v>0.6885236916</v>
      </c>
    </row>
    <row r="90" ht="14.25" customHeight="1">
      <c r="A90" s="8">
        <v>98.0</v>
      </c>
      <c r="B90" s="13">
        <f t="shared" si="1"/>
        <v>1.439254225</v>
      </c>
      <c r="C90" s="13">
        <f t="shared" si="2"/>
        <v>0.2522146684</v>
      </c>
      <c r="D90" s="8">
        <f t="shared" si="3"/>
        <v>1.010618918</v>
      </c>
      <c r="E90" s="8">
        <f t="shared" si="4"/>
        <v>0.4724661759</v>
      </c>
      <c r="F90" s="13">
        <f t="shared" si="5"/>
        <v>1.843415373</v>
      </c>
      <c r="G90" s="13">
        <f t="shared" si="6"/>
        <v>1.307333506</v>
      </c>
      <c r="H90" s="14">
        <f t="shared" si="7"/>
        <v>2.720773477</v>
      </c>
      <c r="I90" s="13">
        <f t="shared" si="8"/>
        <v>0.9988408153</v>
      </c>
      <c r="J90" s="13">
        <f t="shared" si="9"/>
        <v>1.182756429</v>
      </c>
      <c r="K90" s="13">
        <f t="shared" si="10"/>
        <v>0.6900673614</v>
      </c>
    </row>
    <row r="91" ht="14.25" customHeight="1">
      <c r="A91" s="8">
        <v>99.0</v>
      </c>
      <c r="B91" s="13">
        <f t="shared" si="1"/>
        <v>1.442441127</v>
      </c>
      <c r="C91" s="13">
        <f t="shared" si="2"/>
        <v>0.2527731407</v>
      </c>
      <c r="D91" s="8">
        <f t="shared" si="3"/>
        <v>1.012856704</v>
      </c>
      <c r="E91" s="8">
        <f t="shared" si="4"/>
        <v>0.4735123452</v>
      </c>
      <c r="F91" s="13">
        <f t="shared" si="5"/>
        <v>1.847497198</v>
      </c>
      <c r="G91" s="13">
        <f t="shared" si="6"/>
        <v>1.3102283</v>
      </c>
      <c r="H91" s="14">
        <f t="shared" si="7"/>
        <v>2.726798013</v>
      </c>
      <c r="I91" s="13">
        <f t="shared" si="8"/>
        <v>1.001052522</v>
      </c>
      <c r="J91" s="13">
        <f t="shared" si="9"/>
        <v>1.185375375</v>
      </c>
      <c r="K91" s="13">
        <f t="shared" si="10"/>
        <v>0.6915953592</v>
      </c>
    </row>
    <row r="92" ht="14.25" customHeight="1">
      <c r="A92" s="8">
        <v>100.0</v>
      </c>
      <c r="B92" s="13">
        <f t="shared" si="1"/>
        <v>1.445596</v>
      </c>
      <c r="C92" s="13">
        <f t="shared" si="2"/>
        <v>0.253326</v>
      </c>
      <c r="D92" s="8">
        <f t="shared" si="3"/>
        <v>1.015072</v>
      </c>
      <c r="E92" s="8">
        <f t="shared" si="4"/>
        <v>0.474548</v>
      </c>
      <c r="F92" s="13">
        <f t="shared" si="5"/>
        <v>1.851538</v>
      </c>
      <c r="G92" s="13">
        <f t="shared" si="6"/>
        <v>1.313094</v>
      </c>
      <c r="H92" s="14">
        <f t="shared" si="7"/>
        <v>2.732762</v>
      </c>
      <c r="I92" s="13">
        <f t="shared" si="8"/>
        <v>1.003242</v>
      </c>
      <c r="J92" s="13">
        <f t="shared" si="9"/>
        <v>1.187968</v>
      </c>
      <c r="K92" s="13">
        <f t="shared" si="10"/>
        <v>0.693108</v>
      </c>
    </row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13"/>
    <col customWidth="1" min="2" max="2" width="13.13"/>
    <col customWidth="1" min="3" max="3" width="14.13"/>
    <col customWidth="1" min="4" max="4" width="12.75"/>
    <col customWidth="1" min="5" max="7" width="13.13"/>
    <col customWidth="1" min="8" max="9" width="14.13"/>
    <col customWidth="1" min="10" max="11" width="14.0"/>
  </cols>
  <sheetData>
    <row r="1" ht="14.25" customHeight="1">
      <c r="A1" s="8" t="s">
        <v>85</v>
      </c>
      <c r="B1" s="9" t="s">
        <v>74</v>
      </c>
      <c r="C1" s="8" t="s">
        <v>75</v>
      </c>
      <c r="D1" s="10" t="s">
        <v>76</v>
      </c>
      <c r="E1" s="10" t="s">
        <v>77</v>
      </c>
      <c r="F1" s="9" t="s">
        <v>78</v>
      </c>
      <c r="G1" s="8" t="s">
        <v>79</v>
      </c>
      <c r="H1" s="9" t="s">
        <v>80</v>
      </c>
      <c r="I1" s="8" t="s">
        <v>81</v>
      </c>
      <c r="J1" s="9" t="s">
        <v>82</v>
      </c>
      <c r="K1" s="8" t="s">
        <v>83</v>
      </c>
    </row>
    <row r="2" ht="14.25" customHeight="1">
      <c r="A2" s="8" t="s">
        <v>14</v>
      </c>
      <c r="B2" s="8">
        <v>0.0</v>
      </c>
      <c r="C2" s="8">
        <v>0.0</v>
      </c>
      <c r="D2" s="8">
        <v>0.0</v>
      </c>
      <c r="E2" s="8">
        <v>0.0</v>
      </c>
      <c r="F2" s="8">
        <v>0.0</v>
      </c>
      <c r="G2" s="8">
        <v>0.0</v>
      </c>
      <c r="H2" s="8">
        <v>0.0</v>
      </c>
      <c r="I2" s="8">
        <v>0.0</v>
      </c>
      <c r="J2" s="8">
        <v>0.0</v>
      </c>
      <c r="K2" s="8">
        <v>0.0</v>
      </c>
    </row>
    <row r="3" ht="14.25" customHeight="1">
      <c r="A3" s="8" t="s">
        <v>21</v>
      </c>
      <c r="B3" s="11">
        <v>-0.066808</v>
      </c>
      <c r="C3" s="11">
        <v>-0.051375</v>
      </c>
      <c r="D3" s="9">
        <v>0.019898</v>
      </c>
      <c r="E3" s="11">
        <v>0.026048</v>
      </c>
      <c r="F3" s="11">
        <v>-0.115024</v>
      </c>
      <c r="G3" s="11">
        <v>-0.136087</v>
      </c>
      <c r="H3" s="14">
        <v>0.0</v>
      </c>
      <c r="I3" s="11">
        <v>-0.079606</v>
      </c>
      <c r="J3" s="11">
        <v>-0.097643</v>
      </c>
      <c r="K3" s="11">
        <v>-0.038072</v>
      </c>
    </row>
    <row r="4" ht="14.25" customHeight="1">
      <c r="A4" s="8" t="s">
        <v>86</v>
      </c>
      <c r="B4" s="11">
        <v>0.178125</v>
      </c>
      <c r="C4" s="14">
        <v>0.0</v>
      </c>
      <c r="D4" s="8">
        <v>0.0</v>
      </c>
      <c r="E4" s="14">
        <v>0.0</v>
      </c>
      <c r="F4" s="14">
        <v>0.0</v>
      </c>
      <c r="G4" s="14">
        <v>0.0</v>
      </c>
      <c r="H4" s="11">
        <v>0.297956</v>
      </c>
      <c r="I4" s="14">
        <v>0.0</v>
      </c>
      <c r="J4" s="14">
        <v>0.0</v>
      </c>
      <c r="K4" s="14">
        <v>0.0</v>
      </c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25"/>
    <col customWidth="1" min="2" max="2" width="13.13"/>
    <col customWidth="1" min="4" max="4" width="13.13"/>
    <col customWidth="1" min="7" max="7" width="14.13"/>
    <col customWidth="1" min="9" max="10" width="13.13"/>
    <col customWidth="1" min="11" max="11" width="12.75"/>
  </cols>
  <sheetData>
    <row r="1" ht="14.25" customHeight="1">
      <c r="A1" s="8" t="s">
        <v>87</v>
      </c>
      <c r="B1" s="9" t="s">
        <v>74</v>
      </c>
      <c r="C1" s="8" t="s">
        <v>75</v>
      </c>
      <c r="D1" s="10" t="s">
        <v>76</v>
      </c>
      <c r="E1" s="10" t="s">
        <v>77</v>
      </c>
      <c r="F1" s="9" t="s">
        <v>78</v>
      </c>
      <c r="G1" s="8" t="s">
        <v>79</v>
      </c>
      <c r="H1" s="9" t="s">
        <v>80</v>
      </c>
      <c r="I1" s="8" t="s">
        <v>81</v>
      </c>
      <c r="J1" s="9" t="s">
        <v>82</v>
      </c>
      <c r="K1" s="8" t="s">
        <v>83</v>
      </c>
    </row>
    <row r="2" ht="14.25" customHeight="1">
      <c r="A2" s="8">
        <v>0.0</v>
      </c>
      <c r="B2" s="8">
        <v>0.0</v>
      </c>
      <c r="C2" s="8">
        <v>0.0</v>
      </c>
      <c r="D2" s="8">
        <v>0.0</v>
      </c>
      <c r="E2" s="8">
        <v>0.0</v>
      </c>
      <c r="F2" s="8">
        <v>0.0</v>
      </c>
      <c r="G2" s="8">
        <v>0.0</v>
      </c>
      <c r="H2" s="8">
        <v>0.0</v>
      </c>
      <c r="I2" s="8">
        <v>0.0</v>
      </c>
      <c r="J2" s="8">
        <v>0.0</v>
      </c>
      <c r="K2" s="8">
        <v>0.0</v>
      </c>
    </row>
    <row r="3" ht="14.25" customHeight="1">
      <c r="A3" s="8">
        <v>1.0</v>
      </c>
      <c r="B3" s="8">
        <f t="shared" ref="B3:B102" si="1">-0.037604*A3</f>
        <v>-0.037604</v>
      </c>
      <c r="C3" s="8">
        <f t="shared" ref="C3:C102" si="2">0.01887*A3</f>
        <v>0.01887</v>
      </c>
      <c r="D3" s="8">
        <f t="shared" ref="D3:D102" si="3">-0.032738*A3</f>
        <v>-0.032738</v>
      </c>
      <c r="E3" s="8">
        <f t="shared" ref="E3:E102" si="4">0.02826*A3</f>
        <v>0.02826</v>
      </c>
      <c r="F3" s="8">
        <f t="shared" ref="F3:F102" si="5">0.047713*A3</f>
        <v>0.047713</v>
      </c>
      <c r="G3" s="8">
        <f t="shared" ref="G3:G102" si="6">-0.00766*A3</f>
        <v>-0.00766</v>
      </c>
      <c r="H3" s="14">
        <f t="shared" ref="H3:H102" si="7">0.04478*A3</f>
        <v>0.04478</v>
      </c>
      <c r="I3" s="8">
        <f t="shared" ref="I3:I102" si="8">-0.01072*A3</f>
        <v>-0.01072</v>
      </c>
      <c r="J3" s="8">
        <f t="shared" ref="J3:J102" si="9">-0.042749*A3</f>
        <v>-0.042749</v>
      </c>
      <c r="K3" s="8">
        <f t="shared" ref="K3:K102" si="10">0.009176*A3</f>
        <v>0.009176</v>
      </c>
    </row>
    <row r="4" ht="14.25" customHeight="1">
      <c r="A4" s="8">
        <v>2.0</v>
      </c>
      <c r="B4" s="8">
        <f t="shared" si="1"/>
        <v>-0.075208</v>
      </c>
      <c r="C4" s="8">
        <f t="shared" si="2"/>
        <v>0.03774</v>
      </c>
      <c r="D4" s="8">
        <f t="shared" si="3"/>
        <v>-0.065476</v>
      </c>
      <c r="E4" s="8">
        <f t="shared" si="4"/>
        <v>0.05652</v>
      </c>
      <c r="F4" s="8">
        <f t="shared" si="5"/>
        <v>0.095426</v>
      </c>
      <c r="G4" s="8">
        <f t="shared" si="6"/>
        <v>-0.01532</v>
      </c>
      <c r="H4" s="14">
        <f t="shared" si="7"/>
        <v>0.08956</v>
      </c>
      <c r="I4" s="8">
        <f t="shared" si="8"/>
        <v>-0.02144</v>
      </c>
      <c r="J4" s="8">
        <f t="shared" si="9"/>
        <v>-0.085498</v>
      </c>
      <c r="K4" s="8">
        <f t="shared" si="10"/>
        <v>0.018352</v>
      </c>
    </row>
    <row r="5" ht="14.25" customHeight="1">
      <c r="A5" s="8">
        <v>3.0</v>
      </c>
      <c r="B5" s="8">
        <f t="shared" si="1"/>
        <v>-0.112812</v>
      </c>
      <c r="C5" s="8">
        <f t="shared" si="2"/>
        <v>0.05661</v>
      </c>
      <c r="D5" s="8">
        <f t="shared" si="3"/>
        <v>-0.098214</v>
      </c>
      <c r="E5" s="8">
        <f t="shared" si="4"/>
        <v>0.08478</v>
      </c>
      <c r="F5" s="8">
        <f t="shared" si="5"/>
        <v>0.143139</v>
      </c>
      <c r="G5" s="8">
        <f t="shared" si="6"/>
        <v>-0.02298</v>
      </c>
      <c r="H5" s="14">
        <f t="shared" si="7"/>
        <v>0.13434</v>
      </c>
      <c r="I5" s="8">
        <f t="shared" si="8"/>
        <v>-0.03216</v>
      </c>
      <c r="J5" s="8">
        <f t="shared" si="9"/>
        <v>-0.128247</v>
      </c>
      <c r="K5" s="8">
        <f t="shared" si="10"/>
        <v>0.027528</v>
      </c>
    </row>
    <row r="6" ht="14.25" customHeight="1">
      <c r="A6" s="8">
        <v>4.0</v>
      </c>
      <c r="B6" s="8">
        <f t="shared" si="1"/>
        <v>-0.150416</v>
      </c>
      <c r="C6" s="8">
        <f t="shared" si="2"/>
        <v>0.07548</v>
      </c>
      <c r="D6" s="8">
        <f t="shared" si="3"/>
        <v>-0.130952</v>
      </c>
      <c r="E6" s="8">
        <f t="shared" si="4"/>
        <v>0.11304</v>
      </c>
      <c r="F6" s="8">
        <f t="shared" si="5"/>
        <v>0.190852</v>
      </c>
      <c r="G6" s="8">
        <f t="shared" si="6"/>
        <v>-0.03064</v>
      </c>
      <c r="H6" s="14">
        <f t="shared" si="7"/>
        <v>0.17912</v>
      </c>
      <c r="I6" s="8">
        <f t="shared" si="8"/>
        <v>-0.04288</v>
      </c>
      <c r="J6" s="8">
        <f t="shared" si="9"/>
        <v>-0.170996</v>
      </c>
      <c r="K6" s="8">
        <f t="shared" si="10"/>
        <v>0.036704</v>
      </c>
    </row>
    <row r="7" ht="14.25" customHeight="1">
      <c r="A7" s="8">
        <v>5.0</v>
      </c>
      <c r="B7" s="8">
        <f t="shared" si="1"/>
        <v>-0.18802</v>
      </c>
      <c r="C7" s="8">
        <f t="shared" si="2"/>
        <v>0.09435</v>
      </c>
      <c r="D7" s="8">
        <f t="shared" si="3"/>
        <v>-0.16369</v>
      </c>
      <c r="E7" s="8">
        <f t="shared" si="4"/>
        <v>0.1413</v>
      </c>
      <c r="F7" s="8">
        <f t="shared" si="5"/>
        <v>0.238565</v>
      </c>
      <c r="G7" s="8">
        <f t="shared" si="6"/>
        <v>-0.0383</v>
      </c>
      <c r="H7" s="14">
        <f t="shared" si="7"/>
        <v>0.2239</v>
      </c>
      <c r="I7" s="8">
        <f t="shared" si="8"/>
        <v>-0.0536</v>
      </c>
      <c r="J7" s="8">
        <f t="shared" si="9"/>
        <v>-0.213745</v>
      </c>
      <c r="K7" s="8">
        <f t="shared" si="10"/>
        <v>0.04588</v>
      </c>
    </row>
    <row r="8" ht="14.25" customHeight="1">
      <c r="A8" s="8">
        <v>6.0</v>
      </c>
      <c r="B8" s="8">
        <f t="shared" si="1"/>
        <v>-0.225624</v>
      </c>
      <c r="C8" s="8">
        <f t="shared" si="2"/>
        <v>0.11322</v>
      </c>
      <c r="D8" s="8">
        <f t="shared" si="3"/>
        <v>-0.196428</v>
      </c>
      <c r="E8" s="8">
        <f t="shared" si="4"/>
        <v>0.16956</v>
      </c>
      <c r="F8" s="8">
        <f t="shared" si="5"/>
        <v>0.286278</v>
      </c>
      <c r="G8" s="8">
        <f t="shared" si="6"/>
        <v>-0.04596</v>
      </c>
      <c r="H8" s="14">
        <f t="shared" si="7"/>
        <v>0.26868</v>
      </c>
      <c r="I8" s="8">
        <f t="shared" si="8"/>
        <v>-0.06432</v>
      </c>
      <c r="J8" s="8">
        <f t="shared" si="9"/>
        <v>-0.256494</v>
      </c>
      <c r="K8" s="8">
        <f t="shared" si="10"/>
        <v>0.055056</v>
      </c>
    </row>
    <row r="9" ht="14.25" customHeight="1">
      <c r="A9" s="8">
        <v>7.0</v>
      </c>
      <c r="B9" s="8">
        <f t="shared" si="1"/>
        <v>-0.263228</v>
      </c>
      <c r="C9" s="8">
        <f t="shared" si="2"/>
        <v>0.13209</v>
      </c>
      <c r="D9" s="8">
        <f t="shared" si="3"/>
        <v>-0.229166</v>
      </c>
      <c r="E9" s="8">
        <f t="shared" si="4"/>
        <v>0.19782</v>
      </c>
      <c r="F9" s="8">
        <f t="shared" si="5"/>
        <v>0.333991</v>
      </c>
      <c r="G9" s="8">
        <f t="shared" si="6"/>
        <v>-0.05362</v>
      </c>
      <c r="H9" s="14">
        <f t="shared" si="7"/>
        <v>0.31346</v>
      </c>
      <c r="I9" s="8">
        <f t="shared" si="8"/>
        <v>-0.07504</v>
      </c>
      <c r="J9" s="8">
        <f t="shared" si="9"/>
        <v>-0.299243</v>
      </c>
      <c r="K9" s="8">
        <f t="shared" si="10"/>
        <v>0.064232</v>
      </c>
    </row>
    <row r="10" ht="14.25" customHeight="1">
      <c r="A10" s="8">
        <v>8.0</v>
      </c>
      <c r="B10" s="8">
        <f t="shared" si="1"/>
        <v>-0.300832</v>
      </c>
      <c r="C10" s="8">
        <f t="shared" si="2"/>
        <v>0.15096</v>
      </c>
      <c r="D10" s="8">
        <f t="shared" si="3"/>
        <v>-0.261904</v>
      </c>
      <c r="E10" s="8">
        <f t="shared" si="4"/>
        <v>0.22608</v>
      </c>
      <c r="F10" s="8">
        <f t="shared" si="5"/>
        <v>0.381704</v>
      </c>
      <c r="G10" s="8">
        <f t="shared" si="6"/>
        <v>-0.06128</v>
      </c>
      <c r="H10" s="14">
        <f t="shared" si="7"/>
        <v>0.35824</v>
      </c>
      <c r="I10" s="8">
        <f t="shared" si="8"/>
        <v>-0.08576</v>
      </c>
      <c r="J10" s="8">
        <f t="shared" si="9"/>
        <v>-0.341992</v>
      </c>
      <c r="K10" s="8">
        <f t="shared" si="10"/>
        <v>0.073408</v>
      </c>
    </row>
    <row r="11" ht="14.25" customHeight="1">
      <c r="A11" s="8">
        <v>9.0</v>
      </c>
      <c r="B11" s="8">
        <f t="shared" si="1"/>
        <v>-0.338436</v>
      </c>
      <c r="C11" s="8">
        <f t="shared" si="2"/>
        <v>0.16983</v>
      </c>
      <c r="D11" s="8">
        <f t="shared" si="3"/>
        <v>-0.294642</v>
      </c>
      <c r="E11" s="8">
        <f t="shared" si="4"/>
        <v>0.25434</v>
      </c>
      <c r="F11" s="8">
        <f t="shared" si="5"/>
        <v>0.429417</v>
      </c>
      <c r="G11" s="8">
        <f t="shared" si="6"/>
        <v>-0.06894</v>
      </c>
      <c r="H11" s="14">
        <f t="shared" si="7"/>
        <v>0.40302</v>
      </c>
      <c r="I11" s="8">
        <f t="shared" si="8"/>
        <v>-0.09648</v>
      </c>
      <c r="J11" s="8">
        <f t="shared" si="9"/>
        <v>-0.384741</v>
      </c>
      <c r="K11" s="8">
        <f t="shared" si="10"/>
        <v>0.082584</v>
      </c>
    </row>
    <row r="12" ht="14.25" customHeight="1">
      <c r="A12" s="8">
        <v>10.0</v>
      </c>
      <c r="B12" s="8">
        <f t="shared" si="1"/>
        <v>-0.37604</v>
      </c>
      <c r="C12" s="8">
        <f t="shared" si="2"/>
        <v>0.1887</v>
      </c>
      <c r="D12" s="8">
        <f t="shared" si="3"/>
        <v>-0.32738</v>
      </c>
      <c r="E12" s="8">
        <f t="shared" si="4"/>
        <v>0.2826</v>
      </c>
      <c r="F12" s="8">
        <f t="shared" si="5"/>
        <v>0.47713</v>
      </c>
      <c r="G12" s="8">
        <f t="shared" si="6"/>
        <v>-0.0766</v>
      </c>
      <c r="H12" s="14">
        <f t="shared" si="7"/>
        <v>0.4478</v>
      </c>
      <c r="I12" s="8">
        <f t="shared" si="8"/>
        <v>-0.1072</v>
      </c>
      <c r="J12" s="8">
        <f t="shared" si="9"/>
        <v>-0.42749</v>
      </c>
      <c r="K12" s="8">
        <f t="shared" si="10"/>
        <v>0.09176</v>
      </c>
    </row>
    <row r="13" ht="14.25" customHeight="1">
      <c r="A13" s="8">
        <v>11.0</v>
      </c>
      <c r="B13" s="8">
        <f t="shared" si="1"/>
        <v>-0.413644</v>
      </c>
      <c r="C13" s="8">
        <f t="shared" si="2"/>
        <v>0.20757</v>
      </c>
      <c r="D13" s="8">
        <f t="shared" si="3"/>
        <v>-0.360118</v>
      </c>
      <c r="E13" s="8">
        <f t="shared" si="4"/>
        <v>0.31086</v>
      </c>
      <c r="F13" s="8">
        <f t="shared" si="5"/>
        <v>0.524843</v>
      </c>
      <c r="G13" s="8">
        <f t="shared" si="6"/>
        <v>-0.08426</v>
      </c>
      <c r="H13" s="14">
        <f t="shared" si="7"/>
        <v>0.49258</v>
      </c>
      <c r="I13" s="8">
        <f t="shared" si="8"/>
        <v>-0.11792</v>
      </c>
      <c r="J13" s="8">
        <f t="shared" si="9"/>
        <v>-0.470239</v>
      </c>
      <c r="K13" s="8">
        <f t="shared" si="10"/>
        <v>0.100936</v>
      </c>
    </row>
    <row r="14" ht="14.25" customHeight="1">
      <c r="A14" s="8">
        <v>12.0</v>
      </c>
      <c r="B14" s="8">
        <f t="shared" si="1"/>
        <v>-0.451248</v>
      </c>
      <c r="C14" s="8">
        <f t="shared" si="2"/>
        <v>0.22644</v>
      </c>
      <c r="D14" s="8">
        <f t="shared" si="3"/>
        <v>-0.392856</v>
      </c>
      <c r="E14" s="8">
        <f t="shared" si="4"/>
        <v>0.33912</v>
      </c>
      <c r="F14" s="8">
        <f t="shared" si="5"/>
        <v>0.572556</v>
      </c>
      <c r="G14" s="8">
        <f t="shared" si="6"/>
        <v>-0.09192</v>
      </c>
      <c r="H14" s="14">
        <f t="shared" si="7"/>
        <v>0.53736</v>
      </c>
      <c r="I14" s="8">
        <f t="shared" si="8"/>
        <v>-0.12864</v>
      </c>
      <c r="J14" s="8">
        <f t="shared" si="9"/>
        <v>-0.512988</v>
      </c>
      <c r="K14" s="8">
        <f t="shared" si="10"/>
        <v>0.110112</v>
      </c>
    </row>
    <row r="15" ht="14.25" customHeight="1">
      <c r="A15" s="8">
        <v>13.0</v>
      </c>
      <c r="B15" s="8">
        <f t="shared" si="1"/>
        <v>-0.488852</v>
      </c>
      <c r="C15" s="8">
        <f t="shared" si="2"/>
        <v>0.24531</v>
      </c>
      <c r="D15" s="8">
        <f t="shared" si="3"/>
        <v>-0.425594</v>
      </c>
      <c r="E15" s="8">
        <f t="shared" si="4"/>
        <v>0.36738</v>
      </c>
      <c r="F15" s="8">
        <f t="shared" si="5"/>
        <v>0.620269</v>
      </c>
      <c r="G15" s="8">
        <f t="shared" si="6"/>
        <v>-0.09958</v>
      </c>
      <c r="H15" s="14">
        <f t="shared" si="7"/>
        <v>0.58214</v>
      </c>
      <c r="I15" s="8">
        <f t="shared" si="8"/>
        <v>-0.13936</v>
      </c>
      <c r="J15" s="8">
        <f t="shared" si="9"/>
        <v>-0.555737</v>
      </c>
      <c r="K15" s="8">
        <f t="shared" si="10"/>
        <v>0.119288</v>
      </c>
    </row>
    <row r="16" ht="14.25" customHeight="1">
      <c r="A16" s="8">
        <v>14.0</v>
      </c>
      <c r="B16" s="8">
        <f t="shared" si="1"/>
        <v>-0.526456</v>
      </c>
      <c r="C16" s="8">
        <f t="shared" si="2"/>
        <v>0.26418</v>
      </c>
      <c r="D16" s="8">
        <f t="shared" si="3"/>
        <v>-0.458332</v>
      </c>
      <c r="E16" s="8">
        <f t="shared" si="4"/>
        <v>0.39564</v>
      </c>
      <c r="F16" s="8">
        <f t="shared" si="5"/>
        <v>0.667982</v>
      </c>
      <c r="G16" s="8">
        <f t="shared" si="6"/>
        <v>-0.10724</v>
      </c>
      <c r="H16" s="14">
        <f t="shared" si="7"/>
        <v>0.62692</v>
      </c>
      <c r="I16" s="8">
        <f t="shared" si="8"/>
        <v>-0.15008</v>
      </c>
      <c r="J16" s="8">
        <f t="shared" si="9"/>
        <v>-0.598486</v>
      </c>
      <c r="K16" s="8">
        <f t="shared" si="10"/>
        <v>0.128464</v>
      </c>
    </row>
    <row r="17" ht="14.25" customHeight="1">
      <c r="A17" s="8">
        <v>15.0</v>
      </c>
      <c r="B17" s="8">
        <f t="shared" si="1"/>
        <v>-0.56406</v>
      </c>
      <c r="C17" s="8">
        <f t="shared" si="2"/>
        <v>0.28305</v>
      </c>
      <c r="D17" s="8">
        <f t="shared" si="3"/>
        <v>-0.49107</v>
      </c>
      <c r="E17" s="8">
        <f t="shared" si="4"/>
        <v>0.4239</v>
      </c>
      <c r="F17" s="8">
        <f t="shared" si="5"/>
        <v>0.715695</v>
      </c>
      <c r="G17" s="8">
        <f t="shared" si="6"/>
        <v>-0.1149</v>
      </c>
      <c r="H17" s="14">
        <f t="shared" si="7"/>
        <v>0.6717</v>
      </c>
      <c r="I17" s="8">
        <f t="shared" si="8"/>
        <v>-0.1608</v>
      </c>
      <c r="J17" s="8">
        <f t="shared" si="9"/>
        <v>-0.641235</v>
      </c>
      <c r="K17" s="8">
        <f t="shared" si="10"/>
        <v>0.13764</v>
      </c>
    </row>
    <row r="18" ht="14.25" customHeight="1">
      <c r="A18" s="8">
        <v>16.0</v>
      </c>
      <c r="B18" s="8">
        <f t="shared" si="1"/>
        <v>-0.601664</v>
      </c>
      <c r="C18" s="8">
        <f t="shared" si="2"/>
        <v>0.30192</v>
      </c>
      <c r="D18" s="8">
        <f t="shared" si="3"/>
        <v>-0.523808</v>
      </c>
      <c r="E18" s="8">
        <f t="shared" si="4"/>
        <v>0.45216</v>
      </c>
      <c r="F18" s="8">
        <f t="shared" si="5"/>
        <v>0.763408</v>
      </c>
      <c r="G18" s="8">
        <f t="shared" si="6"/>
        <v>-0.12256</v>
      </c>
      <c r="H18" s="14">
        <f t="shared" si="7"/>
        <v>0.71648</v>
      </c>
      <c r="I18" s="8">
        <f t="shared" si="8"/>
        <v>-0.17152</v>
      </c>
      <c r="J18" s="8">
        <f t="shared" si="9"/>
        <v>-0.683984</v>
      </c>
      <c r="K18" s="8">
        <f t="shared" si="10"/>
        <v>0.146816</v>
      </c>
    </row>
    <row r="19" ht="14.25" customHeight="1">
      <c r="A19" s="8">
        <v>17.0</v>
      </c>
      <c r="B19" s="8">
        <f t="shared" si="1"/>
        <v>-0.639268</v>
      </c>
      <c r="C19" s="8">
        <f t="shared" si="2"/>
        <v>0.32079</v>
      </c>
      <c r="D19" s="8">
        <f t="shared" si="3"/>
        <v>-0.556546</v>
      </c>
      <c r="E19" s="8">
        <f t="shared" si="4"/>
        <v>0.48042</v>
      </c>
      <c r="F19" s="8">
        <f t="shared" si="5"/>
        <v>0.811121</v>
      </c>
      <c r="G19" s="8">
        <f t="shared" si="6"/>
        <v>-0.13022</v>
      </c>
      <c r="H19" s="14">
        <f t="shared" si="7"/>
        <v>0.76126</v>
      </c>
      <c r="I19" s="8">
        <f t="shared" si="8"/>
        <v>-0.18224</v>
      </c>
      <c r="J19" s="8">
        <f t="shared" si="9"/>
        <v>-0.726733</v>
      </c>
      <c r="K19" s="8">
        <f t="shared" si="10"/>
        <v>0.155992</v>
      </c>
    </row>
    <row r="20" ht="14.25" customHeight="1">
      <c r="A20" s="8">
        <v>18.0</v>
      </c>
      <c r="B20" s="8">
        <f t="shared" si="1"/>
        <v>-0.676872</v>
      </c>
      <c r="C20" s="8">
        <f t="shared" si="2"/>
        <v>0.33966</v>
      </c>
      <c r="D20" s="8">
        <f t="shared" si="3"/>
        <v>-0.589284</v>
      </c>
      <c r="E20" s="8">
        <f t="shared" si="4"/>
        <v>0.50868</v>
      </c>
      <c r="F20" s="8">
        <f t="shared" si="5"/>
        <v>0.858834</v>
      </c>
      <c r="G20" s="8">
        <f t="shared" si="6"/>
        <v>-0.13788</v>
      </c>
      <c r="H20" s="14">
        <f t="shared" si="7"/>
        <v>0.80604</v>
      </c>
      <c r="I20" s="8">
        <f t="shared" si="8"/>
        <v>-0.19296</v>
      </c>
      <c r="J20" s="8">
        <f t="shared" si="9"/>
        <v>-0.769482</v>
      </c>
      <c r="K20" s="8">
        <f t="shared" si="10"/>
        <v>0.165168</v>
      </c>
    </row>
    <row r="21" ht="14.25" customHeight="1">
      <c r="A21" s="8">
        <v>19.0</v>
      </c>
      <c r="B21" s="8">
        <f t="shared" si="1"/>
        <v>-0.714476</v>
      </c>
      <c r="C21" s="8">
        <f t="shared" si="2"/>
        <v>0.35853</v>
      </c>
      <c r="D21" s="8">
        <f t="shared" si="3"/>
        <v>-0.622022</v>
      </c>
      <c r="E21" s="8">
        <f t="shared" si="4"/>
        <v>0.53694</v>
      </c>
      <c r="F21" s="8">
        <f t="shared" si="5"/>
        <v>0.906547</v>
      </c>
      <c r="G21" s="8">
        <f t="shared" si="6"/>
        <v>-0.14554</v>
      </c>
      <c r="H21" s="14">
        <f t="shared" si="7"/>
        <v>0.85082</v>
      </c>
      <c r="I21" s="8">
        <f t="shared" si="8"/>
        <v>-0.20368</v>
      </c>
      <c r="J21" s="8">
        <f t="shared" si="9"/>
        <v>-0.812231</v>
      </c>
      <c r="K21" s="8">
        <f t="shared" si="10"/>
        <v>0.174344</v>
      </c>
    </row>
    <row r="22" ht="14.25" customHeight="1">
      <c r="A22" s="8">
        <v>20.0</v>
      </c>
      <c r="B22" s="8">
        <f t="shared" si="1"/>
        <v>-0.75208</v>
      </c>
      <c r="C22" s="8">
        <f t="shared" si="2"/>
        <v>0.3774</v>
      </c>
      <c r="D22" s="8">
        <f t="shared" si="3"/>
        <v>-0.65476</v>
      </c>
      <c r="E22" s="8">
        <f t="shared" si="4"/>
        <v>0.5652</v>
      </c>
      <c r="F22" s="8">
        <f t="shared" si="5"/>
        <v>0.95426</v>
      </c>
      <c r="G22" s="8">
        <f t="shared" si="6"/>
        <v>-0.1532</v>
      </c>
      <c r="H22" s="14">
        <f t="shared" si="7"/>
        <v>0.8956</v>
      </c>
      <c r="I22" s="8">
        <f t="shared" si="8"/>
        <v>-0.2144</v>
      </c>
      <c r="J22" s="8">
        <f t="shared" si="9"/>
        <v>-0.85498</v>
      </c>
      <c r="K22" s="8">
        <f t="shared" si="10"/>
        <v>0.18352</v>
      </c>
    </row>
    <row r="23" ht="14.25" customHeight="1">
      <c r="A23" s="8">
        <v>21.0</v>
      </c>
      <c r="B23" s="8">
        <f t="shared" si="1"/>
        <v>-0.789684</v>
      </c>
      <c r="C23" s="8">
        <f t="shared" si="2"/>
        <v>0.39627</v>
      </c>
      <c r="D23" s="8">
        <f t="shared" si="3"/>
        <v>-0.687498</v>
      </c>
      <c r="E23" s="8">
        <f t="shared" si="4"/>
        <v>0.59346</v>
      </c>
      <c r="F23" s="8">
        <f t="shared" si="5"/>
        <v>1.001973</v>
      </c>
      <c r="G23" s="8">
        <f t="shared" si="6"/>
        <v>-0.16086</v>
      </c>
      <c r="H23" s="14">
        <f t="shared" si="7"/>
        <v>0.94038</v>
      </c>
      <c r="I23" s="8">
        <f t="shared" si="8"/>
        <v>-0.22512</v>
      </c>
      <c r="J23" s="8">
        <f t="shared" si="9"/>
        <v>-0.897729</v>
      </c>
      <c r="K23" s="8">
        <f t="shared" si="10"/>
        <v>0.192696</v>
      </c>
    </row>
    <row r="24" ht="14.25" customHeight="1">
      <c r="A24" s="8">
        <v>22.0</v>
      </c>
      <c r="B24" s="8">
        <f t="shared" si="1"/>
        <v>-0.827288</v>
      </c>
      <c r="C24" s="8">
        <f t="shared" si="2"/>
        <v>0.41514</v>
      </c>
      <c r="D24" s="8">
        <f t="shared" si="3"/>
        <v>-0.720236</v>
      </c>
      <c r="E24" s="8">
        <f t="shared" si="4"/>
        <v>0.62172</v>
      </c>
      <c r="F24" s="8">
        <f t="shared" si="5"/>
        <v>1.049686</v>
      </c>
      <c r="G24" s="8">
        <f t="shared" si="6"/>
        <v>-0.16852</v>
      </c>
      <c r="H24" s="14">
        <f t="shared" si="7"/>
        <v>0.98516</v>
      </c>
      <c r="I24" s="8">
        <f t="shared" si="8"/>
        <v>-0.23584</v>
      </c>
      <c r="J24" s="8">
        <f t="shared" si="9"/>
        <v>-0.940478</v>
      </c>
      <c r="K24" s="8">
        <f t="shared" si="10"/>
        <v>0.201872</v>
      </c>
    </row>
    <row r="25" ht="14.25" customHeight="1">
      <c r="A25" s="8">
        <v>23.0</v>
      </c>
      <c r="B25" s="8">
        <f t="shared" si="1"/>
        <v>-0.864892</v>
      </c>
      <c r="C25" s="8">
        <f t="shared" si="2"/>
        <v>0.43401</v>
      </c>
      <c r="D25" s="8">
        <f t="shared" si="3"/>
        <v>-0.752974</v>
      </c>
      <c r="E25" s="8">
        <f t="shared" si="4"/>
        <v>0.64998</v>
      </c>
      <c r="F25" s="8">
        <f t="shared" si="5"/>
        <v>1.097399</v>
      </c>
      <c r="G25" s="8">
        <f t="shared" si="6"/>
        <v>-0.17618</v>
      </c>
      <c r="H25" s="14">
        <f t="shared" si="7"/>
        <v>1.02994</v>
      </c>
      <c r="I25" s="8">
        <f t="shared" si="8"/>
        <v>-0.24656</v>
      </c>
      <c r="J25" s="8">
        <f t="shared" si="9"/>
        <v>-0.983227</v>
      </c>
      <c r="K25" s="8">
        <f t="shared" si="10"/>
        <v>0.211048</v>
      </c>
    </row>
    <row r="26" ht="14.25" customHeight="1">
      <c r="A26" s="8">
        <v>24.0</v>
      </c>
      <c r="B26" s="8">
        <f t="shared" si="1"/>
        <v>-0.902496</v>
      </c>
      <c r="C26" s="8">
        <f t="shared" si="2"/>
        <v>0.45288</v>
      </c>
      <c r="D26" s="8">
        <f t="shared" si="3"/>
        <v>-0.785712</v>
      </c>
      <c r="E26" s="8">
        <f t="shared" si="4"/>
        <v>0.67824</v>
      </c>
      <c r="F26" s="8">
        <f t="shared" si="5"/>
        <v>1.145112</v>
      </c>
      <c r="G26" s="8">
        <f t="shared" si="6"/>
        <v>-0.18384</v>
      </c>
      <c r="H26" s="14">
        <f t="shared" si="7"/>
        <v>1.07472</v>
      </c>
      <c r="I26" s="8">
        <f t="shared" si="8"/>
        <v>-0.25728</v>
      </c>
      <c r="J26" s="8">
        <f t="shared" si="9"/>
        <v>-1.025976</v>
      </c>
      <c r="K26" s="8">
        <f t="shared" si="10"/>
        <v>0.220224</v>
      </c>
    </row>
    <row r="27" ht="14.25" customHeight="1">
      <c r="A27" s="8">
        <v>25.0</v>
      </c>
      <c r="B27" s="8">
        <f t="shared" si="1"/>
        <v>-0.9401</v>
      </c>
      <c r="C27" s="8">
        <f t="shared" si="2"/>
        <v>0.47175</v>
      </c>
      <c r="D27" s="8">
        <f t="shared" si="3"/>
        <v>-0.81845</v>
      </c>
      <c r="E27" s="8">
        <f t="shared" si="4"/>
        <v>0.7065</v>
      </c>
      <c r="F27" s="8">
        <f t="shared" si="5"/>
        <v>1.192825</v>
      </c>
      <c r="G27" s="8">
        <f t="shared" si="6"/>
        <v>-0.1915</v>
      </c>
      <c r="H27" s="14">
        <f t="shared" si="7"/>
        <v>1.1195</v>
      </c>
      <c r="I27" s="8">
        <f t="shared" si="8"/>
        <v>-0.268</v>
      </c>
      <c r="J27" s="8">
        <f t="shared" si="9"/>
        <v>-1.068725</v>
      </c>
      <c r="K27" s="8">
        <f t="shared" si="10"/>
        <v>0.2294</v>
      </c>
    </row>
    <row r="28" ht="14.25" customHeight="1">
      <c r="A28" s="8">
        <v>26.0</v>
      </c>
      <c r="B28" s="8">
        <f t="shared" si="1"/>
        <v>-0.977704</v>
      </c>
      <c r="C28" s="8">
        <f t="shared" si="2"/>
        <v>0.49062</v>
      </c>
      <c r="D28" s="8">
        <f t="shared" si="3"/>
        <v>-0.851188</v>
      </c>
      <c r="E28" s="8">
        <f t="shared" si="4"/>
        <v>0.73476</v>
      </c>
      <c r="F28" s="8">
        <f t="shared" si="5"/>
        <v>1.240538</v>
      </c>
      <c r="G28" s="8">
        <f t="shared" si="6"/>
        <v>-0.19916</v>
      </c>
      <c r="H28" s="14">
        <f t="shared" si="7"/>
        <v>1.16428</v>
      </c>
      <c r="I28" s="8">
        <f t="shared" si="8"/>
        <v>-0.27872</v>
      </c>
      <c r="J28" s="8">
        <f t="shared" si="9"/>
        <v>-1.111474</v>
      </c>
      <c r="K28" s="8">
        <f t="shared" si="10"/>
        <v>0.238576</v>
      </c>
    </row>
    <row r="29" ht="14.25" customHeight="1">
      <c r="A29" s="8">
        <v>27.0</v>
      </c>
      <c r="B29" s="8">
        <f t="shared" si="1"/>
        <v>-1.015308</v>
      </c>
      <c r="C29" s="8">
        <f t="shared" si="2"/>
        <v>0.50949</v>
      </c>
      <c r="D29" s="8">
        <f t="shared" si="3"/>
        <v>-0.883926</v>
      </c>
      <c r="E29" s="8">
        <f t="shared" si="4"/>
        <v>0.76302</v>
      </c>
      <c r="F29" s="8">
        <f t="shared" si="5"/>
        <v>1.288251</v>
      </c>
      <c r="G29" s="8">
        <f t="shared" si="6"/>
        <v>-0.20682</v>
      </c>
      <c r="H29" s="14">
        <f t="shared" si="7"/>
        <v>1.20906</v>
      </c>
      <c r="I29" s="8">
        <f t="shared" si="8"/>
        <v>-0.28944</v>
      </c>
      <c r="J29" s="8">
        <f t="shared" si="9"/>
        <v>-1.154223</v>
      </c>
      <c r="K29" s="8">
        <f t="shared" si="10"/>
        <v>0.247752</v>
      </c>
    </row>
    <row r="30" ht="14.25" customHeight="1">
      <c r="A30" s="8">
        <v>28.0</v>
      </c>
      <c r="B30" s="8">
        <f t="shared" si="1"/>
        <v>-1.052912</v>
      </c>
      <c r="C30" s="8">
        <f t="shared" si="2"/>
        <v>0.52836</v>
      </c>
      <c r="D30" s="8">
        <f t="shared" si="3"/>
        <v>-0.916664</v>
      </c>
      <c r="E30" s="8">
        <f t="shared" si="4"/>
        <v>0.79128</v>
      </c>
      <c r="F30" s="8">
        <f t="shared" si="5"/>
        <v>1.335964</v>
      </c>
      <c r="G30" s="8">
        <f t="shared" si="6"/>
        <v>-0.21448</v>
      </c>
      <c r="H30" s="14">
        <f t="shared" si="7"/>
        <v>1.25384</v>
      </c>
      <c r="I30" s="8">
        <f t="shared" si="8"/>
        <v>-0.30016</v>
      </c>
      <c r="J30" s="8">
        <f t="shared" si="9"/>
        <v>-1.196972</v>
      </c>
      <c r="K30" s="8">
        <f t="shared" si="10"/>
        <v>0.256928</v>
      </c>
    </row>
    <row r="31" ht="14.25" customHeight="1">
      <c r="A31" s="8">
        <v>29.0</v>
      </c>
      <c r="B31" s="8">
        <f t="shared" si="1"/>
        <v>-1.090516</v>
      </c>
      <c r="C31" s="8">
        <f t="shared" si="2"/>
        <v>0.54723</v>
      </c>
      <c r="D31" s="8">
        <f t="shared" si="3"/>
        <v>-0.949402</v>
      </c>
      <c r="E31" s="8">
        <f t="shared" si="4"/>
        <v>0.81954</v>
      </c>
      <c r="F31" s="8">
        <f t="shared" si="5"/>
        <v>1.383677</v>
      </c>
      <c r="G31" s="8">
        <f t="shared" si="6"/>
        <v>-0.22214</v>
      </c>
      <c r="H31" s="14">
        <f t="shared" si="7"/>
        <v>1.29862</v>
      </c>
      <c r="I31" s="8">
        <f t="shared" si="8"/>
        <v>-0.31088</v>
      </c>
      <c r="J31" s="8">
        <f t="shared" si="9"/>
        <v>-1.239721</v>
      </c>
      <c r="K31" s="8">
        <f t="shared" si="10"/>
        <v>0.266104</v>
      </c>
    </row>
    <row r="32" ht="14.25" customHeight="1">
      <c r="A32" s="8">
        <v>30.0</v>
      </c>
      <c r="B32" s="8">
        <f t="shared" si="1"/>
        <v>-1.12812</v>
      </c>
      <c r="C32" s="8">
        <f t="shared" si="2"/>
        <v>0.5661</v>
      </c>
      <c r="D32" s="8">
        <f t="shared" si="3"/>
        <v>-0.98214</v>
      </c>
      <c r="E32" s="8">
        <f t="shared" si="4"/>
        <v>0.8478</v>
      </c>
      <c r="F32" s="8">
        <f t="shared" si="5"/>
        <v>1.43139</v>
      </c>
      <c r="G32" s="8">
        <f t="shared" si="6"/>
        <v>-0.2298</v>
      </c>
      <c r="H32" s="14">
        <f t="shared" si="7"/>
        <v>1.3434</v>
      </c>
      <c r="I32" s="8">
        <f t="shared" si="8"/>
        <v>-0.3216</v>
      </c>
      <c r="J32" s="8">
        <f t="shared" si="9"/>
        <v>-1.28247</v>
      </c>
      <c r="K32" s="8">
        <f t="shared" si="10"/>
        <v>0.27528</v>
      </c>
    </row>
    <row r="33" ht="14.25" customHeight="1">
      <c r="A33" s="8">
        <v>31.0</v>
      </c>
      <c r="B33" s="8">
        <f t="shared" si="1"/>
        <v>-1.165724</v>
      </c>
      <c r="C33" s="8">
        <f t="shared" si="2"/>
        <v>0.58497</v>
      </c>
      <c r="D33" s="8">
        <f t="shared" si="3"/>
        <v>-1.014878</v>
      </c>
      <c r="E33" s="8">
        <f t="shared" si="4"/>
        <v>0.87606</v>
      </c>
      <c r="F33" s="8">
        <f t="shared" si="5"/>
        <v>1.479103</v>
      </c>
      <c r="G33" s="8">
        <f t="shared" si="6"/>
        <v>-0.23746</v>
      </c>
      <c r="H33" s="14">
        <f t="shared" si="7"/>
        <v>1.38818</v>
      </c>
      <c r="I33" s="8">
        <f t="shared" si="8"/>
        <v>-0.33232</v>
      </c>
      <c r="J33" s="8">
        <f t="shared" si="9"/>
        <v>-1.325219</v>
      </c>
      <c r="K33" s="8">
        <f t="shared" si="10"/>
        <v>0.284456</v>
      </c>
    </row>
    <row r="34" ht="14.25" customHeight="1">
      <c r="A34" s="8">
        <v>32.0</v>
      </c>
      <c r="B34" s="8">
        <f t="shared" si="1"/>
        <v>-1.203328</v>
      </c>
      <c r="C34" s="8">
        <f t="shared" si="2"/>
        <v>0.60384</v>
      </c>
      <c r="D34" s="8">
        <f t="shared" si="3"/>
        <v>-1.047616</v>
      </c>
      <c r="E34" s="8">
        <f t="shared" si="4"/>
        <v>0.90432</v>
      </c>
      <c r="F34" s="8">
        <f t="shared" si="5"/>
        <v>1.526816</v>
      </c>
      <c r="G34" s="8">
        <f t="shared" si="6"/>
        <v>-0.24512</v>
      </c>
      <c r="H34" s="14">
        <f t="shared" si="7"/>
        <v>1.43296</v>
      </c>
      <c r="I34" s="8">
        <f t="shared" si="8"/>
        <v>-0.34304</v>
      </c>
      <c r="J34" s="8">
        <f t="shared" si="9"/>
        <v>-1.367968</v>
      </c>
      <c r="K34" s="8">
        <f t="shared" si="10"/>
        <v>0.293632</v>
      </c>
    </row>
    <row r="35" ht="14.25" customHeight="1">
      <c r="A35" s="8">
        <v>33.0</v>
      </c>
      <c r="B35" s="8">
        <f t="shared" si="1"/>
        <v>-1.240932</v>
      </c>
      <c r="C35" s="8">
        <f t="shared" si="2"/>
        <v>0.62271</v>
      </c>
      <c r="D35" s="8">
        <f t="shared" si="3"/>
        <v>-1.080354</v>
      </c>
      <c r="E35" s="8">
        <f t="shared" si="4"/>
        <v>0.93258</v>
      </c>
      <c r="F35" s="8">
        <f t="shared" si="5"/>
        <v>1.574529</v>
      </c>
      <c r="G35" s="8">
        <f t="shared" si="6"/>
        <v>-0.25278</v>
      </c>
      <c r="H35" s="14">
        <f t="shared" si="7"/>
        <v>1.47774</v>
      </c>
      <c r="I35" s="8">
        <f t="shared" si="8"/>
        <v>-0.35376</v>
      </c>
      <c r="J35" s="8">
        <f t="shared" si="9"/>
        <v>-1.410717</v>
      </c>
      <c r="K35" s="8">
        <f t="shared" si="10"/>
        <v>0.302808</v>
      </c>
    </row>
    <row r="36" ht="14.25" customHeight="1">
      <c r="A36" s="8">
        <v>34.0</v>
      </c>
      <c r="B36" s="8">
        <f t="shared" si="1"/>
        <v>-1.278536</v>
      </c>
      <c r="C36" s="8">
        <f t="shared" si="2"/>
        <v>0.64158</v>
      </c>
      <c r="D36" s="8">
        <f t="shared" si="3"/>
        <v>-1.113092</v>
      </c>
      <c r="E36" s="8">
        <f t="shared" si="4"/>
        <v>0.96084</v>
      </c>
      <c r="F36" s="8">
        <f t="shared" si="5"/>
        <v>1.622242</v>
      </c>
      <c r="G36" s="8">
        <f t="shared" si="6"/>
        <v>-0.26044</v>
      </c>
      <c r="H36" s="14">
        <f t="shared" si="7"/>
        <v>1.52252</v>
      </c>
      <c r="I36" s="8">
        <f t="shared" si="8"/>
        <v>-0.36448</v>
      </c>
      <c r="J36" s="8">
        <f t="shared" si="9"/>
        <v>-1.453466</v>
      </c>
      <c r="K36" s="8">
        <f t="shared" si="10"/>
        <v>0.311984</v>
      </c>
    </row>
    <row r="37" ht="14.25" customHeight="1">
      <c r="A37" s="8">
        <v>35.0</v>
      </c>
      <c r="B37" s="8">
        <f t="shared" si="1"/>
        <v>-1.31614</v>
      </c>
      <c r="C37" s="8">
        <f t="shared" si="2"/>
        <v>0.66045</v>
      </c>
      <c r="D37" s="8">
        <f t="shared" si="3"/>
        <v>-1.14583</v>
      </c>
      <c r="E37" s="8">
        <f t="shared" si="4"/>
        <v>0.9891</v>
      </c>
      <c r="F37" s="8">
        <f t="shared" si="5"/>
        <v>1.669955</v>
      </c>
      <c r="G37" s="8">
        <f t="shared" si="6"/>
        <v>-0.2681</v>
      </c>
      <c r="H37" s="14">
        <f t="shared" si="7"/>
        <v>1.5673</v>
      </c>
      <c r="I37" s="8">
        <f t="shared" si="8"/>
        <v>-0.3752</v>
      </c>
      <c r="J37" s="8">
        <f t="shared" si="9"/>
        <v>-1.496215</v>
      </c>
      <c r="K37" s="8">
        <f t="shared" si="10"/>
        <v>0.32116</v>
      </c>
    </row>
    <row r="38" ht="14.25" customHeight="1">
      <c r="A38" s="8">
        <v>36.0</v>
      </c>
      <c r="B38" s="8">
        <f t="shared" si="1"/>
        <v>-1.353744</v>
      </c>
      <c r="C38" s="8">
        <f t="shared" si="2"/>
        <v>0.67932</v>
      </c>
      <c r="D38" s="8">
        <f t="shared" si="3"/>
        <v>-1.178568</v>
      </c>
      <c r="E38" s="8">
        <f t="shared" si="4"/>
        <v>1.01736</v>
      </c>
      <c r="F38" s="8">
        <f t="shared" si="5"/>
        <v>1.717668</v>
      </c>
      <c r="G38" s="8">
        <f t="shared" si="6"/>
        <v>-0.27576</v>
      </c>
      <c r="H38" s="14">
        <f t="shared" si="7"/>
        <v>1.61208</v>
      </c>
      <c r="I38" s="8">
        <f t="shared" si="8"/>
        <v>-0.38592</v>
      </c>
      <c r="J38" s="8">
        <f t="shared" si="9"/>
        <v>-1.538964</v>
      </c>
      <c r="K38" s="8">
        <f t="shared" si="10"/>
        <v>0.330336</v>
      </c>
    </row>
    <row r="39" ht="14.25" customHeight="1">
      <c r="A39" s="8">
        <v>37.0</v>
      </c>
      <c r="B39" s="8">
        <f t="shared" si="1"/>
        <v>-1.391348</v>
      </c>
      <c r="C39" s="8">
        <f t="shared" si="2"/>
        <v>0.69819</v>
      </c>
      <c r="D39" s="8">
        <f t="shared" si="3"/>
        <v>-1.211306</v>
      </c>
      <c r="E39" s="8">
        <f t="shared" si="4"/>
        <v>1.04562</v>
      </c>
      <c r="F39" s="8">
        <f t="shared" si="5"/>
        <v>1.765381</v>
      </c>
      <c r="G39" s="8">
        <f t="shared" si="6"/>
        <v>-0.28342</v>
      </c>
      <c r="H39" s="14">
        <f t="shared" si="7"/>
        <v>1.65686</v>
      </c>
      <c r="I39" s="8">
        <f t="shared" si="8"/>
        <v>-0.39664</v>
      </c>
      <c r="J39" s="8">
        <f t="shared" si="9"/>
        <v>-1.581713</v>
      </c>
      <c r="K39" s="8">
        <f t="shared" si="10"/>
        <v>0.339512</v>
      </c>
    </row>
    <row r="40" ht="14.25" customHeight="1">
      <c r="A40" s="8">
        <v>38.0</v>
      </c>
      <c r="B40" s="8">
        <f t="shared" si="1"/>
        <v>-1.428952</v>
      </c>
      <c r="C40" s="8">
        <f t="shared" si="2"/>
        <v>0.71706</v>
      </c>
      <c r="D40" s="8">
        <f t="shared" si="3"/>
        <v>-1.244044</v>
      </c>
      <c r="E40" s="8">
        <f t="shared" si="4"/>
        <v>1.07388</v>
      </c>
      <c r="F40" s="8">
        <f t="shared" si="5"/>
        <v>1.813094</v>
      </c>
      <c r="G40" s="8">
        <f t="shared" si="6"/>
        <v>-0.29108</v>
      </c>
      <c r="H40" s="14">
        <f t="shared" si="7"/>
        <v>1.70164</v>
      </c>
      <c r="I40" s="8">
        <f t="shared" si="8"/>
        <v>-0.40736</v>
      </c>
      <c r="J40" s="8">
        <f t="shared" si="9"/>
        <v>-1.624462</v>
      </c>
      <c r="K40" s="8">
        <f t="shared" si="10"/>
        <v>0.348688</v>
      </c>
    </row>
    <row r="41" ht="14.25" customHeight="1">
      <c r="A41" s="8">
        <v>39.0</v>
      </c>
      <c r="B41" s="8">
        <f t="shared" si="1"/>
        <v>-1.466556</v>
      </c>
      <c r="C41" s="8">
        <f t="shared" si="2"/>
        <v>0.73593</v>
      </c>
      <c r="D41" s="8">
        <f t="shared" si="3"/>
        <v>-1.276782</v>
      </c>
      <c r="E41" s="8">
        <f t="shared" si="4"/>
        <v>1.10214</v>
      </c>
      <c r="F41" s="8">
        <f t="shared" si="5"/>
        <v>1.860807</v>
      </c>
      <c r="G41" s="8">
        <f t="shared" si="6"/>
        <v>-0.29874</v>
      </c>
      <c r="H41" s="14">
        <f t="shared" si="7"/>
        <v>1.74642</v>
      </c>
      <c r="I41" s="8">
        <f t="shared" si="8"/>
        <v>-0.41808</v>
      </c>
      <c r="J41" s="8">
        <f t="shared" si="9"/>
        <v>-1.667211</v>
      </c>
      <c r="K41" s="8">
        <f t="shared" si="10"/>
        <v>0.357864</v>
      </c>
    </row>
    <row r="42" ht="14.25" customHeight="1">
      <c r="A42" s="8">
        <v>40.0</v>
      </c>
      <c r="B42" s="8">
        <f t="shared" si="1"/>
        <v>-1.50416</v>
      </c>
      <c r="C42" s="8">
        <f t="shared" si="2"/>
        <v>0.7548</v>
      </c>
      <c r="D42" s="8">
        <f t="shared" si="3"/>
        <v>-1.30952</v>
      </c>
      <c r="E42" s="8">
        <f t="shared" si="4"/>
        <v>1.1304</v>
      </c>
      <c r="F42" s="8">
        <f t="shared" si="5"/>
        <v>1.90852</v>
      </c>
      <c r="G42" s="8">
        <f t="shared" si="6"/>
        <v>-0.3064</v>
      </c>
      <c r="H42" s="14">
        <f t="shared" si="7"/>
        <v>1.7912</v>
      </c>
      <c r="I42" s="8">
        <f t="shared" si="8"/>
        <v>-0.4288</v>
      </c>
      <c r="J42" s="8">
        <f t="shared" si="9"/>
        <v>-1.70996</v>
      </c>
      <c r="K42" s="8">
        <f t="shared" si="10"/>
        <v>0.36704</v>
      </c>
    </row>
    <row r="43" ht="14.25" customHeight="1">
      <c r="A43" s="8">
        <v>41.0</v>
      </c>
      <c r="B43" s="8">
        <f t="shared" si="1"/>
        <v>-1.541764</v>
      </c>
      <c r="C43" s="8">
        <f t="shared" si="2"/>
        <v>0.77367</v>
      </c>
      <c r="D43" s="8">
        <f t="shared" si="3"/>
        <v>-1.342258</v>
      </c>
      <c r="E43" s="8">
        <f t="shared" si="4"/>
        <v>1.15866</v>
      </c>
      <c r="F43" s="8">
        <f t="shared" si="5"/>
        <v>1.956233</v>
      </c>
      <c r="G43" s="8">
        <f t="shared" si="6"/>
        <v>-0.31406</v>
      </c>
      <c r="H43" s="14">
        <f t="shared" si="7"/>
        <v>1.83598</v>
      </c>
      <c r="I43" s="8">
        <f t="shared" si="8"/>
        <v>-0.43952</v>
      </c>
      <c r="J43" s="8">
        <f t="shared" si="9"/>
        <v>-1.752709</v>
      </c>
      <c r="K43" s="8">
        <f t="shared" si="10"/>
        <v>0.376216</v>
      </c>
    </row>
    <row r="44" ht="14.25" customHeight="1">
      <c r="A44" s="8">
        <v>42.0</v>
      </c>
      <c r="B44" s="8">
        <f t="shared" si="1"/>
        <v>-1.579368</v>
      </c>
      <c r="C44" s="8">
        <f t="shared" si="2"/>
        <v>0.79254</v>
      </c>
      <c r="D44" s="8">
        <f t="shared" si="3"/>
        <v>-1.374996</v>
      </c>
      <c r="E44" s="8">
        <f t="shared" si="4"/>
        <v>1.18692</v>
      </c>
      <c r="F44" s="8">
        <f t="shared" si="5"/>
        <v>2.003946</v>
      </c>
      <c r="G44" s="8">
        <f t="shared" si="6"/>
        <v>-0.32172</v>
      </c>
      <c r="H44" s="14">
        <f t="shared" si="7"/>
        <v>1.88076</v>
      </c>
      <c r="I44" s="8">
        <f t="shared" si="8"/>
        <v>-0.45024</v>
      </c>
      <c r="J44" s="8">
        <f t="shared" si="9"/>
        <v>-1.795458</v>
      </c>
      <c r="K44" s="8">
        <f t="shared" si="10"/>
        <v>0.385392</v>
      </c>
    </row>
    <row r="45" ht="14.25" customHeight="1">
      <c r="A45" s="8">
        <v>43.0</v>
      </c>
      <c r="B45" s="8">
        <f t="shared" si="1"/>
        <v>-1.616972</v>
      </c>
      <c r="C45" s="8">
        <f t="shared" si="2"/>
        <v>0.81141</v>
      </c>
      <c r="D45" s="8">
        <f t="shared" si="3"/>
        <v>-1.407734</v>
      </c>
      <c r="E45" s="8">
        <f t="shared" si="4"/>
        <v>1.21518</v>
      </c>
      <c r="F45" s="8">
        <f t="shared" si="5"/>
        <v>2.051659</v>
      </c>
      <c r="G45" s="8">
        <f t="shared" si="6"/>
        <v>-0.32938</v>
      </c>
      <c r="H45" s="14">
        <f t="shared" si="7"/>
        <v>1.92554</v>
      </c>
      <c r="I45" s="8">
        <f t="shared" si="8"/>
        <v>-0.46096</v>
      </c>
      <c r="J45" s="8">
        <f t="shared" si="9"/>
        <v>-1.838207</v>
      </c>
      <c r="K45" s="8">
        <f t="shared" si="10"/>
        <v>0.394568</v>
      </c>
    </row>
    <row r="46" ht="14.25" customHeight="1">
      <c r="A46" s="8">
        <v>44.0</v>
      </c>
      <c r="B46" s="8">
        <f t="shared" si="1"/>
        <v>-1.654576</v>
      </c>
      <c r="C46" s="8">
        <f t="shared" si="2"/>
        <v>0.83028</v>
      </c>
      <c r="D46" s="8">
        <f t="shared" si="3"/>
        <v>-1.440472</v>
      </c>
      <c r="E46" s="8">
        <f t="shared" si="4"/>
        <v>1.24344</v>
      </c>
      <c r="F46" s="8">
        <f t="shared" si="5"/>
        <v>2.099372</v>
      </c>
      <c r="G46" s="8">
        <f t="shared" si="6"/>
        <v>-0.33704</v>
      </c>
      <c r="H46" s="14">
        <f t="shared" si="7"/>
        <v>1.97032</v>
      </c>
      <c r="I46" s="8">
        <f t="shared" si="8"/>
        <v>-0.47168</v>
      </c>
      <c r="J46" s="8">
        <f t="shared" si="9"/>
        <v>-1.880956</v>
      </c>
      <c r="K46" s="8">
        <f t="shared" si="10"/>
        <v>0.403744</v>
      </c>
    </row>
    <row r="47" ht="14.25" customHeight="1">
      <c r="A47" s="8">
        <v>45.0</v>
      </c>
      <c r="B47" s="8">
        <f t="shared" si="1"/>
        <v>-1.69218</v>
      </c>
      <c r="C47" s="8">
        <f t="shared" si="2"/>
        <v>0.84915</v>
      </c>
      <c r="D47" s="8">
        <f t="shared" si="3"/>
        <v>-1.47321</v>
      </c>
      <c r="E47" s="8">
        <f t="shared" si="4"/>
        <v>1.2717</v>
      </c>
      <c r="F47" s="8">
        <f t="shared" si="5"/>
        <v>2.147085</v>
      </c>
      <c r="G47" s="8">
        <f t="shared" si="6"/>
        <v>-0.3447</v>
      </c>
      <c r="H47" s="14">
        <f t="shared" si="7"/>
        <v>2.0151</v>
      </c>
      <c r="I47" s="8">
        <f t="shared" si="8"/>
        <v>-0.4824</v>
      </c>
      <c r="J47" s="8">
        <f t="shared" si="9"/>
        <v>-1.923705</v>
      </c>
      <c r="K47" s="8">
        <f t="shared" si="10"/>
        <v>0.41292</v>
      </c>
    </row>
    <row r="48" ht="14.25" customHeight="1">
      <c r="A48" s="8">
        <v>46.0</v>
      </c>
      <c r="B48" s="8">
        <f t="shared" si="1"/>
        <v>-1.729784</v>
      </c>
      <c r="C48" s="8">
        <f t="shared" si="2"/>
        <v>0.86802</v>
      </c>
      <c r="D48" s="8">
        <f t="shared" si="3"/>
        <v>-1.505948</v>
      </c>
      <c r="E48" s="8">
        <f t="shared" si="4"/>
        <v>1.29996</v>
      </c>
      <c r="F48" s="8">
        <f t="shared" si="5"/>
        <v>2.194798</v>
      </c>
      <c r="G48" s="8">
        <f t="shared" si="6"/>
        <v>-0.35236</v>
      </c>
      <c r="H48" s="14">
        <f t="shared" si="7"/>
        <v>2.05988</v>
      </c>
      <c r="I48" s="8">
        <f t="shared" si="8"/>
        <v>-0.49312</v>
      </c>
      <c r="J48" s="8">
        <f t="shared" si="9"/>
        <v>-1.966454</v>
      </c>
      <c r="K48" s="8">
        <f t="shared" si="10"/>
        <v>0.422096</v>
      </c>
    </row>
    <row r="49" ht="14.25" customHeight="1">
      <c r="A49" s="8">
        <v>47.0</v>
      </c>
      <c r="B49" s="8">
        <f t="shared" si="1"/>
        <v>-1.767388</v>
      </c>
      <c r="C49" s="8">
        <f t="shared" si="2"/>
        <v>0.88689</v>
      </c>
      <c r="D49" s="8">
        <f t="shared" si="3"/>
        <v>-1.538686</v>
      </c>
      <c r="E49" s="8">
        <f t="shared" si="4"/>
        <v>1.32822</v>
      </c>
      <c r="F49" s="8">
        <f t="shared" si="5"/>
        <v>2.242511</v>
      </c>
      <c r="G49" s="8">
        <f t="shared" si="6"/>
        <v>-0.36002</v>
      </c>
      <c r="H49" s="14">
        <f t="shared" si="7"/>
        <v>2.10466</v>
      </c>
      <c r="I49" s="8">
        <f t="shared" si="8"/>
        <v>-0.50384</v>
      </c>
      <c r="J49" s="8">
        <f t="shared" si="9"/>
        <v>-2.009203</v>
      </c>
      <c r="K49" s="8">
        <f t="shared" si="10"/>
        <v>0.431272</v>
      </c>
    </row>
    <row r="50" ht="14.25" customHeight="1">
      <c r="A50" s="8">
        <v>48.0</v>
      </c>
      <c r="B50" s="8">
        <f t="shared" si="1"/>
        <v>-1.804992</v>
      </c>
      <c r="C50" s="8">
        <f t="shared" si="2"/>
        <v>0.90576</v>
      </c>
      <c r="D50" s="8">
        <f t="shared" si="3"/>
        <v>-1.571424</v>
      </c>
      <c r="E50" s="8">
        <f t="shared" si="4"/>
        <v>1.35648</v>
      </c>
      <c r="F50" s="8">
        <f t="shared" si="5"/>
        <v>2.290224</v>
      </c>
      <c r="G50" s="8">
        <f t="shared" si="6"/>
        <v>-0.36768</v>
      </c>
      <c r="H50" s="14">
        <f t="shared" si="7"/>
        <v>2.14944</v>
      </c>
      <c r="I50" s="8">
        <f t="shared" si="8"/>
        <v>-0.51456</v>
      </c>
      <c r="J50" s="8">
        <f t="shared" si="9"/>
        <v>-2.051952</v>
      </c>
      <c r="K50" s="8">
        <f t="shared" si="10"/>
        <v>0.440448</v>
      </c>
    </row>
    <row r="51" ht="14.25" customHeight="1">
      <c r="A51" s="8">
        <v>49.0</v>
      </c>
      <c r="B51" s="8">
        <f t="shared" si="1"/>
        <v>-1.842596</v>
      </c>
      <c r="C51" s="8">
        <f t="shared" si="2"/>
        <v>0.92463</v>
      </c>
      <c r="D51" s="8">
        <f t="shared" si="3"/>
        <v>-1.604162</v>
      </c>
      <c r="E51" s="8">
        <f t="shared" si="4"/>
        <v>1.38474</v>
      </c>
      <c r="F51" s="8">
        <f t="shared" si="5"/>
        <v>2.337937</v>
      </c>
      <c r="G51" s="8">
        <f t="shared" si="6"/>
        <v>-0.37534</v>
      </c>
      <c r="H51" s="14">
        <f t="shared" si="7"/>
        <v>2.19422</v>
      </c>
      <c r="I51" s="8">
        <f t="shared" si="8"/>
        <v>-0.52528</v>
      </c>
      <c r="J51" s="8">
        <f t="shared" si="9"/>
        <v>-2.094701</v>
      </c>
      <c r="K51" s="8">
        <f t="shared" si="10"/>
        <v>0.449624</v>
      </c>
    </row>
    <row r="52" ht="14.25" customHeight="1">
      <c r="A52" s="8">
        <v>50.0</v>
      </c>
      <c r="B52" s="8">
        <f t="shared" si="1"/>
        <v>-1.8802</v>
      </c>
      <c r="C52" s="8">
        <f t="shared" si="2"/>
        <v>0.9435</v>
      </c>
      <c r="D52" s="8">
        <f t="shared" si="3"/>
        <v>-1.6369</v>
      </c>
      <c r="E52" s="8">
        <f t="shared" si="4"/>
        <v>1.413</v>
      </c>
      <c r="F52" s="8">
        <f t="shared" si="5"/>
        <v>2.38565</v>
      </c>
      <c r="G52" s="8">
        <f t="shared" si="6"/>
        <v>-0.383</v>
      </c>
      <c r="H52" s="14">
        <f t="shared" si="7"/>
        <v>2.239</v>
      </c>
      <c r="I52" s="8">
        <f t="shared" si="8"/>
        <v>-0.536</v>
      </c>
      <c r="J52" s="8">
        <f t="shared" si="9"/>
        <v>-2.13745</v>
      </c>
      <c r="K52" s="8">
        <f t="shared" si="10"/>
        <v>0.4588</v>
      </c>
    </row>
    <row r="53" ht="14.25" customHeight="1">
      <c r="A53" s="8">
        <v>51.0</v>
      </c>
      <c r="B53" s="8">
        <f t="shared" si="1"/>
        <v>-1.917804</v>
      </c>
      <c r="C53" s="8">
        <f t="shared" si="2"/>
        <v>0.96237</v>
      </c>
      <c r="D53" s="8">
        <f t="shared" si="3"/>
        <v>-1.669638</v>
      </c>
      <c r="E53" s="8">
        <f t="shared" si="4"/>
        <v>1.44126</v>
      </c>
      <c r="F53" s="8">
        <f t="shared" si="5"/>
        <v>2.433363</v>
      </c>
      <c r="G53" s="8">
        <f t="shared" si="6"/>
        <v>-0.39066</v>
      </c>
      <c r="H53" s="14">
        <f t="shared" si="7"/>
        <v>2.28378</v>
      </c>
      <c r="I53" s="8">
        <f t="shared" si="8"/>
        <v>-0.54672</v>
      </c>
      <c r="J53" s="8">
        <f t="shared" si="9"/>
        <v>-2.180199</v>
      </c>
      <c r="K53" s="8">
        <f t="shared" si="10"/>
        <v>0.467976</v>
      </c>
    </row>
    <row r="54" ht="14.25" customHeight="1">
      <c r="A54" s="8">
        <v>52.0</v>
      </c>
      <c r="B54" s="8">
        <f t="shared" si="1"/>
        <v>-1.955408</v>
      </c>
      <c r="C54" s="8">
        <f t="shared" si="2"/>
        <v>0.98124</v>
      </c>
      <c r="D54" s="8">
        <f t="shared" si="3"/>
        <v>-1.702376</v>
      </c>
      <c r="E54" s="8">
        <f t="shared" si="4"/>
        <v>1.46952</v>
      </c>
      <c r="F54" s="8">
        <f t="shared" si="5"/>
        <v>2.481076</v>
      </c>
      <c r="G54" s="8">
        <f t="shared" si="6"/>
        <v>-0.39832</v>
      </c>
      <c r="H54" s="14">
        <f t="shared" si="7"/>
        <v>2.32856</v>
      </c>
      <c r="I54" s="8">
        <f t="shared" si="8"/>
        <v>-0.55744</v>
      </c>
      <c r="J54" s="8">
        <f t="shared" si="9"/>
        <v>-2.222948</v>
      </c>
      <c r="K54" s="8">
        <f t="shared" si="10"/>
        <v>0.477152</v>
      </c>
    </row>
    <row r="55" ht="14.25" customHeight="1">
      <c r="A55" s="8">
        <v>53.0</v>
      </c>
      <c r="B55" s="8">
        <f t="shared" si="1"/>
        <v>-1.993012</v>
      </c>
      <c r="C55" s="8">
        <f t="shared" si="2"/>
        <v>1.00011</v>
      </c>
      <c r="D55" s="8">
        <f t="shared" si="3"/>
        <v>-1.735114</v>
      </c>
      <c r="E55" s="8">
        <f t="shared" si="4"/>
        <v>1.49778</v>
      </c>
      <c r="F55" s="8">
        <f t="shared" si="5"/>
        <v>2.528789</v>
      </c>
      <c r="G55" s="8">
        <f t="shared" si="6"/>
        <v>-0.40598</v>
      </c>
      <c r="H55" s="14">
        <f t="shared" si="7"/>
        <v>2.37334</v>
      </c>
      <c r="I55" s="8">
        <f t="shared" si="8"/>
        <v>-0.56816</v>
      </c>
      <c r="J55" s="8">
        <f t="shared" si="9"/>
        <v>-2.265697</v>
      </c>
      <c r="K55" s="8">
        <f t="shared" si="10"/>
        <v>0.486328</v>
      </c>
    </row>
    <row r="56" ht="14.25" customHeight="1">
      <c r="A56" s="8">
        <v>54.0</v>
      </c>
      <c r="B56" s="8">
        <f t="shared" si="1"/>
        <v>-2.030616</v>
      </c>
      <c r="C56" s="8">
        <f t="shared" si="2"/>
        <v>1.01898</v>
      </c>
      <c r="D56" s="8">
        <f t="shared" si="3"/>
        <v>-1.767852</v>
      </c>
      <c r="E56" s="8">
        <f t="shared" si="4"/>
        <v>1.52604</v>
      </c>
      <c r="F56" s="8">
        <f t="shared" si="5"/>
        <v>2.576502</v>
      </c>
      <c r="G56" s="8">
        <f t="shared" si="6"/>
        <v>-0.41364</v>
      </c>
      <c r="H56" s="14">
        <f t="shared" si="7"/>
        <v>2.41812</v>
      </c>
      <c r="I56" s="8">
        <f t="shared" si="8"/>
        <v>-0.57888</v>
      </c>
      <c r="J56" s="8">
        <f t="shared" si="9"/>
        <v>-2.308446</v>
      </c>
      <c r="K56" s="8">
        <f t="shared" si="10"/>
        <v>0.495504</v>
      </c>
    </row>
    <row r="57" ht="14.25" customHeight="1">
      <c r="A57" s="8">
        <v>55.0</v>
      </c>
      <c r="B57" s="8">
        <f t="shared" si="1"/>
        <v>-2.06822</v>
      </c>
      <c r="C57" s="8">
        <f t="shared" si="2"/>
        <v>1.03785</v>
      </c>
      <c r="D57" s="8">
        <f t="shared" si="3"/>
        <v>-1.80059</v>
      </c>
      <c r="E57" s="8">
        <f t="shared" si="4"/>
        <v>1.5543</v>
      </c>
      <c r="F57" s="8">
        <f t="shared" si="5"/>
        <v>2.624215</v>
      </c>
      <c r="G57" s="8">
        <f t="shared" si="6"/>
        <v>-0.4213</v>
      </c>
      <c r="H57" s="14">
        <f t="shared" si="7"/>
        <v>2.4629</v>
      </c>
      <c r="I57" s="8">
        <f t="shared" si="8"/>
        <v>-0.5896</v>
      </c>
      <c r="J57" s="8">
        <f t="shared" si="9"/>
        <v>-2.351195</v>
      </c>
      <c r="K57" s="8">
        <f t="shared" si="10"/>
        <v>0.50468</v>
      </c>
    </row>
    <row r="58" ht="14.25" customHeight="1">
      <c r="A58" s="8">
        <v>56.0</v>
      </c>
      <c r="B58" s="8">
        <f t="shared" si="1"/>
        <v>-2.105824</v>
      </c>
      <c r="C58" s="8">
        <f t="shared" si="2"/>
        <v>1.05672</v>
      </c>
      <c r="D58" s="8">
        <f t="shared" si="3"/>
        <v>-1.833328</v>
      </c>
      <c r="E58" s="8">
        <f t="shared" si="4"/>
        <v>1.58256</v>
      </c>
      <c r="F58" s="8">
        <f t="shared" si="5"/>
        <v>2.671928</v>
      </c>
      <c r="G58" s="8">
        <f t="shared" si="6"/>
        <v>-0.42896</v>
      </c>
      <c r="H58" s="14">
        <f t="shared" si="7"/>
        <v>2.50768</v>
      </c>
      <c r="I58" s="8">
        <f t="shared" si="8"/>
        <v>-0.60032</v>
      </c>
      <c r="J58" s="8">
        <f t="shared" si="9"/>
        <v>-2.393944</v>
      </c>
      <c r="K58" s="8">
        <f t="shared" si="10"/>
        <v>0.513856</v>
      </c>
    </row>
    <row r="59" ht="14.25" customHeight="1">
      <c r="A59" s="8">
        <v>57.0</v>
      </c>
      <c r="B59" s="8">
        <f t="shared" si="1"/>
        <v>-2.143428</v>
      </c>
      <c r="C59" s="8">
        <f t="shared" si="2"/>
        <v>1.07559</v>
      </c>
      <c r="D59" s="8">
        <f t="shared" si="3"/>
        <v>-1.866066</v>
      </c>
      <c r="E59" s="8">
        <f t="shared" si="4"/>
        <v>1.61082</v>
      </c>
      <c r="F59" s="8">
        <f t="shared" si="5"/>
        <v>2.719641</v>
      </c>
      <c r="G59" s="8">
        <f t="shared" si="6"/>
        <v>-0.43662</v>
      </c>
      <c r="H59" s="14">
        <f t="shared" si="7"/>
        <v>2.55246</v>
      </c>
      <c r="I59" s="8">
        <f t="shared" si="8"/>
        <v>-0.61104</v>
      </c>
      <c r="J59" s="8">
        <f t="shared" si="9"/>
        <v>-2.436693</v>
      </c>
      <c r="K59" s="8">
        <f t="shared" si="10"/>
        <v>0.523032</v>
      </c>
    </row>
    <row r="60" ht="14.25" customHeight="1">
      <c r="A60" s="8">
        <v>58.0</v>
      </c>
      <c r="B60" s="8">
        <f t="shared" si="1"/>
        <v>-2.181032</v>
      </c>
      <c r="C60" s="8">
        <f t="shared" si="2"/>
        <v>1.09446</v>
      </c>
      <c r="D60" s="8">
        <f t="shared" si="3"/>
        <v>-1.898804</v>
      </c>
      <c r="E60" s="8">
        <f t="shared" si="4"/>
        <v>1.63908</v>
      </c>
      <c r="F60" s="8">
        <f t="shared" si="5"/>
        <v>2.767354</v>
      </c>
      <c r="G60" s="8">
        <f t="shared" si="6"/>
        <v>-0.44428</v>
      </c>
      <c r="H60" s="14">
        <f t="shared" si="7"/>
        <v>2.59724</v>
      </c>
      <c r="I60" s="8">
        <f t="shared" si="8"/>
        <v>-0.62176</v>
      </c>
      <c r="J60" s="8">
        <f t="shared" si="9"/>
        <v>-2.479442</v>
      </c>
      <c r="K60" s="8">
        <f t="shared" si="10"/>
        <v>0.532208</v>
      </c>
    </row>
    <row r="61" ht="14.25" customHeight="1">
      <c r="A61" s="8">
        <v>59.0</v>
      </c>
      <c r="B61" s="8">
        <f t="shared" si="1"/>
        <v>-2.218636</v>
      </c>
      <c r="C61" s="8">
        <f t="shared" si="2"/>
        <v>1.11333</v>
      </c>
      <c r="D61" s="8">
        <f t="shared" si="3"/>
        <v>-1.931542</v>
      </c>
      <c r="E61" s="8">
        <f t="shared" si="4"/>
        <v>1.66734</v>
      </c>
      <c r="F61" s="8">
        <f t="shared" si="5"/>
        <v>2.815067</v>
      </c>
      <c r="G61" s="8">
        <f t="shared" si="6"/>
        <v>-0.45194</v>
      </c>
      <c r="H61" s="14">
        <f t="shared" si="7"/>
        <v>2.64202</v>
      </c>
      <c r="I61" s="8">
        <f t="shared" si="8"/>
        <v>-0.63248</v>
      </c>
      <c r="J61" s="8">
        <f t="shared" si="9"/>
        <v>-2.522191</v>
      </c>
      <c r="K61" s="8">
        <f t="shared" si="10"/>
        <v>0.541384</v>
      </c>
    </row>
    <row r="62" ht="14.25" customHeight="1">
      <c r="A62" s="8">
        <v>60.0</v>
      </c>
      <c r="B62" s="8">
        <f t="shared" si="1"/>
        <v>-2.25624</v>
      </c>
      <c r="C62" s="8">
        <f t="shared" si="2"/>
        <v>1.1322</v>
      </c>
      <c r="D62" s="8">
        <f t="shared" si="3"/>
        <v>-1.96428</v>
      </c>
      <c r="E62" s="8">
        <f t="shared" si="4"/>
        <v>1.6956</v>
      </c>
      <c r="F62" s="8">
        <f t="shared" si="5"/>
        <v>2.86278</v>
      </c>
      <c r="G62" s="8">
        <f t="shared" si="6"/>
        <v>-0.4596</v>
      </c>
      <c r="H62" s="14">
        <f t="shared" si="7"/>
        <v>2.6868</v>
      </c>
      <c r="I62" s="8">
        <f t="shared" si="8"/>
        <v>-0.6432</v>
      </c>
      <c r="J62" s="8">
        <f t="shared" si="9"/>
        <v>-2.56494</v>
      </c>
      <c r="K62" s="8">
        <f t="shared" si="10"/>
        <v>0.55056</v>
      </c>
    </row>
    <row r="63" ht="14.25" customHeight="1">
      <c r="A63" s="8">
        <v>61.0</v>
      </c>
      <c r="B63" s="8">
        <f t="shared" si="1"/>
        <v>-2.293844</v>
      </c>
      <c r="C63" s="8">
        <f t="shared" si="2"/>
        <v>1.15107</v>
      </c>
      <c r="D63" s="8">
        <f t="shared" si="3"/>
        <v>-1.997018</v>
      </c>
      <c r="E63" s="8">
        <f t="shared" si="4"/>
        <v>1.72386</v>
      </c>
      <c r="F63" s="8">
        <f t="shared" si="5"/>
        <v>2.910493</v>
      </c>
      <c r="G63" s="8">
        <f t="shared" si="6"/>
        <v>-0.46726</v>
      </c>
      <c r="H63" s="14">
        <f t="shared" si="7"/>
        <v>2.73158</v>
      </c>
      <c r="I63" s="8">
        <f t="shared" si="8"/>
        <v>-0.65392</v>
      </c>
      <c r="J63" s="8">
        <f t="shared" si="9"/>
        <v>-2.607689</v>
      </c>
      <c r="K63" s="8">
        <f t="shared" si="10"/>
        <v>0.559736</v>
      </c>
    </row>
    <row r="64" ht="14.25" customHeight="1">
      <c r="A64" s="8">
        <v>62.0</v>
      </c>
      <c r="B64" s="8">
        <f t="shared" si="1"/>
        <v>-2.331448</v>
      </c>
      <c r="C64" s="8">
        <f t="shared" si="2"/>
        <v>1.16994</v>
      </c>
      <c r="D64" s="8">
        <f t="shared" si="3"/>
        <v>-2.029756</v>
      </c>
      <c r="E64" s="8">
        <f t="shared" si="4"/>
        <v>1.75212</v>
      </c>
      <c r="F64" s="8">
        <f t="shared" si="5"/>
        <v>2.958206</v>
      </c>
      <c r="G64" s="8">
        <f t="shared" si="6"/>
        <v>-0.47492</v>
      </c>
      <c r="H64" s="14">
        <f t="shared" si="7"/>
        <v>2.77636</v>
      </c>
      <c r="I64" s="8">
        <f t="shared" si="8"/>
        <v>-0.66464</v>
      </c>
      <c r="J64" s="8">
        <f t="shared" si="9"/>
        <v>-2.650438</v>
      </c>
      <c r="K64" s="8">
        <f t="shared" si="10"/>
        <v>0.568912</v>
      </c>
    </row>
    <row r="65" ht="14.25" customHeight="1">
      <c r="A65" s="8">
        <v>63.0</v>
      </c>
      <c r="B65" s="8">
        <f t="shared" si="1"/>
        <v>-2.369052</v>
      </c>
      <c r="C65" s="8">
        <f t="shared" si="2"/>
        <v>1.18881</v>
      </c>
      <c r="D65" s="8">
        <f t="shared" si="3"/>
        <v>-2.062494</v>
      </c>
      <c r="E65" s="8">
        <f t="shared" si="4"/>
        <v>1.78038</v>
      </c>
      <c r="F65" s="8">
        <f t="shared" si="5"/>
        <v>3.005919</v>
      </c>
      <c r="G65" s="8">
        <f t="shared" si="6"/>
        <v>-0.48258</v>
      </c>
      <c r="H65" s="14">
        <f t="shared" si="7"/>
        <v>2.82114</v>
      </c>
      <c r="I65" s="8">
        <f t="shared" si="8"/>
        <v>-0.67536</v>
      </c>
      <c r="J65" s="8">
        <f t="shared" si="9"/>
        <v>-2.693187</v>
      </c>
      <c r="K65" s="8">
        <f t="shared" si="10"/>
        <v>0.578088</v>
      </c>
    </row>
    <row r="66" ht="14.25" customHeight="1">
      <c r="A66" s="8">
        <v>64.0</v>
      </c>
      <c r="B66" s="8">
        <f t="shared" si="1"/>
        <v>-2.406656</v>
      </c>
      <c r="C66" s="8">
        <f t="shared" si="2"/>
        <v>1.20768</v>
      </c>
      <c r="D66" s="8">
        <f t="shared" si="3"/>
        <v>-2.095232</v>
      </c>
      <c r="E66" s="8">
        <f t="shared" si="4"/>
        <v>1.80864</v>
      </c>
      <c r="F66" s="8">
        <f t="shared" si="5"/>
        <v>3.053632</v>
      </c>
      <c r="G66" s="8">
        <f t="shared" si="6"/>
        <v>-0.49024</v>
      </c>
      <c r="H66" s="14">
        <f t="shared" si="7"/>
        <v>2.86592</v>
      </c>
      <c r="I66" s="8">
        <f t="shared" si="8"/>
        <v>-0.68608</v>
      </c>
      <c r="J66" s="8">
        <f t="shared" si="9"/>
        <v>-2.735936</v>
      </c>
      <c r="K66" s="8">
        <f t="shared" si="10"/>
        <v>0.587264</v>
      </c>
    </row>
    <row r="67" ht="14.25" customHeight="1">
      <c r="A67" s="8">
        <v>65.0</v>
      </c>
      <c r="B67" s="8">
        <f t="shared" si="1"/>
        <v>-2.44426</v>
      </c>
      <c r="C67" s="8">
        <f t="shared" si="2"/>
        <v>1.22655</v>
      </c>
      <c r="D67" s="8">
        <f t="shared" si="3"/>
        <v>-2.12797</v>
      </c>
      <c r="E67" s="8">
        <f t="shared" si="4"/>
        <v>1.8369</v>
      </c>
      <c r="F67" s="8">
        <f t="shared" si="5"/>
        <v>3.101345</v>
      </c>
      <c r="G67" s="8">
        <f t="shared" si="6"/>
        <v>-0.4979</v>
      </c>
      <c r="H67" s="14">
        <f t="shared" si="7"/>
        <v>2.9107</v>
      </c>
      <c r="I67" s="8">
        <f t="shared" si="8"/>
        <v>-0.6968</v>
      </c>
      <c r="J67" s="8">
        <f t="shared" si="9"/>
        <v>-2.778685</v>
      </c>
      <c r="K67" s="8">
        <f t="shared" si="10"/>
        <v>0.59644</v>
      </c>
    </row>
    <row r="68" ht="14.25" customHeight="1">
      <c r="A68" s="8">
        <v>66.0</v>
      </c>
      <c r="B68" s="8">
        <f t="shared" si="1"/>
        <v>-2.481864</v>
      </c>
      <c r="C68" s="8">
        <f t="shared" si="2"/>
        <v>1.24542</v>
      </c>
      <c r="D68" s="8">
        <f t="shared" si="3"/>
        <v>-2.160708</v>
      </c>
      <c r="E68" s="8">
        <f t="shared" si="4"/>
        <v>1.86516</v>
      </c>
      <c r="F68" s="8">
        <f t="shared" si="5"/>
        <v>3.149058</v>
      </c>
      <c r="G68" s="8">
        <f t="shared" si="6"/>
        <v>-0.50556</v>
      </c>
      <c r="H68" s="14">
        <f t="shared" si="7"/>
        <v>2.95548</v>
      </c>
      <c r="I68" s="8">
        <f t="shared" si="8"/>
        <v>-0.70752</v>
      </c>
      <c r="J68" s="8">
        <f t="shared" si="9"/>
        <v>-2.821434</v>
      </c>
      <c r="K68" s="8">
        <f t="shared" si="10"/>
        <v>0.605616</v>
      </c>
    </row>
    <row r="69" ht="14.25" customHeight="1">
      <c r="A69" s="8">
        <v>67.0</v>
      </c>
      <c r="B69" s="8">
        <f t="shared" si="1"/>
        <v>-2.519468</v>
      </c>
      <c r="C69" s="8">
        <f t="shared" si="2"/>
        <v>1.26429</v>
      </c>
      <c r="D69" s="8">
        <f t="shared" si="3"/>
        <v>-2.193446</v>
      </c>
      <c r="E69" s="8">
        <f t="shared" si="4"/>
        <v>1.89342</v>
      </c>
      <c r="F69" s="8">
        <f t="shared" si="5"/>
        <v>3.196771</v>
      </c>
      <c r="G69" s="8">
        <f t="shared" si="6"/>
        <v>-0.51322</v>
      </c>
      <c r="H69" s="14">
        <f t="shared" si="7"/>
        <v>3.00026</v>
      </c>
      <c r="I69" s="8">
        <f t="shared" si="8"/>
        <v>-0.71824</v>
      </c>
      <c r="J69" s="8">
        <f t="shared" si="9"/>
        <v>-2.864183</v>
      </c>
      <c r="K69" s="8">
        <f t="shared" si="10"/>
        <v>0.614792</v>
      </c>
    </row>
    <row r="70" ht="14.25" customHeight="1">
      <c r="A70" s="8">
        <v>68.0</v>
      </c>
      <c r="B70" s="8">
        <f t="shared" si="1"/>
        <v>-2.557072</v>
      </c>
      <c r="C70" s="8">
        <f t="shared" si="2"/>
        <v>1.28316</v>
      </c>
      <c r="D70" s="8">
        <f t="shared" si="3"/>
        <v>-2.226184</v>
      </c>
      <c r="E70" s="8">
        <f t="shared" si="4"/>
        <v>1.92168</v>
      </c>
      <c r="F70" s="8">
        <f t="shared" si="5"/>
        <v>3.244484</v>
      </c>
      <c r="G70" s="8">
        <f t="shared" si="6"/>
        <v>-0.52088</v>
      </c>
      <c r="H70" s="14">
        <f t="shared" si="7"/>
        <v>3.04504</v>
      </c>
      <c r="I70" s="8">
        <f t="shared" si="8"/>
        <v>-0.72896</v>
      </c>
      <c r="J70" s="8">
        <f t="shared" si="9"/>
        <v>-2.906932</v>
      </c>
      <c r="K70" s="8">
        <f t="shared" si="10"/>
        <v>0.623968</v>
      </c>
    </row>
    <row r="71" ht="14.25" customHeight="1">
      <c r="A71" s="8">
        <v>69.0</v>
      </c>
      <c r="B71" s="8">
        <f t="shared" si="1"/>
        <v>-2.594676</v>
      </c>
      <c r="C71" s="8">
        <f t="shared" si="2"/>
        <v>1.30203</v>
      </c>
      <c r="D71" s="8">
        <f t="shared" si="3"/>
        <v>-2.258922</v>
      </c>
      <c r="E71" s="8">
        <f t="shared" si="4"/>
        <v>1.94994</v>
      </c>
      <c r="F71" s="8">
        <f t="shared" si="5"/>
        <v>3.292197</v>
      </c>
      <c r="G71" s="8">
        <f t="shared" si="6"/>
        <v>-0.52854</v>
      </c>
      <c r="H71" s="14">
        <f t="shared" si="7"/>
        <v>3.08982</v>
      </c>
      <c r="I71" s="8">
        <f t="shared" si="8"/>
        <v>-0.73968</v>
      </c>
      <c r="J71" s="8">
        <f t="shared" si="9"/>
        <v>-2.949681</v>
      </c>
      <c r="K71" s="8">
        <f t="shared" si="10"/>
        <v>0.633144</v>
      </c>
    </row>
    <row r="72" ht="14.25" customHeight="1">
      <c r="A72" s="8">
        <v>70.0</v>
      </c>
      <c r="B72" s="8">
        <f t="shared" si="1"/>
        <v>-2.63228</v>
      </c>
      <c r="C72" s="8">
        <f t="shared" si="2"/>
        <v>1.3209</v>
      </c>
      <c r="D72" s="8">
        <f t="shared" si="3"/>
        <v>-2.29166</v>
      </c>
      <c r="E72" s="8">
        <f t="shared" si="4"/>
        <v>1.9782</v>
      </c>
      <c r="F72" s="8">
        <f t="shared" si="5"/>
        <v>3.33991</v>
      </c>
      <c r="G72" s="8">
        <f t="shared" si="6"/>
        <v>-0.5362</v>
      </c>
      <c r="H72" s="14">
        <f t="shared" si="7"/>
        <v>3.1346</v>
      </c>
      <c r="I72" s="8">
        <f t="shared" si="8"/>
        <v>-0.7504</v>
      </c>
      <c r="J72" s="8">
        <f t="shared" si="9"/>
        <v>-2.99243</v>
      </c>
      <c r="K72" s="8">
        <f t="shared" si="10"/>
        <v>0.64232</v>
      </c>
    </row>
    <row r="73" ht="14.25" customHeight="1">
      <c r="A73" s="8">
        <v>71.0</v>
      </c>
      <c r="B73" s="8">
        <f t="shared" si="1"/>
        <v>-2.669884</v>
      </c>
      <c r="C73" s="8">
        <f t="shared" si="2"/>
        <v>1.33977</v>
      </c>
      <c r="D73" s="8">
        <f t="shared" si="3"/>
        <v>-2.324398</v>
      </c>
      <c r="E73" s="8">
        <f t="shared" si="4"/>
        <v>2.00646</v>
      </c>
      <c r="F73" s="8">
        <f t="shared" si="5"/>
        <v>3.387623</v>
      </c>
      <c r="G73" s="8">
        <f t="shared" si="6"/>
        <v>-0.54386</v>
      </c>
      <c r="H73" s="14">
        <f t="shared" si="7"/>
        <v>3.17938</v>
      </c>
      <c r="I73" s="8">
        <f t="shared" si="8"/>
        <v>-0.76112</v>
      </c>
      <c r="J73" s="8">
        <f t="shared" si="9"/>
        <v>-3.035179</v>
      </c>
      <c r="K73" s="8">
        <f t="shared" si="10"/>
        <v>0.651496</v>
      </c>
    </row>
    <row r="74" ht="14.25" customHeight="1">
      <c r="A74" s="8">
        <v>72.0</v>
      </c>
      <c r="B74" s="8">
        <f t="shared" si="1"/>
        <v>-2.707488</v>
      </c>
      <c r="C74" s="8">
        <f t="shared" si="2"/>
        <v>1.35864</v>
      </c>
      <c r="D74" s="8">
        <f t="shared" si="3"/>
        <v>-2.357136</v>
      </c>
      <c r="E74" s="8">
        <f t="shared" si="4"/>
        <v>2.03472</v>
      </c>
      <c r="F74" s="8">
        <f t="shared" si="5"/>
        <v>3.435336</v>
      </c>
      <c r="G74" s="8">
        <f t="shared" si="6"/>
        <v>-0.55152</v>
      </c>
      <c r="H74" s="14">
        <f t="shared" si="7"/>
        <v>3.22416</v>
      </c>
      <c r="I74" s="8">
        <f t="shared" si="8"/>
        <v>-0.77184</v>
      </c>
      <c r="J74" s="8">
        <f t="shared" si="9"/>
        <v>-3.077928</v>
      </c>
      <c r="K74" s="8">
        <f t="shared" si="10"/>
        <v>0.660672</v>
      </c>
    </row>
    <row r="75" ht="14.25" customHeight="1">
      <c r="A75" s="8">
        <v>73.0</v>
      </c>
      <c r="B75" s="8">
        <f t="shared" si="1"/>
        <v>-2.745092</v>
      </c>
      <c r="C75" s="8">
        <f t="shared" si="2"/>
        <v>1.37751</v>
      </c>
      <c r="D75" s="8">
        <f t="shared" si="3"/>
        <v>-2.389874</v>
      </c>
      <c r="E75" s="8">
        <f t="shared" si="4"/>
        <v>2.06298</v>
      </c>
      <c r="F75" s="8">
        <f t="shared" si="5"/>
        <v>3.483049</v>
      </c>
      <c r="G75" s="8">
        <f t="shared" si="6"/>
        <v>-0.55918</v>
      </c>
      <c r="H75" s="14">
        <f t="shared" si="7"/>
        <v>3.26894</v>
      </c>
      <c r="I75" s="8">
        <f t="shared" si="8"/>
        <v>-0.78256</v>
      </c>
      <c r="J75" s="8">
        <f t="shared" si="9"/>
        <v>-3.120677</v>
      </c>
      <c r="K75" s="8">
        <f t="shared" si="10"/>
        <v>0.669848</v>
      </c>
    </row>
    <row r="76" ht="14.25" customHeight="1">
      <c r="A76" s="8">
        <v>74.0</v>
      </c>
      <c r="B76" s="8">
        <f t="shared" si="1"/>
        <v>-2.782696</v>
      </c>
      <c r="C76" s="8">
        <f t="shared" si="2"/>
        <v>1.39638</v>
      </c>
      <c r="D76" s="8">
        <f t="shared" si="3"/>
        <v>-2.422612</v>
      </c>
      <c r="E76" s="8">
        <f t="shared" si="4"/>
        <v>2.09124</v>
      </c>
      <c r="F76" s="8">
        <f t="shared" si="5"/>
        <v>3.530762</v>
      </c>
      <c r="G76" s="8">
        <f t="shared" si="6"/>
        <v>-0.56684</v>
      </c>
      <c r="H76" s="14">
        <f t="shared" si="7"/>
        <v>3.31372</v>
      </c>
      <c r="I76" s="8">
        <f t="shared" si="8"/>
        <v>-0.79328</v>
      </c>
      <c r="J76" s="8">
        <f t="shared" si="9"/>
        <v>-3.163426</v>
      </c>
      <c r="K76" s="8">
        <f t="shared" si="10"/>
        <v>0.679024</v>
      </c>
    </row>
    <row r="77" ht="14.25" customHeight="1">
      <c r="A77" s="8">
        <v>75.0</v>
      </c>
      <c r="B77" s="8">
        <f t="shared" si="1"/>
        <v>-2.8203</v>
      </c>
      <c r="C77" s="8">
        <f t="shared" si="2"/>
        <v>1.41525</v>
      </c>
      <c r="D77" s="8">
        <f t="shared" si="3"/>
        <v>-2.45535</v>
      </c>
      <c r="E77" s="8">
        <f t="shared" si="4"/>
        <v>2.1195</v>
      </c>
      <c r="F77" s="8">
        <f t="shared" si="5"/>
        <v>3.578475</v>
      </c>
      <c r="G77" s="8">
        <f t="shared" si="6"/>
        <v>-0.5745</v>
      </c>
      <c r="H77" s="14">
        <f t="shared" si="7"/>
        <v>3.3585</v>
      </c>
      <c r="I77" s="8">
        <f t="shared" si="8"/>
        <v>-0.804</v>
      </c>
      <c r="J77" s="8">
        <f t="shared" si="9"/>
        <v>-3.206175</v>
      </c>
      <c r="K77" s="8">
        <f t="shared" si="10"/>
        <v>0.6882</v>
      </c>
    </row>
    <row r="78" ht="14.25" customHeight="1">
      <c r="A78" s="8">
        <v>76.0</v>
      </c>
      <c r="B78" s="8">
        <f t="shared" si="1"/>
        <v>-2.857904</v>
      </c>
      <c r="C78" s="8">
        <f t="shared" si="2"/>
        <v>1.43412</v>
      </c>
      <c r="D78" s="8">
        <f t="shared" si="3"/>
        <v>-2.488088</v>
      </c>
      <c r="E78" s="8">
        <f t="shared" si="4"/>
        <v>2.14776</v>
      </c>
      <c r="F78" s="8">
        <f t="shared" si="5"/>
        <v>3.626188</v>
      </c>
      <c r="G78" s="8">
        <f t="shared" si="6"/>
        <v>-0.58216</v>
      </c>
      <c r="H78" s="14">
        <f t="shared" si="7"/>
        <v>3.40328</v>
      </c>
      <c r="I78" s="8">
        <f t="shared" si="8"/>
        <v>-0.81472</v>
      </c>
      <c r="J78" s="8">
        <f t="shared" si="9"/>
        <v>-3.248924</v>
      </c>
      <c r="K78" s="8">
        <f t="shared" si="10"/>
        <v>0.697376</v>
      </c>
    </row>
    <row r="79" ht="14.25" customHeight="1">
      <c r="A79" s="8">
        <v>77.0</v>
      </c>
      <c r="B79" s="8">
        <f t="shared" si="1"/>
        <v>-2.895508</v>
      </c>
      <c r="C79" s="8">
        <f t="shared" si="2"/>
        <v>1.45299</v>
      </c>
      <c r="D79" s="8">
        <f t="shared" si="3"/>
        <v>-2.520826</v>
      </c>
      <c r="E79" s="8">
        <f t="shared" si="4"/>
        <v>2.17602</v>
      </c>
      <c r="F79" s="8">
        <f t="shared" si="5"/>
        <v>3.673901</v>
      </c>
      <c r="G79" s="8">
        <f t="shared" si="6"/>
        <v>-0.58982</v>
      </c>
      <c r="H79" s="14">
        <f t="shared" si="7"/>
        <v>3.44806</v>
      </c>
      <c r="I79" s="8">
        <f t="shared" si="8"/>
        <v>-0.82544</v>
      </c>
      <c r="J79" s="8">
        <f t="shared" si="9"/>
        <v>-3.291673</v>
      </c>
      <c r="K79" s="8">
        <f t="shared" si="10"/>
        <v>0.706552</v>
      </c>
    </row>
    <row r="80" ht="14.25" customHeight="1">
      <c r="A80" s="8">
        <v>78.0</v>
      </c>
      <c r="B80" s="8">
        <f t="shared" si="1"/>
        <v>-2.933112</v>
      </c>
      <c r="C80" s="8">
        <f t="shared" si="2"/>
        <v>1.47186</v>
      </c>
      <c r="D80" s="8">
        <f t="shared" si="3"/>
        <v>-2.553564</v>
      </c>
      <c r="E80" s="8">
        <f t="shared" si="4"/>
        <v>2.20428</v>
      </c>
      <c r="F80" s="8">
        <f t="shared" si="5"/>
        <v>3.721614</v>
      </c>
      <c r="G80" s="8">
        <f t="shared" si="6"/>
        <v>-0.59748</v>
      </c>
      <c r="H80" s="14">
        <f t="shared" si="7"/>
        <v>3.49284</v>
      </c>
      <c r="I80" s="8">
        <f t="shared" si="8"/>
        <v>-0.83616</v>
      </c>
      <c r="J80" s="8">
        <f t="shared" si="9"/>
        <v>-3.334422</v>
      </c>
      <c r="K80" s="8">
        <f t="shared" si="10"/>
        <v>0.715728</v>
      </c>
    </row>
    <row r="81" ht="14.25" customHeight="1">
      <c r="A81" s="8">
        <v>79.0</v>
      </c>
      <c r="B81" s="8">
        <f t="shared" si="1"/>
        <v>-2.970716</v>
      </c>
      <c r="C81" s="8">
        <f t="shared" si="2"/>
        <v>1.49073</v>
      </c>
      <c r="D81" s="8">
        <f t="shared" si="3"/>
        <v>-2.586302</v>
      </c>
      <c r="E81" s="8">
        <f t="shared" si="4"/>
        <v>2.23254</v>
      </c>
      <c r="F81" s="8">
        <f t="shared" si="5"/>
        <v>3.769327</v>
      </c>
      <c r="G81" s="8">
        <f t="shared" si="6"/>
        <v>-0.60514</v>
      </c>
      <c r="H81" s="14">
        <f t="shared" si="7"/>
        <v>3.53762</v>
      </c>
      <c r="I81" s="8">
        <f t="shared" si="8"/>
        <v>-0.84688</v>
      </c>
      <c r="J81" s="8">
        <f t="shared" si="9"/>
        <v>-3.377171</v>
      </c>
      <c r="K81" s="8">
        <f t="shared" si="10"/>
        <v>0.724904</v>
      </c>
    </row>
    <row r="82" ht="14.25" customHeight="1">
      <c r="A82" s="8">
        <v>80.0</v>
      </c>
      <c r="B82" s="8">
        <f t="shared" si="1"/>
        <v>-3.00832</v>
      </c>
      <c r="C82" s="8">
        <f t="shared" si="2"/>
        <v>1.5096</v>
      </c>
      <c r="D82" s="8">
        <f t="shared" si="3"/>
        <v>-2.61904</v>
      </c>
      <c r="E82" s="8">
        <f t="shared" si="4"/>
        <v>2.2608</v>
      </c>
      <c r="F82" s="8">
        <f t="shared" si="5"/>
        <v>3.81704</v>
      </c>
      <c r="G82" s="8">
        <f t="shared" si="6"/>
        <v>-0.6128</v>
      </c>
      <c r="H82" s="14">
        <f t="shared" si="7"/>
        <v>3.5824</v>
      </c>
      <c r="I82" s="8">
        <f t="shared" si="8"/>
        <v>-0.8576</v>
      </c>
      <c r="J82" s="8">
        <f t="shared" si="9"/>
        <v>-3.41992</v>
      </c>
      <c r="K82" s="8">
        <f t="shared" si="10"/>
        <v>0.73408</v>
      </c>
    </row>
    <row r="83" ht="14.25" customHeight="1">
      <c r="A83" s="8">
        <v>81.0</v>
      </c>
      <c r="B83" s="8">
        <f t="shared" si="1"/>
        <v>-3.045924</v>
      </c>
      <c r="C83" s="8">
        <f t="shared" si="2"/>
        <v>1.52847</v>
      </c>
      <c r="D83" s="8">
        <f t="shared" si="3"/>
        <v>-2.651778</v>
      </c>
      <c r="E83" s="8">
        <f t="shared" si="4"/>
        <v>2.28906</v>
      </c>
      <c r="F83" s="8">
        <f t="shared" si="5"/>
        <v>3.864753</v>
      </c>
      <c r="G83" s="8">
        <f t="shared" si="6"/>
        <v>-0.62046</v>
      </c>
      <c r="H83" s="14">
        <f t="shared" si="7"/>
        <v>3.62718</v>
      </c>
      <c r="I83" s="8">
        <f t="shared" si="8"/>
        <v>-0.86832</v>
      </c>
      <c r="J83" s="8">
        <f t="shared" si="9"/>
        <v>-3.462669</v>
      </c>
      <c r="K83" s="8">
        <f t="shared" si="10"/>
        <v>0.743256</v>
      </c>
    </row>
    <row r="84" ht="14.25" customHeight="1">
      <c r="A84" s="8">
        <v>82.0</v>
      </c>
      <c r="B84" s="8">
        <f t="shared" si="1"/>
        <v>-3.083528</v>
      </c>
      <c r="C84" s="8">
        <f t="shared" si="2"/>
        <v>1.54734</v>
      </c>
      <c r="D84" s="8">
        <f t="shared" si="3"/>
        <v>-2.684516</v>
      </c>
      <c r="E84" s="8">
        <f t="shared" si="4"/>
        <v>2.31732</v>
      </c>
      <c r="F84" s="8">
        <f t="shared" si="5"/>
        <v>3.912466</v>
      </c>
      <c r="G84" s="8">
        <f t="shared" si="6"/>
        <v>-0.62812</v>
      </c>
      <c r="H84" s="14">
        <f t="shared" si="7"/>
        <v>3.67196</v>
      </c>
      <c r="I84" s="8">
        <f t="shared" si="8"/>
        <v>-0.87904</v>
      </c>
      <c r="J84" s="8">
        <f t="shared" si="9"/>
        <v>-3.505418</v>
      </c>
      <c r="K84" s="8">
        <f t="shared" si="10"/>
        <v>0.752432</v>
      </c>
    </row>
    <row r="85" ht="14.25" customHeight="1">
      <c r="A85" s="8">
        <v>83.0</v>
      </c>
      <c r="B85" s="8">
        <f t="shared" si="1"/>
        <v>-3.121132</v>
      </c>
      <c r="C85" s="8">
        <f t="shared" si="2"/>
        <v>1.56621</v>
      </c>
      <c r="D85" s="8">
        <f t="shared" si="3"/>
        <v>-2.717254</v>
      </c>
      <c r="E85" s="8">
        <f t="shared" si="4"/>
        <v>2.34558</v>
      </c>
      <c r="F85" s="8">
        <f t="shared" si="5"/>
        <v>3.960179</v>
      </c>
      <c r="G85" s="8">
        <f t="shared" si="6"/>
        <v>-0.63578</v>
      </c>
      <c r="H85" s="14">
        <f t="shared" si="7"/>
        <v>3.71674</v>
      </c>
      <c r="I85" s="8">
        <f t="shared" si="8"/>
        <v>-0.88976</v>
      </c>
      <c r="J85" s="8">
        <f t="shared" si="9"/>
        <v>-3.548167</v>
      </c>
      <c r="K85" s="8">
        <f t="shared" si="10"/>
        <v>0.761608</v>
      </c>
    </row>
    <row r="86" ht="14.25" customHeight="1">
      <c r="A86" s="8">
        <v>84.0</v>
      </c>
      <c r="B86" s="8">
        <f t="shared" si="1"/>
        <v>-3.158736</v>
      </c>
      <c r="C86" s="8">
        <f t="shared" si="2"/>
        <v>1.58508</v>
      </c>
      <c r="D86" s="8">
        <f t="shared" si="3"/>
        <v>-2.749992</v>
      </c>
      <c r="E86" s="8">
        <f t="shared" si="4"/>
        <v>2.37384</v>
      </c>
      <c r="F86" s="8">
        <f t="shared" si="5"/>
        <v>4.007892</v>
      </c>
      <c r="G86" s="8">
        <f t="shared" si="6"/>
        <v>-0.64344</v>
      </c>
      <c r="H86" s="14">
        <f t="shared" si="7"/>
        <v>3.76152</v>
      </c>
      <c r="I86" s="8">
        <f t="shared" si="8"/>
        <v>-0.90048</v>
      </c>
      <c r="J86" s="8">
        <f t="shared" si="9"/>
        <v>-3.590916</v>
      </c>
      <c r="K86" s="8">
        <f t="shared" si="10"/>
        <v>0.770784</v>
      </c>
    </row>
    <row r="87" ht="14.25" customHeight="1">
      <c r="A87" s="8">
        <v>85.0</v>
      </c>
      <c r="B87" s="8">
        <f t="shared" si="1"/>
        <v>-3.19634</v>
      </c>
      <c r="C87" s="8">
        <f t="shared" si="2"/>
        <v>1.60395</v>
      </c>
      <c r="D87" s="8">
        <f t="shared" si="3"/>
        <v>-2.78273</v>
      </c>
      <c r="E87" s="8">
        <f t="shared" si="4"/>
        <v>2.4021</v>
      </c>
      <c r="F87" s="8">
        <f t="shared" si="5"/>
        <v>4.055605</v>
      </c>
      <c r="G87" s="8">
        <f t="shared" si="6"/>
        <v>-0.6511</v>
      </c>
      <c r="H87" s="14">
        <f t="shared" si="7"/>
        <v>3.8063</v>
      </c>
      <c r="I87" s="8">
        <f t="shared" si="8"/>
        <v>-0.9112</v>
      </c>
      <c r="J87" s="8">
        <f t="shared" si="9"/>
        <v>-3.633665</v>
      </c>
      <c r="K87" s="8">
        <f t="shared" si="10"/>
        <v>0.77996</v>
      </c>
    </row>
    <row r="88" ht="14.25" customHeight="1">
      <c r="A88" s="8">
        <v>86.0</v>
      </c>
      <c r="B88" s="8">
        <f t="shared" si="1"/>
        <v>-3.233944</v>
      </c>
      <c r="C88" s="8">
        <f t="shared" si="2"/>
        <v>1.62282</v>
      </c>
      <c r="D88" s="8">
        <f t="shared" si="3"/>
        <v>-2.815468</v>
      </c>
      <c r="E88" s="8">
        <f t="shared" si="4"/>
        <v>2.43036</v>
      </c>
      <c r="F88" s="8">
        <f t="shared" si="5"/>
        <v>4.103318</v>
      </c>
      <c r="G88" s="8">
        <f t="shared" si="6"/>
        <v>-0.65876</v>
      </c>
      <c r="H88" s="14">
        <f t="shared" si="7"/>
        <v>3.85108</v>
      </c>
      <c r="I88" s="8">
        <f t="shared" si="8"/>
        <v>-0.92192</v>
      </c>
      <c r="J88" s="8">
        <f t="shared" si="9"/>
        <v>-3.676414</v>
      </c>
      <c r="K88" s="8">
        <f t="shared" si="10"/>
        <v>0.789136</v>
      </c>
    </row>
    <row r="89" ht="14.25" customHeight="1">
      <c r="A89" s="8">
        <v>87.0</v>
      </c>
      <c r="B89" s="8">
        <f t="shared" si="1"/>
        <v>-3.271548</v>
      </c>
      <c r="C89" s="8">
        <f t="shared" si="2"/>
        <v>1.64169</v>
      </c>
      <c r="D89" s="8">
        <f t="shared" si="3"/>
        <v>-2.848206</v>
      </c>
      <c r="E89" s="8">
        <f t="shared" si="4"/>
        <v>2.45862</v>
      </c>
      <c r="F89" s="8">
        <f t="shared" si="5"/>
        <v>4.151031</v>
      </c>
      <c r="G89" s="8">
        <f t="shared" si="6"/>
        <v>-0.66642</v>
      </c>
      <c r="H89" s="14">
        <f t="shared" si="7"/>
        <v>3.89586</v>
      </c>
      <c r="I89" s="8">
        <f t="shared" si="8"/>
        <v>-0.93264</v>
      </c>
      <c r="J89" s="8">
        <f t="shared" si="9"/>
        <v>-3.719163</v>
      </c>
      <c r="K89" s="8">
        <f t="shared" si="10"/>
        <v>0.798312</v>
      </c>
    </row>
    <row r="90" ht="14.25" customHeight="1">
      <c r="A90" s="8">
        <v>88.0</v>
      </c>
      <c r="B90" s="8">
        <f t="shared" si="1"/>
        <v>-3.309152</v>
      </c>
      <c r="C90" s="8">
        <f t="shared" si="2"/>
        <v>1.66056</v>
      </c>
      <c r="D90" s="8">
        <f t="shared" si="3"/>
        <v>-2.880944</v>
      </c>
      <c r="E90" s="8">
        <f t="shared" si="4"/>
        <v>2.48688</v>
      </c>
      <c r="F90" s="8">
        <f t="shared" si="5"/>
        <v>4.198744</v>
      </c>
      <c r="G90" s="8">
        <f t="shared" si="6"/>
        <v>-0.67408</v>
      </c>
      <c r="H90" s="14">
        <f t="shared" si="7"/>
        <v>3.94064</v>
      </c>
      <c r="I90" s="8">
        <f t="shared" si="8"/>
        <v>-0.94336</v>
      </c>
      <c r="J90" s="8">
        <f t="shared" si="9"/>
        <v>-3.761912</v>
      </c>
      <c r="K90" s="8">
        <f t="shared" si="10"/>
        <v>0.807488</v>
      </c>
    </row>
    <row r="91" ht="14.25" customHeight="1">
      <c r="A91" s="8">
        <v>89.0</v>
      </c>
      <c r="B91" s="8">
        <f t="shared" si="1"/>
        <v>-3.346756</v>
      </c>
      <c r="C91" s="8">
        <f t="shared" si="2"/>
        <v>1.67943</v>
      </c>
      <c r="D91" s="8">
        <f t="shared" si="3"/>
        <v>-2.913682</v>
      </c>
      <c r="E91" s="8">
        <f t="shared" si="4"/>
        <v>2.51514</v>
      </c>
      <c r="F91" s="8">
        <f t="shared" si="5"/>
        <v>4.246457</v>
      </c>
      <c r="G91" s="8">
        <f t="shared" si="6"/>
        <v>-0.68174</v>
      </c>
      <c r="H91" s="14">
        <f t="shared" si="7"/>
        <v>3.98542</v>
      </c>
      <c r="I91" s="8">
        <f t="shared" si="8"/>
        <v>-0.95408</v>
      </c>
      <c r="J91" s="8">
        <f t="shared" si="9"/>
        <v>-3.804661</v>
      </c>
      <c r="K91" s="8">
        <f t="shared" si="10"/>
        <v>0.816664</v>
      </c>
    </row>
    <row r="92" ht="14.25" customHeight="1">
      <c r="A92" s="8">
        <v>90.0</v>
      </c>
      <c r="B92" s="8">
        <f t="shared" si="1"/>
        <v>-3.38436</v>
      </c>
      <c r="C92" s="8">
        <f t="shared" si="2"/>
        <v>1.6983</v>
      </c>
      <c r="D92" s="8">
        <f t="shared" si="3"/>
        <v>-2.94642</v>
      </c>
      <c r="E92" s="8">
        <f t="shared" si="4"/>
        <v>2.5434</v>
      </c>
      <c r="F92" s="8">
        <f t="shared" si="5"/>
        <v>4.29417</v>
      </c>
      <c r="G92" s="8">
        <f t="shared" si="6"/>
        <v>-0.6894</v>
      </c>
      <c r="H92" s="14">
        <f t="shared" si="7"/>
        <v>4.0302</v>
      </c>
      <c r="I92" s="8">
        <f t="shared" si="8"/>
        <v>-0.9648</v>
      </c>
      <c r="J92" s="8">
        <f t="shared" si="9"/>
        <v>-3.84741</v>
      </c>
      <c r="K92" s="8">
        <f t="shared" si="10"/>
        <v>0.82584</v>
      </c>
    </row>
    <row r="93" ht="14.25" customHeight="1">
      <c r="A93" s="8">
        <v>91.0</v>
      </c>
      <c r="B93" s="8">
        <f t="shared" si="1"/>
        <v>-3.421964</v>
      </c>
      <c r="C93" s="8">
        <f t="shared" si="2"/>
        <v>1.71717</v>
      </c>
      <c r="D93" s="8">
        <f t="shared" si="3"/>
        <v>-2.979158</v>
      </c>
      <c r="E93" s="8">
        <f t="shared" si="4"/>
        <v>2.57166</v>
      </c>
      <c r="F93" s="8">
        <f t="shared" si="5"/>
        <v>4.341883</v>
      </c>
      <c r="G93" s="8">
        <f t="shared" si="6"/>
        <v>-0.69706</v>
      </c>
      <c r="H93" s="14">
        <f t="shared" si="7"/>
        <v>4.07498</v>
      </c>
      <c r="I93" s="8">
        <f t="shared" si="8"/>
        <v>-0.97552</v>
      </c>
      <c r="J93" s="8">
        <f t="shared" si="9"/>
        <v>-3.890159</v>
      </c>
      <c r="K93" s="8">
        <f t="shared" si="10"/>
        <v>0.835016</v>
      </c>
    </row>
    <row r="94" ht="14.25" customHeight="1">
      <c r="A94" s="8">
        <v>92.0</v>
      </c>
      <c r="B94" s="8">
        <f t="shared" si="1"/>
        <v>-3.459568</v>
      </c>
      <c r="C94" s="8">
        <f t="shared" si="2"/>
        <v>1.73604</v>
      </c>
      <c r="D94" s="8">
        <f t="shared" si="3"/>
        <v>-3.011896</v>
      </c>
      <c r="E94" s="8">
        <f t="shared" si="4"/>
        <v>2.59992</v>
      </c>
      <c r="F94" s="8">
        <f t="shared" si="5"/>
        <v>4.389596</v>
      </c>
      <c r="G94" s="8">
        <f t="shared" si="6"/>
        <v>-0.70472</v>
      </c>
      <c r="H94" s="14">
        <f t="shared" si="7"/>
        <v>4.11976</v>
      </c>
      <c r="I94" s="8">
        <f t="shared" si="8"/>
        <v>-0.98624</v>
      </c>
      <c r="J94" s="8">
        <f t="shared" si="9"/>
        <v>-3.932908</v>
      </c>
      <c r="K94" s="8">
        <f t="shared" si="10"/>
        <v>0.844192</v>
      </c>
    </row>
    <row r="95" ht="14.25" customHeight="1">
      <c r="A95" s="8">
        <v>93.0</v>
      </c>
      <c r="B95" s="8">
        <f t="shared" si="1"/>
        <v>-3.497172</v>
      </c>
      <c r="C95" s="8">
        <f t="shared" si="2"/>
        <v>1.75491</v>
      </c>
      <c r="D95" s="8">
        <f t="shared" si="3"/>
        <v>-3.044634</v>
      </c>
      <c r="E95" s="8">
        <f t="shared" si="4"/>
        <v>2.62818</v>
      </c>
      <c r="F95" s="8">
        <f t="shared" si="5"/>
        <v>4.437309</v>
      </c>
      <c r="G95" s="8">
        <f t="shared" si="6"/>
        <v>-0.71238</v>
      </c>
      <c r="H95" s="14">
        <f t="shared" si="7"/>
        <v>4.16454</v>
      </c>
      <c r="I95" s="8">
        <f t="shared" si="8"/>
        <v>-0.99696</v>
      </c>
      <c r="J95" s="8">
        <f t="shared" si="9"/>
        <v>-3.975657</v>
      </c>
      <c r="K95" s="8">
        <f t="shared" si="10"/>
        <v>0.853368</v>
      </c>
    </row>
    <row r="96" ht="14.25" customHeight="1">
      <c r="A96" s="8">
        <v>94.0</v>
      </c>
      <c r="B96" s="8">
        <f t="shared" si="1"/>
        <v>-3.534776</v>
      </c>
      <c r="C96" s="8">
        <f t="shared" si="2"/>
        <v>1.77378</v>
      </c>
      <c r="D96" s="8">
        <f t="shared" si="3"/>
        <v>-3.077372</v>
      </c>
      <c r="E96" s="8">
        <f t="shared" si="4"/>
        <v>2.65644</v>
      </c>
      <c r="F96" s="8">
        <f t="shared" si="5"/>
        <v>4.485022</v>
      </c>
      <c r="G96" s="8">
        <f t="shared" si="6"/>
        <v>-0.72004</v>
      </c>
      <c r="H96" s="14">
        <f t="shared" si="7"/>
        <v>4.20932</v>
      </c>
      <c r="I96" s="8">
        <f t="shared" si="8"/>
        <v>-1.00768</v>
      </c>
      <c r="J96" s="8">
        <f t="shared" si="9"/>
        <v>-4.018406</v>
      </c>
      <c r="K96" s="8">
        <f t="shared" si="10"/>
        <v>0.862544</v>
      </c>
    </row>
    <row r="97" ht="14.25" customHeight="1">
      <c r="A97" s="8">
        <v>95.0</v>
      </c>
      <c r="B97" s="8">
        <f t="shared" si="1"/>
        <v>-3.57238</v>
      </c>
      <c r="C97" s="8">
        <f t="shared" si="2"/>
        <v>1.79265</v>
      </c>
      <c r="D97" s="8">
        <f t="shared" si="3"/>
        <v>-3.11011</v>
      </c>
      <c r="E97" s="8">
        <f t="shared" si="4"/>
        <v>2.6847</v>
      </c>
      <c r="F97" s="8">
        <f t="shared" si="5"/>
        <v>4.532735</v>
      </c>
      <c r="G97" s="8">
        <f t="shared" si="6"/>
        <v>-0.7277</v>
      </c>
      <c r="H97" s="14">
        <f t="shared" si="7"/>
        <v>4.2541</v>
      </c>
      <c r="I97" s="8">
        <f t="shared" si="8"/>
        <v>-1.0184</v>
      </c>
      <c r="J97" s="8">
        <f t="shared" si="9"/>
        <v>-4.061155</v>
      </c>
      <c r="K97" s="8">
        <f t="shared" si="10"/>
        <v>0.87172</v>
      </c>
    </row>
    <row r="98" ht="14.25" customHeight="1">
      <c r="A98" s="8">
        <v>96.0</v>
      </c>
      <c r="B98" s="8">
        <f t="shared" si="1"/>
        <v>-3.609984</v>
      </c>
      <c r="C98" s="8">
        <f t="shared" si="2"/>
        <v>1.81152</v>
      </c>
      <c r="D98" s="8">
        <f t="shared" si="3"/>
        <v>-3.142848</v>
      </c>
      <c r="E98" s="8">
        <f t="shared" si="4"/>
        <v>2.71296</v>
      </c>
      <c r="F98" s="8">
        <f t="shared" si="5"/>
        <v>4.580448</v>
      </c>
      <c r="G98" s="8">
        <f t="shared" si="6"/>
        <v>-0.73536</v>
      </c>
      <c r="H98" s="14">
        <f t="shared" si="7"/>
        <v>4.29888</v>
      </c>
      <c r="I98" s="8">
        <f t="shared" si="8"/>
        <v>-1.02912</v>
      </c>
      <c r="J98" s="8">
        <f t="shared" si="9"/>
        <v>-4.103904</v>
      </c>
      <c r="K98" s="8">
        <f t="shared" si="10"/>
        <v>0.880896</v>
      </c>
    </row>
    <row r="99" ht="14.25" customHeight="1">
      <c r="A99" s="8">
        <v>97.0</v>
      </c>
      <c r="B99" s="8">
        <f t="shared" si="1"/>
        <v>-3.647588</v>
      </c>
      <c r="C99" s="8">
        <f t="shared" si="2"/>
        <v>1.83039</v>
      </c>
      <c r="D99" s="8">
        <f t="shared" si="3"/>
        <v>-3.175586</v>
      </c>
      <c r="E99" s="8">
        <f t="shared" si="4"/>
        <v>2.74122</v>
      </c>
      <c r="F99" s="8">
        <f t="shared" si="5"/>
        <v>4.628161</v>
      </c>
      <c r="G99" s="8">
        <f t="shared" si="6"/>
        <v>-0.74302</v>
      </c>
      <c r="H99" s="14">
        <f t="shared" si="7"/>
        <v>4.34366</v>
      </c>
      <c r="I99" s="8">
        <f t="shared" si="8"/>
        <v>-1.03984</v>
      </c>
      <c r="J99" s="8">
        <f t="shared" si="9"/>
        <v>-4.146653</v>
      </c>
      <c r="K99" s="8">
        <f t="shared" si="10"/>
        <v>0.890072</v>
      </c>
    </row>
    <row r="100" ht="14.25" customHeight="1">
      <c r="A100" s="8">
        <v>98.0</v>
      </c>
      <c r="B100" s="8">
        <f t="shared" si="1"/>
        <v>-3.685192</v>
      </c>
      <c r="C100" s="8">
        <f t="shared" si="2"/>
        <v>1.84926</v>
      </c>
      <c r="D100" s="8">
        <f t="shared" si="3"/>
        <v>-3.208324</v>
      </c>
      <c r="E100" s="8">
        <f t="shared" si="4"/>
        <v>2.76948</v>
      </c>
      <c r="F100" s="8">
        <f t="shared" si="5"/>
        <v>4.675874</v>
      </c>
      <c r="G100" s="8">
        <f t="shared" si="6"/>
        <v>-0.75068</v>
      </c>
      <c r="H100" s="14">
        <f t="shared" si="7"/>
        <v>4.38844</v>
      </c>
      <c r="I100" s="8">
        <f t="shared" si="8"/>
        <v>-1.05056</v>
      </c>
      <c r="J100" s="8">
        <f t="shared" si="9"/>
        <v>-4.189402</v>
      </c>
      <c r="K100" s="8">
        <f t="shared" si="10"/>
        <v>0.899248</v>
      </c>
    </row>
    <row r="101" ht="14.25" customHeight="1">
      <c r="A101" s="8">
        <v>99.0</v>
      </c>
      <c r="B101" s="8">
        <f t="shared" si="1"/>
        <v>-3.722796</v>
      </c>
      <c r="C101" s="8">
        <f t="shared" si="2"/>
        <v>1.86813</v>
      </c>
      <c r="D101" s="8">
        <f t="shared" si="3"/>
        <v>-3.241062</v>
      </c>
      <c r="E101" s="8">
        <f t="shared" si="4"/>
        <v>2.79774</v>
      </c>
      <c r="F101" s="8">
        <f t="shared" si="5"/>
        <v>4.723587</v>
      </c>
      <c r="G101" s="8">
        <f t="shared" si="6"/>
        <v>-0.75834</v>
      </c>
      <c r="H101" s="14">
        <f t="shared" si="7"/>
        <v>4.43322</v>
      </c>
      <c r="I101" s="8">
        <f t="shared" si="8"/>
        <v>-1.06128</v>
      </c>
      <c r="J101" s="8">
        <f t="shared" si="9"/>
        <v>-4.232151</v>
      </c>
      <c r="K101" s="8">
        <f t="shared" si="10"/>
        <v>0.908424</v>
      </c>
    </row>
    <row r="102" ht="14.25" customHeight="1">
      <c r="A102" s="8">
        <v>100.0</v>
      </c>
      <c r="B102" s="8">
        <f t="shared" si="1"/>
        <v>-3.7604</v>
      </c>
      <c r="C102" s="8">
        <f t="shared" si="2"/>
        <v>1.887</v>
      </c>
      <c r="D102" s="8">
        <f t="shared" si="3"/>
        <v>-3.2738</v>
      </c>
      <c r="E102" s="8">
        <f t="shared" si="4"/>
        <v>2.826</v>
      </c>
      <c r="F102" s="8">
        <f t="shared" si="5"/>
        <v>4.7713</v>
      </c>
      <c r="G102" s="8">
        <f t="shared" si="6"/>
        <v>-0.766</v>
      </c>
      <c r="H102" s="14">
        <f t="shared" si="7"/>
        <v>4.478</v>
      </c>
      <c r="I102" s="8">
        <f t="shared" si="8"/>
        <v>-1.072</v>
      </c>
      <c r="J102" s="8">
        <f t="shared" si="9"/>
        <v>-4.2749</v>
      </c>
      <c r="K102" s="8">
        <f t="shared" si="10"/>
        <v>0.9176</v>
      </c>
    </row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88"/>
    <col customWidth="1" min="2" max="2" width="12.5"/>
    <col customWidth="1" min="4" max="4" width="12.75"/>
    <col customWidth="1" min="5" max="5" width="12.25"/>
    <col customWidth="1" min="6" max="6" width="11.5"/>
    <col customWidth="1" min="7" max="7" width="11.63"/>
    <col customWidth="1" min="8" max="9" width="12.0"/>
    <col customWidth="1" min="10" max="11" width="14.0"/>
    <col customWidth="1" min="12" max="24" width="7.63"/>
  </cols>
  <sheetData>
    <row r="1" ht="14.25" customHeight="1">
      <c r="A1" s="8" t="s">
        <v>88</v>
      </c>
      <c r="B1" s="9" t="s">
        <v>74</v>
      </c>
      <c r="C1" s="8" t="s">
        <v>75</v>
      </c>
      <c r="D1" s="10" t="s">
        <v>76</v>
      </c>
      <c r="E1" s="10" t="s">
        <v>77</v>
      </c>
      <c r="F1" s="9" t="s">
        <v>78</v>
      </c>
      <c r="G1" s="8" t="s">
        <v>79</v>
      </c>
      <c r="H1" s="9" t="s">
        <v>80</v>
      </c>
      <c r="I1" s="8" t="s">
        <v>81</v>
      </c>
      <c r="J1" s="9" t="s">
        <v>82</v>
      </c>
      <c r="K1" s="8" t="s">
        <v>83</v>
      </c>
    </row>
    <row r="2" ht="14.25" customHeight="1">
      <c r="A2" s="8">
        <v>0.0</v>
      </c>
      <c r="B2" s="8">
        <v>0.0</v>
      </c>
      <c r="C2" s="8">
        <v>0.0</v>
      </c>
      <c r="D2" s="8">
        <v>0.0</v>
      </c>
      <c r="E2" s="8">
        <v>0.0</v>
      </c>
      <c r="F2" s="8">
        <v>0.0</v>
      </c>
      <c r="G2" s="8">
        <v>0.0</v>
      </c>
      <c r="H2" s="8">
        <v>0.0</v>
      </c>
      <c r="I2" s="8">
        <v>0.0</v>
      </c>
      <c r="J2" s="8">
        <v>0.0</v>
      </c>
      <c r="K2" s="8">
        <v>0.0</v>
      </c>
    </row>
    <row r="3" ht="14.25" customHeight="1">
      <c r="A3" s="8">
        <v>1.0</v>
      </c>
      <c r="B3" s="8">
        <f t="shared" ref="B3:B12" si="1">0.052884*A3</f>
        <v>0.052884</v>
      </c>
      <c r="C3" s="8">
        <f t="shared" ref="C3:C12" si="2">-0.423217*A3</f>
        <v>-0.423217</v>
      </c>
      <c r="D3" s="8">
        <f t="shared" ref="D3:D12" si="3">-0.007695*A3</f>
        <v>-0.007695</v>
      </c>
      <c r="E3" s="8">
        <f t="shared" ref="E3:E12" si="4">-0.488119*A3</f>
        <v>-0.488119</v>
      </c>
      <c r="F3" s="8">
        <f t="shared" ref="F3:F12" si="5">0.066357*A3</f>
        <v>0.066357</v>
      </c>
      <c r="G3" s="8">
        <f t="shared" ref="G3:G12" si="6">-0.502316*A3</f>
        <v>-0.502316</v>
      </c>
      <c r="H3" s="8">
        <f t="shared" ref="H3:H12" si="7">0.030261*A3</f>
        <v>0.030261</v>
      </c>
      <c r="I3" s="8">
        <f t="shared" ref="I3:I12" si="8">-0.498828*A3</f>
        <v>-0.498828</v>
      </c>
      <c r="J3" s="8">
        <f t="shared" ref="J3:J12" si="9">0.067506*A3</f>
        <v>0.067506</v>
      </c>
      <c r="K3" s="8">
        <f t="shared" ref="K3:K12" si="10">-0.482646*A3</f>
        <v>-0.482646</v>
      </c>
      <c r="X3" s="16"/>
    </row>
    <row r="4" ht="14.25" customHeight="1">
      <c r="A4" s="8">
        <v>2.0</v>
      </c>
      <c r="B4" s="8">
        <f t="shared" si="1"/>
        <v>0.105768</v>
      </c>
      <c r="C4" s="8">
        <f t="shared" si="2"/>
        <v>-0.846434</v>
      </c>
      <c r="D4" s="8">
        <f t="shared" si="3"/>
        <v>-0.01539</v>
      </c>
      <c r="E4" s="8">
        <f t="shared" si="4"/>
        <v>-0.976238</v>
      </c>
      <c r="F4" s="8">
        <f t="shared" si="5"/>
        <v>0.132714</v>
      </c>
      <c r="G4" s="8">
        <f t="shared" si="6"/>
        <v>-1.004632</v>
      </c>
      <c r="H4" s="8">
        <f t="shared" si="7"/>
        <v>0.060522</v>
      </c>
      <c r="I4" s="8">
        <f t="shared" si="8"/>
        <v>-0.997656</v>
      </c>
      <c r="J4" s="8">
        <f t="shared" si="9"/>
        <v>0.135012</v>
      </c>
      <c r="K4" s="8">
        <f t="shared" si="10"/>
        <v>-0.965292</v>
      </c>
      <c r="X4" s="16"/>
    </row>
    <row r="5" ht="14.25" customHeight="1">
      <c r="A5" s="8">
        <v>3.0</v>
      </c>
      <c r="B5" s="8">
        <f t="shared" si="1"/>
        <v>0.158652</v>
      </c>
      <c r="C5" s="8">
        <f t="shared" si="2"/>
        <v>-1.269651</v>
      </c>
      <c r="D5" s="8">
        <f t="shared" si="3"/>
        <v>-0.023085</v>
      </c>
      <c r="E5" s="8">
        <f t="shared" si="4"/>
        <v>-1.464357</v>
      </c>
      <c r="F5" s="8">
        <f t="shared" si="5"/>
        <v>0.199071</v>
      </c>
      <c r="G5" s="8">
        <f t="shared" si="6"/>
        <v>-1.506948</v>
      </c>
      <c r="H5" s="8">
        <f t="shared" si="7"/>
        <v>0.090783</v>
      </c>
      <c r="I5" s="8">
        <f t="shared" si="8"/>
        <v>-1.496484</v>
      </c>
      <c r="J5" s="8">
        <f t="shared" si="9"/>
        <v>0.202518</v>
      </c>
      <c r="K5" s="8">
        <f t="shared" si="10"/>
        <v>-1.447938</v>
      </c>
      <c r="X5" s="16"/>
    </row>
    <row r="6" ht="14.25" customHeight="1">
      <c r="A6" s="8">
        <v>4.0</v>
      </c>
      <c r="B6" s="8">
        <f t="shared" si="1"/>
        <v>0.211536</v>
      </c>
      <c r="C6" s="8">
        <f t="shared" si="2"/>
        <v>-1.692868</v>
      </c>
      <c r="D6" s="8">
        <f t="shared" si="3"/>
        <v>-0.03078</v>
      </c>
      <c r="E6" s="8">
        <f t="shared" si="4"/>
        <v>-1.952476</v>
      </c>
      <c r="F6" s="8">
        <f t="shared" si="5"/>
        <v>0.265428</v>
      </c>
      <c r="G6" s="8">
        <f t="shared" si="6"/>
        <v>-2.009264</v>
      </c>
      <c r="H6" s="8">
        <f t="shared" si="7"/>
        <v>0.121044</v>
      </c>
      <c r="I6" s="8">
        <f t="shared" si="8"/>
        <v>-1.995312</v>
      </c>
      <c r="J6" s="8">
        <f t="shared" si="9"/>
        <v>0.270024</v>
      </c>
      <c r="K6" s="8">
        <f t="shared" si="10"/>
        <v>-1.930584</v>
      </c>
    </row>
    <row r="7" ht="14.25" customHeight="1">
      <c r="A7" s="8">
        <v>5.0</v>
      </c>
      <c r="B7" s="8">
        <f t="shared" si="1"/>
        <v>0.26442</v>
      </c>
      <c r="C7" s="8">
        <f t="shared" si="2"/>
        <v>-2.116085</v>
      </c>
      <c r="D7" s="8">
        <f t="shared" si="3"/>
        <v>-0.038475</v>
      </c>
      <c r="E7" s="8">
        <f t="shared" si="4"/>
        <v>-2.440595</v>
      </c>
      <c r="F7" s="8">
        <f t="shared" si="5"/>
        <v>0.331785</v>
      </c>
      <c r="G7" s="8">
        <f t="shared" si="6"/>
        <v>-2.51158</v>
      </c>
      <c r="H7" s="8">
        <f t="shared" si="7"/>
        <v>0.151305</v>
      </c>
      <c r="I7" s="8">
        <f t="shared" si="8"/>
        <v>-2.49414</v>
      </c>
      <c r="J7" s="8">
        <f t="shared" si="9"/>
        <v>0.33753</v>
      </c>
      <c r="K7" s="8">
        <f t="shared" si="10"/>
        <v>-2.41323</v>
      </c>
    </row>
    <row r="8" ht="14.25" customHeight="1">
      <c r="A8" s="8">
        <v>6.0</v>
      </c>
      <c r="B8" s="8">
        <f t="shared" si="1"/>
        <v>0.317304</v>
      </c>
      <c r="C8" s="8">
        <f t="shared" si="2"/>
        <v>-2.539302</v>
      </c>
      <c r="D8" s="8">
        <f t="shared" si="3"/>
        <v>-0.04617</v>
      </c>
      <c r="E8" s="8">
        <f t="shared" si="4"/>
        <v>-2.928714</v>
      </c>
      <c r="F8" s="8">
        <f t="shared" si="5"/>
        <v>0.398142</v>
      </c>
      <c r="G8" s="8">
        <f t="shared" si="6"/>
        <v>-3.013896</v>
      </c>
      <c r="H8" s="8">
        <f t="shared" si="7"/>
        <v>0.181566</v>
      </c>
      <c r="I8" s="8">
        <f t="shared" si="8"/>
        <v>-2.992968</v>
      </c>
      <c r="J8" s="8">
        <f t="shared" si="9"/>
        <v>0.405036</v>
      </c>
      <c r="K8" s="8">
        <f t="shared" si="10"/>
        <v>-2.895876</v>
      </c>
    </row>
    <row r="9" ht="14.25" customHeight="1">
      <c r="A9" s="8">
        <v>7.0</v>
      </c>
      <c r="B9" s="8">
        <f t="shared" si="1"/>
        <v>0.370188</v>
      </c>
      <c r="C9" s="8">
        <f t="shared" si="2"/>
        <v>-2.962519</v>
      </c>
      <c r="D9" s="8">
        <f t="shared" si="3"/>
        <v>-0.053865</v>
      </c>
      <c r="E9" s="8">
        <f t="shared" si="4"/>
        <v>-3.416833</v>
      </c>
      <c r="F9" s="8">
        <f t="shared" si="5"/>
        <v>0.464499</v>
      </c>
      <c r="G9" s="8">
        <f t="shared" si="6"/>
        <v>-3.516212</v>
      </c>
      <c r="H9" s="8">
        <f t="shared" si="7"/>
        <v>0.211827</v>
      </c>
      <c r="I9" s="8">
        <f t="shared" si="8"/>
        <v>-3.491796</v>
      </c>
      <c r="J9" s="8">
        <f t="shared" si="9"/>
        <v>0.472542</v>
      </c>
      <c r="K9" s="8">
        <f t="shared" si="10"/>
        <v>-3.378522</v>
      </c>
    </row>
    <row r="10" ht="14.25" customHeight="1">
      <c r="A10" s="8">
        <v>8.0</v>
      </c>
      <c r="B10" s="8">
        <f t="shared" si="1"/>
        <v>0.423072</v>
      </c>
      <c r="C10" s="8">
        <f t="shared" si="2"/>
        <v>-3.385736</v>
      </c>
      <c r="D10" s="8">
        <f t="shared" si="3"/>
        <v>-0.06156</v>
      </c>
      <c r="E10" s="8">
        <f t="shared" si="4"/>
        <v>-3.904952</v>
      </c>
      <c r="F10" s="8">
        <f t="shared" si="5"/>
        <v>0.530856</v>
      </c>
      <c r="G10" s="8">
        <f t="shared" si="6"/>
        <v>-4.018528</v>
      </c>
      <c r="H10" s="8">
        <f t="shared" si="7"/>
        <v>0.242088</v>
      </c>
      <c r="I10" s="8">
        <f t="shared" si="8"/>
        <v>-3.990624</v>
      </c>
      <c r="J10" s="8">
        <f t="shared" si="9"/>
        <v>0.540048</v>
      </c>
      <c r="K10" s="8">
        <f t="shared" si="10"/>
        <v>-3.861168</v>
      </c>
    </row>
    <row r="11" ht="14.25" customHeight="1">
      <c r="A11" s="8">
        <v>9.0</v>
      </c>
      <c r="B11" s="8">
        <f t="shared" si="1"/>
        <v>0.475956</v>
      </c>
      <c r="C11" s="8">
        <f t="shared" si="2"/>
        <v>-3.808953</v>
      </c>
      <c r="D11" s="8">
        <f t="shared" si="3"/>
        <v>-0.069255</v>
      </c>
      <c r="E11" s="8">
        <f t="shared" si="4"/>
        <v>-4.393071</v>
      </c>
      <c r="F11" s="8">
        <f t="shared" si="5"/>
        <v>0.597213</v>
      </c>
      <c r="G11" s="8">
        <f t="shared" si="6"/>
        <v>-4.520844</v>
      </c>
      <c r="H11" s="8">
        <f t="shared" si="7"/>
        <v>0.272349</v>
      </c>
      <c r="I11" s="8">
        <f t="shared" si="8"/>
        <v>-4.489452</v>
      </c>
      <c r="J11" s="8">
        <f t="shared" si="9"/>
        <v>0.607554</v>
      </c>
      <c r="K11" s="8">
        <f t="shared" si="10"/>
        <v>-4.343814</v>
      </c>
    </row>
    <row r="12" ht="14.25" customHeight="1">
      <c r="A12" s="8">
        <v>10.0</v>
      </c>
      <c r="B12" s="8">
        <f t="shared" si="1"/>
        <v>0.52884</v>
      </c>
      <c r="C12" s="8">
        <f t="shared" si="2"/>
        <v>-4.23217</v>
      </c>
      <c r="D12" s="8">
        <f t="shared" si="3"/>
        <v>-0.07695</v>
      </c>
      <c r="E12" s="8">
        <f t="shared" si="4"/>
        <v>-4.88119</v>
      </c>
      <c r="F12" s="8">
        <f t="shared" si="5"/>
        <v>0.66357</v>
      </c>
      <c r="G12" s="8">
        <f t="shared" si="6"/>
        <v>-5.02316</v>
      </c>
      <c r="H12" s="8">
        <f t="shared" si="7"/>
        <v>0.30261</v>
      </c>
      <c r="I12" s="8">
        <f t="shared" si="8"/>
        <v>-4.98828</v>
      </c>
      <c r="J12" s="8">
        <f t="shared" si="9"/>
        <v>0.67506</v>
      </c>
      <c r="K12" s="8">
        <f t="shared" si="10"/>
        <v>-4.82646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38"/>
    <col customWidth="1" min="2" max="2" width="12.5"/>
    <col customWidth="1" min="4" max="4" width="12.75"/>
    <col customWidth="1" min="5" max="5" width="12.25"/>
    <col customWidth="1" min="6" max="6" width="11.5"/>
    <col customWidth="1" min="7" max="7" width="11.63"/>
    <col customWidth="1" min="8" max="9" width="12.0"/>
    <col customWidth="1" min="10" max="11" width="14.0"/>
  </cols>
  <sheetData>
    <row r="1" ht="14.25" customHeight="1">
      <c r="A1" s="10" t="s">
        <v>89</v>
      </c>
      <c r="B1" s="9" t="s">
        <v>74</v>
      </c>
      <c r="C1" s="8" t="s">
        <v>75</v>
      </c>
      <c r="D1" s="10" t="s">
        <v>76</v>
      </c>
      <c r="E1" s="10" t="s">
        <v>77</v>
      </c>
      <c r="F1" s="9" t="s">
        <v>78</v>
      </c>
      <c r="G1" s="8" t="s">
        <v>79</v>
      </c>
      <c r="H1" s="9" t="s">
        <v>80</v>
      </c>
      <c r="I1" s="8" t="s">
        <v>81</v>
      </c>
      <c r="J1" s="9" t="s">
        <v>82</v>
      </c>
      <c r="K1" s="8" t="s">
        <v>83</v>
      </c>
    </row>
    <row r="2" ht="14.25" customHeight="1">
      <c r="A2" s="10" t="s">
        <v>17</v>
      </c>
      <c r="B2" s="8">
        <v>0.0</v>
      </c>
      <c r="C2" s="8">
        <v>0.0</v>
      </c>
      <c r="D2" s="8">
        <v>0.0</v>
      </c>
      <c r="E2" s="8">
        <v>0.0</v>
      </c>
      <c r="F2" s="8">
        <v>0.0</v>
      </c>
      <c r="G2" s="8">
        <v>0.0</v>
      </c>
      <c r="H2" s="8">
        <v>0.0</v>
      </c>
      <c r="I2" s="8">
        <v>0.0</v>
      </c>
      <c r="J2" s="8">
        <v>0.0</v>
      </c>
      <c r="K2" s="8">
        <v>0.0</v>
      </c>
    </row>
    <row r="3" ht="14.25" customHeight="1">
      <c r="A3" s="8" t="s">
        <v>29</v>
      </c>
      <c r="B3" s="11">
        <v>-0.071738</v>
      </c>
      <c r="C3" s="11">
        <v>-0.031781</v>
      </c>
      <c r="D3" s="11">
        <v>-0.050354</v>
      </c>
      <c r="E3" s="17">
        <v>-0.006656</v>
      </c>
      <c r="F3" s="11">
        <v>-0.079306</v>
      </c>
      <c r="G3" s="11">
        <v>-0.042954</v>
      </c>
      <c r="H3" s="17">
        <v>-0.172167</v>
      </c>
      <c r="I3" s="17">
        <v>-0.073777</v>
      </c>
      <c r="J3" s="11">
        <v>-0.123368</v>
      </c>
      <c r="K3" s="11">
        <v>-0.083197</v>
      </c>
    </row>
    <row r="4" ht="14.25" customHeight="1">
      <c r="A4" s="10" t="s">
        <v>26</v>
      </c>
      <c r="B4" s="11">
        <v>0.353921</v>
      </c>
      <c r="C4" s="11">
        <v>0.309327</v>
      </c>
      <c r="D4" s="11">
        <v>0.346416</v>
      </c>
      <c r="E4" s="11">
        <v>0.222109</v>
      </c>
      <c r="F4" s="11">
        <v>0.510992</v>
      </c>
      <c r="G4" s="11">
        <v>0.460092</v>
      </c>
      <c r="H4" s="11">
        <v>0.241333</v>
      </c>
      <c r="I4" s="11">
        <v>0.416518</v>
      </c>
      <c r="J4" s="11">
        <v>0.50085</v>
      </c>
      <c r="K4" s="11">
        <v>0.399073</v>
      </c>
    </row>
    <row r="5" ht="14.25" customHeight="1">
      <c r="A5" s="8" t="s">
        <v>90</v>
      </c>
      <c r="B5" s="11">
        <v>0.353921</v>
      </c>
      <c r="C5" s="11">
        <v>0.309327</v>
      </c>
      <c r="D5" s="11">
        <v>0.346416</v>
      </c>
      <c r="E5" s="11">
        <v>0.222109</v>
      </c>
      <c r="F5" s="11">
        <v>0.510992</v>
      </c>
      <c r="G5" s="11">
        <v>0.460092</v>
      </c>
      <c r="H5" s="11">
        <v>0.241333</v>
      </c>
      <c r="I5" s="11">
        <v>0.416518</v>
      </c>
      <c r="J5" s="11">
        <v>0.50085</v>
      </c>
      <c r="K5" s="11">
        <v>0.399073</v>
      </c>
    </row>
    <row r="6" ht="14.25" customHeight="1">
      <c r="A6" s="8" t="s">
        <v>91</v>
      </c>
      <c r="B6" s="11">
        <v>0.377805</v>
      </c>
      <c r="C6" s="11">
        <v>0.325522</v>
      </c>
      <c r="D6" s="11">
        <v>0.328309</v>
      </c>
      <c r="E6" s="11">
        <v>0.342964</v>
      </c>
      <c r="F6" s="11">
        <v>0.322784</v>
      </c>
      <c r="G6" s="11">
        <v>0.369859</v>
      </c>
      <c r="H6" s="11">
        <v>0.330538</v>
      </c>
      <c r="I6" s="14">
        <v>0.350805</v>
      </c>
      <c r="J6" s="11">
        <v>0.348951</v>
      </c>
      <c r="K6" s="11">
        <v>0.27703</v>
      </c>
    </row>
    <row r="7" ht="14.25" customHeight="1">
      <c r="A7" s="8" t="s">
        <v>47</v>
      </c>
      <c r="B7" s="11">
        <v>-0.067552</v>
      </c>
      <c r="C7" s="11">
        <v>-0.097874</v>
      </c>
      <c r="D7" s="11">
        <v>-0.122271</v>
      </c>
      <c r="E7" s="11">
        <v>-0.115807</v>
      </c>
      <c r="F7" s="11">
        <v>-0.129763</v>
      </c>
      <c r="G7" s="11">
        <v>-0.139278</v>
      </c>
      <c r="H7" s="11">
        <v>0.010569</v>
      </c>
      <c r="I7" s="14">
        <v>-0.064692</v>
      </c>
      <c r="J7" s="11">
        <v>-0.130248</v>
      </c>
      <c r="K7" s="11">
        <v>-0.132949</v>
      </c>
    </row>
    <row r="8" ht="14.25" customHeight="1">
      <c r="A8" s="8" t="s">
        <v>92</v>
      </c>
      <c r="B8" s="8">
        <v>0.0</v>
      </c>
      <c r="C8" s="8">
        <v>0.0</v>
      </c>
      <c r="D8" s="8">
        <v>0.0</v>
      </c>
      <c r="E8" s="8">
        <v>0.0</v>
      </c>
      <c r="F8" s="8">
        <v>0.0</v>
      </c>
      <c r="G8" s="8">
        <v>0.0</v>
      </c>
      <c r="H8" s="8">
        <v>0.0</v>
      </c>
      <c r="I8" s="8">
        <v>0.0</v>
      </c>
      <c r="J8" s="14">
        <v>0.0</v>
      </c>
      <c r="K8" s="8">
        <v>0.0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12.5"/>
    <col customWidth="1" min="4" max="4" width="12.75"/>
    <col customWidth="1" min="5" max="5" width="12.25"/>
    <col customWidth="1" min="6" max="6" width="11.5"/>
    <col customWidth="1" min="7" max="7" width="11.63"/>
    <col customWidth="1" min="8" max="9" width="12.0"/>
    <col customWidth="1" min="10" max="11" width="14.0"/>
  </cols>
  <sheetData>
    <row r="1" ht="14.25" customHeight="1">
      <c r="A1" s="8" t="s">
        <v>93</v>
      </c>
      <c r="B1" s="9" t="s">
        <v>74</v>
      </c>
      <c r="C1" s="8" t="s">
        <v>75</v>
      </c>
      <c r="D1" s="10" t="s">
        <v>76</v>
      </c>
      <c r="E1" s="10" t="s">
        <v>77</v>
      </c>
      <c r="F1" s="9" t="s">
        <v>78</v>
      </c>
      <c r="G1" s="8" t="s">
        <v>79</v>
      </c>
      <c r="H1" s="9" t="s">
        <v>80</v>
      </c>
      <c r="I1" s="8" t="s">
        <v>81</v>
      </c>
      <c r="J1" s="9" t="s">
        <v>82</v>
      </c>
      <c r="K1" s="8" t="s">
        <v>83</v>
      </c>
    </row>
    <row r="2" ht="14.25" customHeight="1">
      <c r="A2" s="8" t="s">
        <v>16</v>
      </c>
      <c r="B2" s="8">
        <v>0.0</v>
      </c>
      <c r="C2" s="8">
        <v>0.0</v>
      </c>
      <c r="D2" s="9">
        <v>-0.329728</v>
      </c>
      <c r="E2" s="8">
        <v>0.0</v>
      </c>
      <c r="F2" s="8">
        <v>0.0</v>
      </c>
      <c r="G2" s="8">
        <v>0.0</v>
      </c>
      <c r="H2" s="8">
        <v>0.0</v>
      </c>
      <c r="I2" s="8">
        <v>0.0</v>
      </c>
      <c r="J2" s="8">
        <v>0.0</v>
      </c>
      <c r="K2" s="8">
        <v>0.0</v>
      </c>
    </row>
    <row r="3" ht="14.25" customHeight="1">
      <c r="A3" s="8" t="s">
        <v>52</v>
      </c>
      <c r="B3" s="11">
        <v>0.316342</v>
      </c>
      <c r="C3" s="11">
        <v>0.365521</v>
      </c>
      <c r="D3" s="11">
        <v>0.0</v>
      </c>
      <c r="E3" s="11">
        <v>0.314451</v>
      </c>
      <c r="F3" s="11">
        <v>-0.385095</v>
      </c>
      <c r="G3" s="11">
        <v>-0.415741</v>
      </c>
      <c r="H3" s="11">
        <v>-0.267837</v>
      </c>
      <c r="I3" s="11">
        <v>-0.20258</v>
      </c>
      <c r="J3" s="11">
        <v>-0.184289</v>
      </c>
      <c r="K3" s="11">
        <v>-0.277425</v>
      </c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6.63"/>
    <col customWidth="1" min="3" max="3" width="8.13"/>
    <col customWidth="1" min="4" max="4" width="13.13"/>
    <col customWidth="1" min="5" max="5" width="12.25"/>
    <col customWidth="1" min="6" max="6" width="14.13"/>
    <col customWidth="1" min="9" max="11" width="13.13"/>
    <col customWidth="1" min="12" max="12" width="12.75"/>
    <col customWidth="1" min="13" max="13" width="13.13"/>
  </cols>
  <sheetData>
    <row r="1" ht="14.25" customHeight="1">
      <c r="A1" s="8" t="s">
        <v>94</v>
      </c>
      <c r="B1" s="8" t="s">
        <v>95</v>
      </c>
      <c r="C1" s="8" t="s">
        <v>96</v>
      </c>
      <c r="D1" s="9" t="s">
        <v>74</v>
      </c>
      <c r="E1" s="8" t="s">
        <v>75</v>
      </c>
      <c r="F1" s="10" t="s">
        <v>76</v>
      </c>
      <c r="G1" s="10" t="s">
        <v>77</v>
      </c>
      <c r="H1" s="9" t="s">
        <v>78</v>
      </c>
      <c r="I1" s="8" t="s">
        <v>79</v>
      </c>
      <c r="J1" s="9" t="s">
        <v>80</v>
      </c>
      <c r="K1" s="8" t="s">
        <v>81</v>
      </c>
      <c r="L1" s="9" t="s">
        <v>82</v>
      </c>
      <c r="M1" s="8" t="s">
        <v>83</v>
      </c>
    </row>
    <row r="2" ht="14.25" customHeight="1">
      <c r="A2" s="8" t="s">
        <v>17</v>
      </c>
      <c r="B2" s="8" t="s">
        <v>17</v>
      </c>
      <c r="C2" s="8" t="s">
        <v>17</v>
      </c>
      <c r="D2" s="8">
        <v>0.0</v>
      </c>
      <c r="E2" s="8">
        <v>0.0</v>
      </c>
      <c r="F2" s="8">
        <v>0.0</v>
      </c>
      <c r="G2" s="8">
        <v>0.0</v>
      </c>
      <c r="H2" s="8">
        <v>0.0</v>
      </c>
      <c r="I2" s="8">
        <v>0.0</v>
      </c>
      <c r="J2" s="8">
        <v>0.0</v>
      </c>
      <c r="K2" s="8">
        <v>0.0</v>
      </c>
      <c r="L2" s="8">
        <v>0.0</v>
      </c>
      <c r="M2" s="8">
        <v>0.0</v>
      </c>
    </row>
    <row r="3" ht="14.25" customHeight="1">
      <c r="A3" s="8">
        <v>0.0</v>
      </c>
      <c r="B3" s="8">
        <v>30.0</v>
      </c>
      <c r="C3" s="8" t="s">
        <v>97</v>
      </c>
      <c r="D3" s="11">
        <v>-0.482607</v>
      </c>
      <c r="E3" s="11">
        <v>-0.502922</v>
      </c>
      <c r="F3" s="14">
        <v>0.0</v>
      </c>
      <c r="G3" s="9">
        <v>-0.515079</v>
      </c>
      <c r="H3" s="11">
        <v>-0.518425</v>
      </c>
      <c r="I3" s="17">
        <v>-0.43871</v>
      </c>
      <c r="J3" s="11">
        <v>0.0</v>
      </c>
      <c r="K3" s="8">
        <v>0.0</v>
      </c>
      <c r="L3" s="11">
        <v>-0.417003</v>
      </c>
      <c r="M3" s="11">
        <v>-0.325035</v>
      </c>
    </row>
    <row r="4" ht="14.25" customHeight="1">
      <c r="A4" s="8">
        <v>31.0</v>
      </c>
      <c r="B4" s="8">
        <v>90.0</v>
      </c>
      <c r="C4" s="8" t="s">
        <v>98</v>
      </c>
      <c r="D4" s="11">
        <v>-0.414927</v>
      </c>
      <c r="E4" s="11">
        <v>-0.403075</v>
      </c>
      <c r="F4" s="11">
        <v>-0.364145</v>
      </c>
      <c r="G4" s="9">
        <v>-0.369541</v>
      </c>
      <c r="H4" s="11">
        <v>-0.254518</v>
      </c>
      <c r="I4" s="11">
        <v>-0.161206</v>
      </c>
      <c r="J4" s="11">
        <v>-0.394468</v>
      </c>
      <c r="K4" s="11">
        <v>-0.167</v>
      </c>
      <c r="L4" s="11">
        <v>-0.39001</v>
      </c>
      <c r="M4" s="8">
        <v>0.0</v>
      </c>
    </row>
    <row r="5" ht="14.25" customHeight="1">
      <c r="A5" s="8">
        <v>91.0</v>
      </c>
      <c r="B5" s="8">
        <v>365.0</v>
      </c>
      <c r="C5" s="8" t="s">
        <v>99</v>
      </c>
      <c r="D5" s="11">
        <v>-0.088238</v>
      </c>
      <c r="E5" s="11">
        <v>-0.100604</v>
      </c>
      <c r="F5" s="11">
        <v>-0.162337</v>
      </c>
      <c r="G5" s="11">
        <v>-0.117055</v>
      </c>
      <c r="H5" s="11">
        <v>-0.094799</v>
      </c>
      <c r="I5" s="11">
        <v>-0.011217</v>
      </c>
      <c r="J5" s="11">
        <v>0.031283</v>
      </c>
      <c r="K5" s="11">
        <v>0.009126</v>
      </c>
      <c r="L5" s="11">
        <v>-0.096757</v>
      </c>
      <c r="M5" s="11">
        <v>-0.070039</v>
      </c>
    </row>
    <row r="6" ht="14.25" customHeight="1">
      <c r="A6" s="8">
        <v>366.0</v>
      </c>
      <c r="B6" s="8" t="s">
        <v>100</v>
      </c>
      <c r="C6" s="8" t="s">
        <v>101</v>
      </c>
      <c r="D6" s="11">
        <v>0.227754</v>
      </c>
      <c r="E6" s="11">
        <v>0.209712</v>
      </c>
      <c r="F6" s="11">
        <v>0.129021</v>
      </c>
      <c r="G6" s="11">
        <v>0.199874</v>
      </c>
      <c r="H6" s="11">
        <v>0.299239</v>
      </c>
      <c r="I6" s="11">
        <v>0.118947</v>
      </c>
      <c r="J6" s="11">
        <v>0.344891</v>
      </c>
      <c r="K6" s="11">
        <v>0.197062</v>
      </c>
      <c r="L6" s="11">
        <v>0.177432</v>
      </c>
      <c r="M6" s="11">
        <v>0.073629</v>
      </c>
    </row>
    <row r="7" ht="14.25" customHeight="1">
      <c r="A7" s="8"/>
      <c r="B7" s="8"/>
      <c r="C7" s="8"/>
      <c r="D7" s="8"/>
      <c r="E7" s="8"/>
      <c r="F7" s="8"/>
      <c r="H7" s="8"/>
      <c r="I7" s="8"/>
      <c r="J7" s="8"/>
      <c r="K7" s="8"/>
      <c r="L7" s="8"/>
      <c r="M7" s="8"/>
    </row>
    <row r="8" ht="14.25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ht="14.25" customHeight="1">
      <c r="A9" s="8"/>
      <c r="B9" s="10"/>
      <c r="C9" s="8"/>
      <c r="D9" s="8"/>
      <c r="E9" s="8"/>
      <c r="F9" s="8"/>
      <c r="G9" s="8"/>
      <c r="H9" s="8"/>
      <c r="I9" s="8"/>
      <c r="J9" s="8"/>
      <c r="K9" s="8"/>
      <c r="L9" s="8"/>
      <c r="M9" s="8"/>
    </row>
    <row r="10" ht="14.25" customHeight="1"/>
    <row r="11" ht="14.25" customHeight="1">
      <c r="D11" s="13"/>
      <c r="E11" s="13"/>
      <c r="F11" s="13"/>
      <c r="G11" s="13"/>
      <c r="H11" s="13"/>
      <c r="I11" s="13"/>
      <c r="J11" s="13"/>
      <c r="K11" s="13"/>
      <c r="L11" s="13"/>
      <c r="M11" s="13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