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ptw\Data\U15\2020\20200702_translatietest\"/>
    </mc:Choice>
  </mc:AlternateContent>
  <bookViews>
    <workbookView xWindow="0" yWindow="0" windowWidth="28800" windowHeight="12885" activeTab="1"/>
  </bookViews>
  <sheets>
    <sheet name="data" sheetId="1" r:id="rId1"/>
    <sheet name="analyse" sheetId="2" r:id="rId2"/>
  </sheets>
  <definedNames>
    <definedName name="_xlnm._FilterDatabase" localSheetId="0" hidden="1">data!$A$7:$AJ$7</definedName>
    <definedName name="_xlnm.database">data!$A$7:$AJ$44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4" i="1" l="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P1" i="1"/>
  <c r="Q1" i="1" s="1"/>
  <c r="N6" i="1"/>
  <c r="N5" i="1"/>
  <c r="R1" i="1"/>
  <c r="AJ32" i="1"/>
  <c r="AJ16" i="1"/>
  <c r="AJ17" i="1"/>
  <c r="AJ31" i="1"/>
  <c r="AJ15" i="1"/>
  <c r="AJ13" i="1"/>
  <c r="AJ30" i="1"/>
  <c r="AJ14" i="1"/>
  <c r="AJ9" i="1"/>
  <c r="AJ24" i="1"/>
  <c r="AJ41" i="1"/>
  <c r="AJ23" i="1"/>
  <c r="AJ22" i="1"/>
  <c r="AJ36" i="1"/>
  <c r="AJ29" i="1"/>
  <c r="AJ19" i="1"/>
  <c r="AJ34" i="1"/>
  <c r="AJ21" i="1"/>
  <c r="AJ44" i="1"/>
  <c r="AJ28" i="1"/>
  <c r="AJ12" i="1"/>
  <c r="AJ43" i="1"/>
  <c r="AJ27" i="1"/>
  <c r="AJ11" i="1"/>
  <c r="AJ42" i="1"/>
  <c r="AJ26" i="1"/>
  <c r="AJ10" i="1"/>
  <c r="AJ8" i="1"/>
  <c r="AJ40" i="1"/>
  <c r="AJ39" i="1"/>
  <c r="AJ37" i="1"/>
  <c r="AJ38" i="1"/>
  <c r="AJ33" i="1"/>
  <c r="AJ20" i="1"/>
  <c r="AJ35" i="1"/>
  <c r="AJ25" i="1"/>
  <c r="AJ18" i="1"/>
  <c r="AI5" i="1" l="1"/>
  <c r="AI6" i="1"/>
  <c r="AO3" i="1"/>
  <c r="AN7" i="1" s="1"/>
  <c r="AL8" i="1"/>
  <c r="AM8" i="1" l="1"/>
  <c r="AQ7" i="1"/>
  <c r="AP7" i="1"/>
  <c r="AS7" i="1"/>
  <c r="AO7" i="1"/>
  <c r="AR7" i="1"/>
  <c r="AL9" i="1"/>
  <c r="AM9" i="1" l="1"/>
  <c r="AL10" i="1"/>
  <c r="AM10" i="1"/>
  <c r="AL11" i="1"/>
  <c r="AM11" i="1"/>
  <c r="AL12" i="1"/>
  <c r="AM12" i="1"/>
  <c r="AL13" i="1"/>
  <c r="AM13" i="1"/>
  <c r="S6" i="1"/>
  <c r="R6" i="1"/>
  <c r="J6" i="1"/>
  <c r="I6" i="1"/>
  <c r="H6" i="1"/>
  <c r="S5" i="1"/>
  <c r="R5" i="1"/>
  <c r="J5" i="1"/>
  <c r="I5" i="1"/>
  <c r="H5" i="1"/>
  <c r="F2" i="1"/>
  <c r="AN4"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D9" i="1"/>
  <c r="AH23" i="1"/>
  <c r="W21" i="1"/>
  <c r="M13" i="1"/>
  <c r="AH40" i="1"/>
  <c r="W11" i="1"/>
  <c r="G37" i="1"/>
  <c r="AC12" i="1"/>
  <c r="W9" i="1"/>
  <c r="G26" i="1"/>
  <c r="AC21" i="1"/>
  <c r="W15" i="1"/>
  <c r="G25" i="1"/>
  <c r="AH18" i="1"/>
  <c r="W26" i="1"/>
  <c r="G30" i="1"/>
  <c r="AC28" i="1"/>
  <c r="W22" i="1"/>
  <c r="G42" i="1"/>
  <c r="AC25" i="1"/>
  <c r="M35" i="1"/>
  <c r="G36" i="1"/>
  <c r="AC27" i="1"/>
  <c r="M15" i="1"/>
  <c r="G32" i="1"/>
  <c r="AC17" i="1"/>
  <c r="M40" i="1"/>
  <c r="E8" i="1"/>
  <c r="AC26" i="1"/>
  <c r="M14" i="1"/>
  <c r="AH30" i="1"/>
  <c r="AC20" i="1"/>
  <c r="AH37" i="1"/>
  <c r="W24" i="1"/>
  <c r="M43" i="1"/>
  <c r="AC35" i="1"/>
  <c r="AC30" i="1"/>
  <c r="W41" i="1"/>
  <c r="M20" i="1"/>
  <c r="W42" i="1"/>
  <c r="G28" i="1"/>
  <c r="AC37" i="1"/>
  <c r="AH10" i="1"/>
  <c r="M22" i="1"/>
  <c r="G16" i="1"/>
  <c r="G8" i="1"/>
  <c r="M11" i="1"/>
  <c r="AH43" i="1"/>
  <c r="O19" i="1"/>
  <c r="O18" i="1"/>
  <c r="O9" i="1"/>
  <c r="O32" i="1"/>
  <c r="O39" i="1"/>
  <c r="O43" i="1"/>
  <c r="O28" i="1"/>
  <c r="O25" i="1"/>
  <c r="O23" i="1"/>
  <c r="O34" i="1"/>
  <c r="O22" i="1"/>
  <c r="O26" i="1"/>
  <c r="O20" i="1"/>
  <c r="O35" i="1"/>
  <c r="O24" i="1"/>
  <c r="O11" i="1"/>
  <c r="O16" i="1"/>
  <c r="O33" i="1"/>
  <c r="O29" i="1"/>
  <c r="M30" i="1"/>
  <c r="M28" i="1"/>
  <c r="W17" i="1"/>
  <c r="AH35" i="1"/>
  <c r="AH29" i="1"/>
  <c r="AH38" i="1"/>
  <c r="AH20" i="1"/>
  <c r="AC23" i="1"/>
  <c r="AC34" i="1"/>
  <c r="AC38" i="1"/>
  <c r="AC14" i="1"/>
  <c r="W27" i="1"/>
  <c r="AH16" i="1"/>
  <c r="AH31" i="1"/>
  <c r="G38" i="1"/>
  <c r="M23" i="1"/>
  <c r="K19" i="1"/>
  <c r="K43" i="1"/>
  <c r="K23" i="1"/>
  <c r="K22" i="1"/>
  <c r="K35" i="1"/>
  <c r="K16" i="1"/>
  <c r="K29" i="1"/>
  <c r="AH25" i="1"/>
  <c r="W43" i="1"/>
  <c r="G22" i="1"/>
  <c r="AC18" i="1"/>
  <c r="W20" i="1"/>
  <c r="G24" i="1"/>
  <c r="AC32" i="1"/>
  <c r="M31" i="1"/>
  <c r="G15" i="1"/>
  <c r="AC39" i="1"/>
  <c r="M25" i="1"/>
  <c r="G29" i="1"/>
  <c r="AC43" i="1"/>
  <c r="M34" i="1"/>
  <c r="AO9" i="1"/>
  <c r="AC41" i="1"/>
  <c r="M16" i="1"/>
  <c r="AH44" i="1"/>
  <c r="AC10" i="1"/>
  <c r="M33" i="1"/>
  <c r="AH39" i="1"/>
  <c r="W37" i="1"/>
  <c r="M29" i="1"/>
  <c r="AH33" i="1"/>
  <c r="AC22" i="1"/>
  <c r="M41" i="1"/>
  <c r="AH42" i="1"/>
  <c r="W44" i="1"/>
  <c r="M32" i="1"/>
  <c r="AH24" i="1"/>
  <c r="W19" i="1"/>
  <c r="W39" i="1"/>
  <c r="M8" i="1"/>
  <c r="G19" i="1"/>
  <c r="W13" i="1"/>
  <c r="AC24" i="1"/>
  <c r="G34" i="1"/>
  <c r="AC11" i="1"/>
  <c r="G43" i="1"/>
  <c r="AH21" i="1"/>
  <c r="W35" i="1"/>
  <c r="AC16" i="1"/>
  <c r="G20" i="1"/>
  <c r="M18" i="1"/>
  <c r="AC33" i="1"/>
  <c r="AC36" i="1"/>
  <c r="AC29" i="1"/>
  <c r="K42" i="1"/>
  <c r="K40" i="1"/>
  <c r="K12" i="1"/>
  <c r="K21" i="1"/>
  <c r="K8" i="1"/>
  <c r="K13" i="1"/>
  <c r="K41" i="1"/>
  <c r="K10" i="1"/>
  <c r="K27" i="1"/>
  <c r="K17" i="1"/>
  <c r="K38" i="1"/>
  <c r="K14" i="1"/>
  <c r="K31" i="1"/>
  <c r="K30" i="1"/>
  <c r="K15" i="1"/>
  <c r="K37" i="1"/>
  <c r="K44" i="1"/>
  <c r="K36" i="1"/>
  <c r="E9" i="1"/>
  <c r="AH17" i="1"/>
  <c r="G23" i="1"/>
  <c r="G44" i="1"/>
  <c r="M9" i="1"/>
  <c r="G12" i="1"/>
  <c r="G27" i="1"/>
  <c r="G10" i="1"/>
  <c r="G40" i="1"/>
  <c r="G13" i="1"/>
  <c r="AH13" i="1"/>
  <c r="G17" i="1"/>
  <c r="W14" i="1"/>
  <c r="M19" i="1"/>
  <c r="G41" i="1"/>
  <c r="K18" i="1"/>
  <c r="K39" i="1"/>
  <c r="K25" i="1"/>
  <c r="K26" i="1"/>
  <c r="K24" i="1"/>
  <c r="K33" i="1"/>
  <c r="AC19" i="1"/>
  <c r="W8" i="1"/>
  <c r="G35" i="1"/>
  <c r="AC40" i="1"/>
  <c r="M24" i="1"/>
  <c r="AH36" i="1"/>
  <c r="W18" i="1"/>
  <c r="M10" i="1"/>
  <c r="AH15" i="1"/>
  <c r="AC8" i="1"/>
  <c r="M27" i="1"/>
  <c r="AH27" i="1"/>
  <c r="AC13" i="1"/>
  <c r="M36" i="1"/>
  <c r="AH12" i="1"/>
  <c r="W34" i="1"/>
  <c r="M26" i="1"/>
  <c r="AH26" i="1"/>
  <c r="W28" i="1"/>
  <c r="M39" i="1"/>
  <c r="AH41" i="1"/>
  <c r="W40" i="1"/>
  <c r="G39" i="1"/>
  <c r="AH34" i="1"/>
  <c r="W32" i="1"/>
  <c r="G18" i="1"/>
  <c r="AH9" i="1"/>
  <c r="W25" i="1"/>
  <c r="G9" i="1"/>
  <c r="AH8" i="1"/>
  <c r="W29" i="1"/>
  <c r="M42" i="1"/>
  <c r="AH28" i="1"/>
  <c r="AH14" i="1"/>
  <c r="M38" i="1"/>
  <c r="G21" i="1"/>
  <c r="AC15" i="1"/>
  <c r="G33" i="1"/>
  <c r="AH19" i="1"/>
  <c r="W10" i="1"/>
  <c r="G31" i="1"/>
  <c r="W12" i="1"/>
  <c r="AC44" i="1"/>
  <c r="G11" i="1"/>
  <c r="M21" i="1"/>
  <c r="AH32" i="1"/>
  <c r="M17" i="1"/>
  <c r="O42" i="1"/>
  <c r="O40" i="1"/>
  <c r="O12" i="1"/>
  <c r="O21" i="1"/>
  <c r="O8" i="1"/>
  <c r="O13" i="1"/>
  <c r="O41" i="1"/>
  <c r="O10" i="1"/>
  <c r="O27" i="1"/>
  <c r="O17" i="1"/>
  <c r="O38" i="1"/>
  <c r="O14" i="1"/>
  <c r="O31" i="1"/>
  <c r="O30" i="1"/>
  <c r="O15" i="1"/>
  <c r="O37" i="1"/>
  <c r="O44" i="1"/>
  <c r="O36" i="1"/>
  <c r="AC42" i="1"/>
  <c r="AC9" i="1"/>
  <c r="AH22" i="1"/>
  <c r="W30" i="1"/>
  <c r="W23" i="1"/>
  <c r="W33" i="1"/>
  <c r="W16" i="1"/>
  <c r="W31" i="1"/>
  <c r="W36" i="1"/>
  <c r="M44" i="1"/>
  <c r="M37" i="1"/>
  <c r="AC31" i="1"/>
  <c r="AH11" i="1"/>
  <c r="G14" i="1"/>
  <c r="W38" i="1"/>
  <c r="M12" i="1"/>
  <c r="K9" i="1"/>
  <c r="K32" i="1"/>
  <c r="K28" i="1"/>
  <c r="K34" i="1"/>
  <c r="K20" i="1"/>
  <c r="K11" i="1"/>
  <c r="O6" i="1" l="1"/>
  <c r="O5" i="1"/>
  <c r="AJ6" i="1"/>
  <c r="X6" i="1"/>
  <c r="AD6" i="1"/>
  <c r="K6" i="1"/>
  <c r="K5" i="1"/>
  <c r="X5" i="1"/>
  <c r="AD5" i="1"/>
  <c r="AJ5" i="1"/>
  <c r="M6" i="1"/>
  <c r="M5" i="1"/>
  <c r="W5" i="1"/>
  <c r="W6" i="1"/>
  <c r="AC6" i="1"/>
  <c r="AC5" i="1"/>
  <c r="AH6" i="1"/>
  <c r="AH5" i="1"/>
  <c r="G6" i="1"/>
  <c r="G5" i="1"/>
  <c r="D10" i="1"/>
  <c r="Y31" i="1"/>
  <c r="Y15" i="1"/>
  <c r="Y19" i="1"/>
  <c r="Y16" i="1"/>
  <c r="Y10" i="1"/>
  <c r="Y32" i="1"/>
  <c r="Y34" i="1"/>
  <c r="Y35" i="1"/>
  <c r="Y27" i="1"/>
  <c r="Y12" i="1"/>
  <c r="E10" i="1"/>
  <c r="Y42" i="1"/>
  <c r="Y36" i="1"/>
  <c r="Y24" i="1"/>
  <c r="Y14" i="1"/>
  <c r="Y26" i="1"/>
  <c r="Y44" i="1"/>
  <c r="Y33" i="1"/>
  <c r="Y39" i="1"/>
  <c r="Y30" i="1"/>
  <c r="Y17" i="1"/>
  <c r="Y9" i="1"/>
  <c r="Y13" i="1"/>
  <c r="Y29" i="1"/>
  <c r="Y11" i="1"/>
  <c r="Y41" i="1"/>
  <c r="Y18" i="1"/>
  <c r="Y23" i="1"/>
  <c r="Y20" i="1"/>
  <c r="Y25" i="1"/>
  <c r="Y8" i="1"/>
  <c r="Y43" i="1"/>
  <c r="Y37" i="1"/>
  <c r="Y28" i="1"/>
  <c r="Y40" i="1"/>
  <c r="Y22" i="1"/>
  <c r="Y38" i="1"/>
  <c r="Y21" i="1"/>
  <c r="Y6" i="1" l="1"/>
  <c r="Y5" i="1"/>
  <c r="D11" i="1"/>
  <c r="E11" i="1"/>
  <c r="D12" i="1" l="1"/>
  <c r="E12" i="1"/>
  <c r="D13" i="1" l="1"/>
  <c r="E13" i="1"/>
  <c r="D14" i="1" l="1"/>
  <c r="E14" i="1"/>
  <c r="D15" i="1" l="1"/>
  <c r="E15" i="1"/>
  <c r="D16" i="1" l="1"/>
  <c r="E16" i="1"/>
  <c r="D17" i="1" l="1"/>
  <c r="E17" i="1"/>
  <c r="D18" i="1" l="1"/>
  <c r="E18" i="1"/>
  <c r="D19" i="1" l="1"/>
  <c r="E19" i="1"/>
  <c r="D20" i="1" l="1"/>
  <c r="E20" i="1"/>
  <c r="D21" i="1" l="1"/>
  <c r="E21" i="1"/>
  <c r="D22" i="1" l="1"/>
  <c r="E22" i="1"/>
  <c r="D23" i="1" l="1"/>
  <c r="E23" i="1"/>
  <c r="D24" i="1" l="1"/>
  <c r="E24" i="1"/>
  <c r="D25" i="1" l="1"/>
  <c r="E25" i="1"/>
  <c r="D26" i="1" l="1"/>
  <c r="E26" i="1"/>
  <c r="D27" i="1" l="1"/>
  <c r="E27" i="1"/>
  <c r="D28" i="1" l="1"/>
  <c r="E28" i="1"/>
  <c r="D29" i="1" l="1"/>
  <c r="E29" i="1"/>
  <c r="D30" i="1" l="1"/>
  <c r="E30" i="1"/>
  <c r="D31" i="1" l="1"/>
  <c r="E31" i="1"/>
  <c r="D32" i="1" l="1"/>
  <c r="E32" i="1"/>
  <c r="D33" i="1" l="1"/>
  <c r="E33" i="1"/>
  <c r="D34" i="1" l="1"/>
  <c r="E34" i="1"/>
  <c r="D35" i="1" l="1"/>
  <c r="E35" i="1"/>
  <c r="D36" i="1" l="1"/>
  <c r="E36" i="1"/>
  <c r="D37" i="1" l="1"/>
  <c r="E37" i="1"/>
  <c r="D38" i="1" l="1"/>
  <c r="E38" i="1"/>
  <c r="D39" i="1" l="1"/>
  <c r="E39" i="1"/>
  <c r="D40" i="1" l="1"/>
  <c r="E40" i="1"/>
  <c r="D41" i="1" l="1"/>
  <c r="E41" i="1"/>
  <c r="D42" i="1" l="1"/>
  <c r="E42" i="1"/>
  <c r="D43" i="1" l="1"/>
  <c r="E43" i="1"/>
  <c r="D44" i="1" l="1"/>
  <c r="AS8" i="1"/>
  <c r="AQ11" i="1"/>
  <c r="AQ10" i="1"/>
  <c r="AS12" i="1"/>
  <c r="AN8" i="1"/>
  <c r="AN10" i="1"/>
  <c r="AR12" i="1"/>
  <c r="AS11" i="1"/>
  <c r="AP9" i="1"/>
  <c r="AQ8" i="1"/>
  <c r="AS9" i="1"/>
  <c r="AO12" i="1"/>
  <c r="AO8" i="1"/>
  <c r="AP12" i="1"/>
  <c r="AR9" i="1"/>
  <c r="AQ9" i="1"/>
  <c r="AO10" i="1"/>
  <c r="AR10" i="1"/>
  <c r="AP11" i="1"/>
  <c r="AN13" i="1"/>
  <c r="AP8" i="1"/>
  <c r="AN11" i="1"/>
  <c r="AQ12" i="1"/>
  <c r="AN9" i="1"/>
  <c r="AO13" i="1"/>
  <c r="AR8" i="1"/>
  <c r="AO11" i="1"/>
  <c r="AP13" i="1"/>
  <c r="AR13" i="1"/>
  <c r="AR11" i="1"/>
  <c r="E44" i="1"/>
  <c r="AS10" i="1"/>
  <c r="AQ13" i="1"/>
  <c r="AN12" i="1"/>
  <c r="AS13" i="1"/>
  <c r="AP10" i="1"/>
</calcChain>
</file>

<file path=xl/sharedStrings.xml><?xml version="1.0" encoding="utf-8"?>
<sst xmlns="http://schemas.openxmlformats.org/spreadsheetml/2006/main" count="100" uniqueCount="94">
  <si>
    <t>X06 NONE 20X20 ~ 0 BEA 200702 15'33.mcc</t>
  </si>
  <si>
    <t>X06 NONE 20X20 ~ 0 BEA 200702 14'48.mcc</t>
  </si>
  <si>
    <t>X06 NONE 20X20 ~ 0 BEA 200702 15'34.mcc</t>
  </si>
  <si>
    <t>X06 NONE 20X20 ~ 0 BEA 200702 15'32.mcc</t>
  </si>
  <si>
    <t>X06 NONE 20X20 ~ 0 BEA 200702 14'52.mcc</t>
  </si>
  <si>
    <t>X06 NONE 20X20 ~ 0 BEA 200702 15'31.mcc</t>
  </si>
  <si>
    <t>X06 NONE 20X20 ~ 0 BEA 200702 15'17.mcc</t>
  </si>
  <si>
    <t>X06 NONE 20X20 ~ 0 BEA 200702 15'37.mcc</t>
  </si>
  <si>
    <t>X06 NONE 20X20 ~ 0 BEA 200702 15'05.mcc</t>
  </si>
  <si>
    <t>X06 NONE 20X20 ~ 0 BEA 200702 15'26.mcc</t>
  </si>
  <si>
    <t>X06 NONE 20X20 ~ 0 BEA 200702 15'00.mcc</t>
  </si>
  <si>
    <t>X06 NONE 20X20 ~ 0 BEA 200702 14'56.mcc</t>
  </si>
  <si>
    <t>X06 NONE 20X20 ~ 0 BEA 200702 15'22.mcc</t>
  </si>
  <si>
    <t>X06 NONE 20X20 ~ 0 BEA 200702 14'40.mcc</t>
  </si>
  <si>
    <t>X06 NONE 20X20 ~ 0 BEA 200702 14'44.mcc</t>
  </si>
  <si>
    <t>X06 NONE 20X20 ~ 0 BEA 200702 15'16.mcc</t>
  </si>
  <si>
    <t>X06 NONE 20X20 ~ 0 BEA 200702 14'46.mcc</t>
  </si>
  <si>
    <t>X06 NONE 20X20 ~ 0 BEA 200702 15'09.mcc</t>
  </si>
  <si>
    <t>X06 NONE 20X20 ~ 0 BEA 200702 14'49.mcc</t>
  </si>
  <si>
    <t>X06 NONE 20X20 ~ 0 BEA 200702 15'28.mcc</t>
  </si>
  <si>
    <t>X06 NONE 20X20 ~ 0 BEA 200702 15'27a.mcc</t>
  </si>
  <si>
    <t>X06 NONE 20X20 ~ 0 BEA 200702 15'07.mcc</t>
  </si>
  <si>
    <t>X06 NONE 20X20 ~ 0 BEA 200702 14'55.mcc</t>
  </si>
  <si>
    <t>X06 NONE 20X20 ~ 0 BEA 200702 15'27.mcc</t>
  </si>
  <si>
    <t>X06 NONE 20X20 ~ 0 BEA 200702 15'12.mcc</t>
  </si>
  <si>
    <t>X06 NONE 20X20 ~ 0 BEA 200702 15'38.mcc</t>
  </si>
  <si>
    <t>X06 NONE 20X20 ~ 0 BEA 200702 15'03.mcc</t>
  </si>
  <si>
    <t>X06 NONE 20X20 ~ 0 BEA 200702 15'30.mcc</t>
  </si>
  <si>
    <t>X06 NONE 20X20 ~ 0 BEA 200702 15'29a.mcc</t>
  </si>
  <si>
    <t>X06 NONE 20X20 ~ 0 BEA 200702 15'10.mcc</t>
  </si>
  <si>
    <t>X06 NONE 20X20 ~ 0 BEA 200702 14'59.mcc</t>
  </si>
  <si>
    <t>X06 NONE 20X20 ~ 0 BEA 200702 15'29.mcc</t>
  </si>
  <si>
    <t>X06 NONE 20X20 ~ 0 BEA 200702 15'32a.mcc</t>
  </si>
  <si>
    <t>X06 NONE 20X20 ~ 0 BEA 200702 15'24.mcc</t>
  </si>
  <si>
    <t>X06 NONE 20X20 ~ 0 BEA 200702 15'36a.mcc</t>
  </si>
  <si>
    <t>X06 NONE 20X20 ~ 0 BEA 200702 15'02.mcc</t>
  </si>
  <si>
    <t>tijd</t>
  </si>
  <si>
    <t>bestand</t>
  </si>
  <si>
    <t>Size</t>
  </si>
  <si>
    <t>CAX</t>
  </si>
  <si>
    <t>PenL</t>
  </si>
  <si>
    <t>PenR</t>
  </si>
  <si>
    <t>Hexapod</t>
  </si>
  <si>
    <t>X06 NONE 20X20 ~ 0 BEA 200702 15'36.mcc</t>
  </si>
  <si>
    <t>Width</t>
  </si>
  <si>
    <t>Center</t>
  </si>
  <si>
    <t>L</t>
  </si>
  <si>
    <t>R</t>
  </si>
  <si>
    <t>L80-20</t>
  </si>
  <si>
    <t>R80-20</t>
  </si>
  <si>
    <t>lokaal tweedegraads polynoom</t>
  </si>
  <si>
    <t>BistroMath 4.00, normalisatie op centrum van veld</t>
  </si>
  <si>
    <t>L(i)</t>
  </si>
  <si>
    <t>R(i)</t>
  </si>
  <si>
    <t>L(s)</t>
  </si>
  <si>
    <t>R(s)</t>
  </si>
  <si>
    <t>L(e)</t>
  </si>
  <si>
    <t>R(e)</t>
  </si>
  <si>
    <t>sigmoïd-inflectie</t>
  </si>
  <si>
    <t>sigmoïd-50%</t>
  </si>
  <si>
    <t>eerste afgeleide</t>
  </si>
  <si>
    <t>±0.1 mm</t>
  </si>
  <si>
    <t>#</t>
  </si>
  <si>
    <t>w(i)</t>
  </si>
  <si>
    <t>w(s)</t>
  </si>
  <si>
    <t>w(e)</t>
  </si>
  <si>
    <t>c(i)</t>
  </si>
  <si>
    <t>c(s)</t>
  </si>
  <si>
    <t>c(e)</t>
  </si>
  <si>
    <t>correlatietabel</t>
  </si>
  <si>
    <t>schaling:</t>
  </si>
  <si>
    <t>dif</t>
  </si>
  <si>
    <t>dif(i)</t>
  </si>
  <si>
    <t>dif(s)</t>
  </si>
  <si>
    <t>dif(e)</t>
  </si>
  <si>
    <t>d</t>
  </si>
  <si>
    <t>f</t>
  </si>
  <si>
    <t>dif.ref</t>
  </si>
  <si>
    <t>dif(C)</t>
  </si>
  <si>
    <t>dif(H)</t>
  </si>
  <si>
    <t>k</t>
  </si>
  <si>
    <t>t</t>
  </si>
  <si>
    <t>y</t>
  </si>
  <si>
    <t>ad</t>
  </si>
  <si>
    <t>Het centrum op basis van de sigmoïd-50%-waarde is gekozen als referentie; 
er is een niet geheel begrepen offset van 0.02 mm ten opzichte van centrum op basis van sigmoïd-inflectiepunt.
De resterende ruis is waarschijnlijk in hoge mate te verklaren door onzekerheid in de Hexapodpositie.
De correlatie met de detectorafstand is zwak.</t>
  </si>
  <si>
    <t>50 ME, gemeten in dosis-modus met StarCheck Maxi / BeamAdjust, verplaatsing in TG-richting, alle posities in mm</t>
  </si>
  <si>
    <t>U15, X6, collimatorstand 0, 20x20-veld, 2 juli 2020</t>
  </si>
  <si>
    <t>BeamAdjust en BistroMath-profielinterpolatie (met lokale fit) hebben extreem sterke correlatie. Beiden vertonen een cyclische afwijking van maximaal 0.05 mm gerelateerd aan met het detectorraster van 3 mm.</t>
  </si>
  <si>
    <t>Het centrum op basis van de (piek in de) eerste afgeleide is sterk afhankelijk de veldpositie ten opzichte van het detectorraster. De onzekerheid bedraagt 0.25 mm waarmee gebruik voor blokafregeling (met een detectorraster van 3 mm) ovoldoende is. De veldgrenzen die met deze methode gevonden worden zijn wel betrouwbaar en dienen als startpunt voor zowel de "klassieke" veldgrensanalyse als de sigmoïdanalyse. De implementatie in BistroMath past statistische methodes toe op de eerste afgeleide om ook veldgrenzen van wig- en FFF-profielen te vinden.</t>
  </si>
  <si>
    <t>difWB</t>
  </si>
  <si>
    <t>difW(i)</t>
  </si>
  <si>
    <t>AB</t>
  </si>
  <si>
    <t>difW(e)</t>
  </si>
  <si>
    <t>difWP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</si>
</sst>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FF"/>
      <name val="Calibri"/>
      <family val="2"/>
      <scheme val="minor"/>
    </font>
    <font>
      <sz val="10"/>
      <color rgb="FF000000"/>
      <name val="Consolas"/>
      <family val="3"/>
    </font>
    <font>
      <i/>
      <sz val="11"/>
      <color theme="0" tint="-0.249977111117893"/>
      <name val="Calibri"/>
      <family val="2"/>
      <scheme val="minor"/>
    </font>
    <font>
      <sz val="11"/>
      <color theme="0" tint="-0.14999847407452621"/>
      <name val="Calibri"/>
      <family val="2"/>
      <scheme val="minor"/>
    </font>
    <font>
      <sz val="11"/>
      <color theme="4" tint="0.79998168889431442"/>
      <name val="Calibri"/>
      <family val="2"/>
      <scheme val="minor"/>
    </font>
    <font>
      <b/>
      <i/>
      <sz val="11"/>
      <color theme="1"/>
      <name val="Calibri"/>
      <family val="2"/>
      <scheme val="minor"/>
    </font>
    <font>
      <i/>
      <sz val="11"/>
      <color theme="4" tint="0.39997558519241921"/>
      <name val="Calibri"/>
      <family val="2"/>
      <scheme val="minor"/>
    </font>
    <font>
      <b/>
      <sz val="12"/>
      <color rgb="FF0000FF"/>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20" fontId="0" fillId="0" borderId="0" xfId="0" applyNumberFormat="1"/>
    <xf numFmtId="164" fontId="0" fillId="0" borderId="0" xfId="0" applyNumberFormat="1"/>
    <xf numFmtId="2" fontId="3" fillId="0" borderId="0" xfId="0" applyNumberFormat="1" applyFont="1"/>
    <xf numFmtId="0" fontId="0" fillId="0" borderId="0" xfId="0" quotePrefix="1" applyAlignment="1">
      <alignment horizontal="right"/>
    </xf>
    <xf numFmtId="1" fontId="0" fillId="0" borderId="0" xfId="0" applyNumberFormat="1"/>
    <xf numFmtId="0" fontId="4" fillId="0" borderId="0" xfId="0" applyFont="1" applyAlignment="1">
      <alignment vertical="center"/>
    </xf>
    <xf numFmtId="0" fontId="0" fillId="2" borderId="0" xfId="0" applyFill="1" applyBorder="1"/>
    <xf numFmtId="0" fontId="0" fillId="2" borderId="6" xfId="0" applyFill="1" applyBorder="1"/>
    <xf numFmtId="2" fontId="1" fillId="2" borderId="0" xfId="0" applyNumberFormat="1" applyFont="1" applyFill="1" applyBorder="1"/>
    <xf numFmtId="2" fontId="1" fillId="2" borderId="8" xfId="0" applyNumberFormat="1" applyFont="1" applyFill="1" applyBorder="1"/>
    <xf numFmtId="0" fontId="0" fillId="3" borderId="5"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6" borderId="6" xfId="0" applyFill="1" applyBorder="1"/>
    <xf numFmtId="0" fontId="0" fillId="4" borderId="0" xfId="0" applyFill="1" applyBorder="1" applyAlignment="1">
      <alignment horizontal="center"/>
    </xf>
    <xf numFmtId="2" fontId="3" fillId="4" borderId="0" xfId="0" applyNumberFormat="1" applyFont="1" applyFill="1" applyBorder="1"/>
    <xf numFmtId="0" fontId="0" fillId="5" borderId="0" xfId="0" applyFill="1" applyBorder="1" applyAlignment="1">
      <alignment horizontal="center"/>
    </xf>
    <xf numFmtId="2" fontId="3" fillId="5" borderId="0" xfId="0" applyNumberFormat="1" applyFont="1" applyFill="1" applyBorder="1"/>
    <xf numFmtId="2" fontId="3" fillId="6" borderId="6" xfId="0" applyNumberFormat="1" applyFont="1" applyFill="1" applyBorder="1"/>
    <xf numFmtId="2" fontId="1" fillId="3" borderId="0" xfId="0" applyNumberFormat="1" applyFont="1" applyFill="1" applyBorder="1"/>
    <xf numFmtId="2" fontId="1" fillId="3" borderId="8" xfId="0" applyNumberFormat="1" applyFont="1" applyFill="1" applyBorder="1"/>
    <xf numFmtId="2" fontId="1" fillId="3" borderId="5" xfId="0" applyNumberFormat="1" applyFont="1" applyFill="1" applyBorder="1"/>
    <xf numFmtId="2" fontId="1" fillId="3" borderId="7" xfId="0" applyNumberFormat="1" applyFont="1" applyFill="1" applyBorder="1"/>
    <xf numFmtId="2" fontId="1" fillId="4" borderId="0" xfId="0" applyNumberFormat="1" applyFont="1" applyFill="1" applyBorder="1"/>
    <xf numFmtId="2" fontId="1" fillId="5" borderId="0" xfId="0" applyNumberFormat="1" applyFont="1" applyFill="1" applyBorder="1"/>
    <xf numFmtId="2" fontId="1" fillId="6" borderId="0" xfId="0" applyNumberFormat="1" applyFont="1" applyFill="1" applyBorder="1"/>
    <xf numFmtId="2" fontId="1" fillId="4" borderId="8" xfId="0" applyNumberFormat="1" applyFont="1" applyFill="1" applyBorder="1"/>
    <xf numFmtId="2" fontId="1" fillId="5" borderId="8" xfId="0" applyNumberFormat="1" applyFont="1" applyFill="1" applyBorder="1"/>
    <xf numFmtId="2" fontId="1" fillId="6" borderId="8" xfId="0" applyNumberFormat="1" applyFont="1" applyFill="1" applyBorder="1"/>
    <xf numFmtId="2" fontId="3" fillId="6" borderId="0" xfId="0" applyNumberFormat="1" applyFont="1" applyFill="1" applyBorder="1"/>
    <xf numFmtId="0" fontId="0" fillId="0" borderId="3" xfId="0" applyBorder="1"/>
    <xf numFmtId="0" fontId="0" fillId="0" borderId="4" xfId="0" applyBorder="1"/>
    <xf numFmtId="0" fontId="0" fillId="0" borderId="5" xfId="0" applyBorder="1"/>
    <xf numFmtId="0" fontId="0" fillId="0" borderId="0" xfId="0" applyBorder="1"/>
    <xf numFmtId="0" fontId="2" fillId="0" borderId="2" xfId="0" applyFont="1" applyBorder="1"/>
    <xf numFmtId="0" fontId="0" fillId="0" borderId="0" xfId="0" applyAlignment="1">
      <alignment horizontal="right"/>
    </xf>
    <xf numFmtId="0" fontId="2" fillId="0" borderId="0" xfId="0" applyFont="1" applyBorder="1" applyAlignment="1">
      <alignment horizontal="center"/>
    </xf>
    <xf numFmtId="0" fontId="2" fillId="0" borderId="6" xfId="0" applyFont="1" applyBorder="1" applyAlignment="1">
      <alignment horizontal="center"/>
    </xf>
    <xf numFmtId="0" fontId="5" fillId="0" borderId="0" xfId="0" applyFont="1" applyBorder="1" applyAlignment="1">
      <alignment horizontal="center"/>
    </xf>
    <xf numFmtId="0" fontId="5" fillId="0" borderId="6" xfId="0" applyFont="1" applyBorder="1" applyAlignment="1">
      <alignment horizontal="center"/>
    </xf>
    <xf numFmtId="166" fontId="3" fillId="0" borderId="0" xfId="0" quotePrefix="1" applyNumberFormat="1" applyFont="1" applyBorder="1"/>
    <xf numFmtId="166" fontId="3" fillId="0" borderId="6" xfId="0" quotePrefix="1" applyNumberFormat="1" applyFont="1" applyBorder="1"/>
    <xf numFmtId="166" fontId="3" fillId="0" borderId="0" xfId="0" applyNumberFormat="1" applyFont="1" applyBorder="1"/>
    <xf numFmtId="166" fontId="3" fillId="0" borderId="6" xfId="0" applyNumberFormat="1" applyFont="1" applyBorder="1"/>
    <xf numFmtId="166" fontId="3" fillId="7" borderId="0" xfId="0" applyNumberFormat="1" applyFont="1" applyFill="1" applyBorder="1"/>
    <xf numFmtId="166" fontId="3" fillId="0" borderId="8" xfId="0" applyNumberFormat="1" applyFont="1" applyBorder="1"/>
    <xf numFmtId="166" fontId="7" fillId="0" borderId="0" xfId="0" quotePrefix="1" applyNumberFormat="1" applyFont="1" applyBorder="1"/>
    <xf numFmtId="166" fontId="7" fillId="0" borderId="0" xfId="0" applyNumberFormat="1" applyFont="1" applyBorder="1"/>
    <xf numFmtId="166" fontId="7" fillId="0" borderId="9" xfId="0" applyNumberFormat="1" applyFont="1" applyBorder="1"/>
    <xf numFmtId="0" fontId="1" fillId="0" borderId="0" xfId="0" applyFont="1"/>
    <xf numFmtId="0" fontId="3" fillId="0" borderId="1" xfId="0" applyFont="1" applyBorder="1"/>
    <xf numFmtId="2" fontId="3" fillId="2" borderId="0" xfId="0" applyNumberFormat="1" applyFont="1" applyFill="1" applyBorder="1"/>
    <xf numFmtId="165" fontId="0" fillId="0" borderId="0" xfId="0" quotePrefix="1" applyNumberFormat="1" applyAlignment="1">
      <alignment horizontal="right"/>
    </xf>
    <xf numFmtId="165" fontId="0" fillId="2" borderId="0" xfId="0" applyNumberFormat="1" applyFill="1" applyBorder="1" applyAlignment="1">
      <alignment horizontal="center"/>
    </xf>
    <xf numFmtId="165" fontId="0" fillId="2" borderId="6" xfId="0" applyNumberFormat="1" applyFill="1" applyBorder="1" applyAlignment="1">
      <alignment horizontal="center"/>
    </xf>
    <xf numFmtId="165" fontId="0" fillId="3" borderId="5" xfId="0" applyNumberFormat="1" applyFill="1" applyBorder="1" applyAlignment="1">
      <alignment horizontal="center"/>
    </xf>
    <xf numFmtId="165" fontId="0" fillId="3" borderId="0" xfId="0" applyNumberFormat="1" applyFill="1" applyBorder="1" applyAlignment="1">
      <alignment horizontal="center"/>
    </xf>
    <xf numFmtId="165" fontId="0" fillId="4" borderId="0" xfId="0" applyNumberFormat="1" applyFill="1" applyBorder="1" applyAlignment="1">
      <alignment horizontal="center"/>
    </xf>
    <xf numFmtId="165" fontId="0" fillId="5" borderId="0" xfId="0" applyNumberFormat="1" applyFill="1" applyBorder="1" applyAlignment="1">
      <alignment horizontal="center"/>
    </xf>
    <xf numFmtId="165" fontId="0" fillId="6" borderId="0" xfId="0" applyNumberFormat="1" applyFill="1" applyBorder="1" applyAlignment="1">
      <alignment horizontal="center"/>
    </xf>
    <xf numFmtId="165" fontId="0" fillId="6" borderId="6" xfId="0" applyNumberFormat="1" applyFill="1" applyBorder="1" applyAlignment="1">
      <alignment horizontal="center"/>
    </xf>
    <xf numFmtId="2" fontId="3" fillId="3" borderId="0" xfId="0" applyNumberFormat="1" applyFont="1" applyFill="1" applyBorder="1"/>
    <xf numFmtId="0" fontId="8" fillId="0" borderId="0" xfId="0" applyFont="1" applyBorder="1" applyAlignment="1">
      <alignment horizontal="center"/>
    </xf>
    <xf numFmtId="0" fontId="8" fillId="0" borderId="6" xfId="0" applyFont="1" applyBorder="1" applyAlignment="1">
      <alignment horizontal="center"/>
    </xf>
    <xf numFmtId="0" fontId="0" fillId="0" borderId="5" xfId="0" applyBorder="1" applyAlignment="1">
      <alignment horizontal="right"/>
    </xf>
    <xf numFmtId="0" fontId="1" fillId="0" borderId="0" xfId="0" applyFont="1" applyBorder="1" applyAlignment="1">
      <alignment horizontal="left"/>
    </xf>
    <xf numFmtId="0" fontId="2" fillId="0" borderId="5" xfId="0" applyFont="1" applyBorder="1" applyAlignment="1">
      <alignment horizontal="center"/>
    </xf>
    <xf numFmtId="0" fontId="2" fillId="0" borderId="7" xfId="0" applyFont="1" applyBorder="1" applyAlignment="1">
      <alignment horizontal="center"/>
    </xf>
    <xf numFmtId="0" fontId="5" fillId="0" borderId="8" xfId="0" applyFont="1" applyBorder="1" applyAlignment="1">
      <alignment horizontal="center"/>
    </xf>
    <xf numFmtId="0" fontId="9" fillId="0" borderId="3" xfId="0" quotePrefix="1" applyFont="1" applyBorder="1"/>
    <xf numFmtId="20" fontId="10" fillId="0" borderId="0" xfId="0" applyNumberFormat="1" applyFont="1"/>
    <xf numFmtId="0" fontId="6" fillId="0" borderId="0" xfId="0" applyFont="1" applyAlignment="1">
      <alignment horizontal="left"/>
    </xf>
    <xf numFmtId="0" fontId="0" fillId="0" borderId="0" xfId="0" quotePrefix="1" applyAlignment="1">
      <alignment vertical="top" wrapText="1"/>
    </xf>
    <xf numFmtId="0" fontId="0" fillId="0" borderId="0" xfId="0" applyAlignment="1">
      <alignment vertical="top"/>
    </xf>
    <xf numFmtId="0" fontId="0" fillId="0" borderId="0" xfId="0" applyAlignment="1">
      <alignment vertical="top" wrapText="1"/>
    </xf>
    <xf numFmtId="0" fontId="0" fillId="4" borderId="0" xfId="0" applyFill="1" applyBorder="1" applyAlignment="1">
      <alignment horizontal="center"/>
    </xf>
    <xf numFmtId="0" fontId="0" fillId="0" borderId="4" xfId="0" applyBorder="1" applyAlignment="1">
      <alignment horizontal="center"/>
    </xf>
    <xf numFmtId="0" fontId="0" fillId="2" borderId="6" xfId="0" applyFill="1" applyBorder="1" applyAlignment="1">
      <alignment horizontal="center"/>
    </xf>
    <xf numFmtId="2" fontId="3" fillId="2" borderId="6" xfId="0" applyNumberFormat="1" applyFont="1" applyFill="1" applyBorder="1"/>
    <xf numFmtId="0" fontId="0" fillId="6" borderId="0" xfId="0" applyFill="1" applyBorder="1" applyAlignment="1">
      <alignment horizontal="center"/>
    </xf>
    <xf numFmtId="0" fontId="0" fillId="6" borderId="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0"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0000FF"/>
      <color rgb="FFFD80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data!$R$1</c:f>
          <c:strCache>
            <c:ptCount val="1"/>
            <c:pt idx="0">
              <c:v>positieverschillen [mm] ten op zichte van c(s)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data!$F$7</c:f>
              <c:strCache>
                <c:ptCount val="1"/>
                <c:pt idx="0">
                  <c:v>CAX</c:v>
                </c:pt>
              </c:strCache>
            </c:strRef>
          </c:tx>
          <c:spPr>
            <a:ln w="19050" cap="rnd">
              <a:solidFill>
                <a:schemeClr val="accent1">
                  <a:lumMod val="75000"/>
                </a:schemeClr>
              </a:solidFill>
              <a:prstDash val="sysDot"/>
              <a:round/>
            </a:ln>
            <a:effectLst/>
          </c:spPr>
          <c:marker>
            <c:symbol val="circle"/>
            <c:size val="5"/>
            <c:spPr>
              <a:solidFill>
                <a:schemeClr val="accent1"/>
              </a:solidFill>
              <a:ln w="9525">
                <a:solidFill>
                  <a:schemeClr val="accent1"/>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data!$G$8:$G$44</c:f>
              <c:numCache>
                <c:formatCode>0.00</c:formatCode>
                <c:ptCount val="37"/>
                <c:pt idx="0">
                  <c:v>-1.3050000000000228E-2</c:v>
                </c:pt>
                <c:pt idx="1">
                  <c:v>-1.7299999999997873E-2</c:v>
                </c:pt>
                <c:pt idx="2">
                  <c:v>2.3200000000001442E-2</c:v>
                </c:pt>
                <c:pt idx="3">
                  <c:v>4.105000000000425E-2</c:v>
                </c:pt>
                <c:pt idx="4">
                  <c:v>4.7399999999998776E-2</c:v>
                </c:pt>
                <c:pt idx="5">
                  <c:v>4.0350000000002773E-2</c:v>
                </c:pt>
                <c:pt idx="6">
                  <c:v>3.1550000000003964E-2</c:v>
                </c:pt>
                <c:pt idx="7">
                  <c:v>-1.1499999999998733E-2</c:v>
                </c:pt>
                <c:pt idx="8">
                  <c:v>-3.7599999999993639E-2</c:v>
                </c:pt>
                <c:pt idx="9">
                  <c:v>-3.9950000000004593E-2</c:v>
                </c:pt>
                <c:pt idx="10">
                  <c:v>-2.3600000000004673E-2</c:v>
                </c:pt>
                <c:pt idx="11">
                  <c:v>-1.8999999999965711E-3</c:v>
                </c:pt>
                <c:pt idx="12">
                  <c:v>1.6050000000000453E-2</c:v>
                </c:pt>
                <c:pt idx="13">
                  <c:v>3.0699999999999672E-2</c:v>
                </c:pt>
                <c:pt idx="14">
                  <c:v>4.7899999999997056E-2</c:v>
                </c:pt>
                <c:pt idx="15">
                  <c:v>4.1999999999999593E-2</c:v>
                </c:pt>
                <c:pt idx="16">
                  <c:v>1.8200000000003547E-2</c:v>
                </c:pt>
                <c:pt idx="17">
                  <c:v>-1.9249999999997769E-2</c:v>
                </c:pt>
                <c:pt idx="18">
                  <c:v>-3.6149999999998794E-2</c:v>
                </c:pt>
                <c:pt idx="19">
                  <c:v>-3.9650000000001739E-2</c:v>
                </c:pt>
                <c:pt idx="20">
                  <c:v>-2.1649999999997505E-2</c:v>
                </c:pt>
                <c:pt idx="21">
                  <c:v>-8.5999999999977206E-3</c:v>
                </c:pt>
                <c:pt idx="22">
                  <c:v>1.5000000000000124E-2</c:v>
                </c:pt>
                <c:pt idx="23">
                  <c:v>2.7749999999997943E-2</c:v>
                </c:pt>
                <c:pt idx="24">
                  <c:v>4.0050000000002584E-2</c:v>
                </c:pt>
                <c:pt idx="25">
                  <c:v>4.2399999999998439E-2</c:v>
                </c:pt>
                <c:pt idx="26">
                  <c:v>2.7049999999994689E-2</c:v>
                </c:pt>
                <c:pt idx="27">
                  <c:v>-1.5199999999998326E-2</c:v>
                </c:pt>
                <c:pt idx="28">
                  <c:v>-3.6999999999995481E-2</c:v>
                </c:pt>
                <c:pt idx="29">
                  <c:v>-3.909999999999858E-2</c:v>
                </c:pt>
                <c:pt idx="30">
                  <c:v>-3.0350000000006538E-2</c:v>
                </c:pt>
                <c:pt idx="31">
                  <c:v>-1.1049999999993787E-2</c:v>
                </c:pt>
                <c:pt idx="32">
                  <c:v>1.0100000000000442E-2</c:v>
                </c:pt>
                <c:pt idx="33">
                  <c:v>2.4449999999999861E-2</c:v>
                </c:pt>
                <c:pt idx="34">
                  <c:v>4.5400000000000773E-2</c:v>
                </c:pt>
                <c:pt idx="35">
                  <c:v>4.0899999999995273E-2</c:v>
                </c:pt>
                <c:pt idx="36">
                  <c:v>3.0249999999996113E-2</c:v>
                </c:pt>
              </c:numCache>
            </c:numRef>
          </c:yVal>
          <c:smooth val="0"/>
          <c:extLst>
            <c:ext xmlns:c16="http://schemas.microsoft.com/office/drawing/2014/chart" uri="{C3380CC4-5D6E-409C-BE32-E72D297353CC}">
              <c16:uniqueId val="{00000000-1DFC-48A0-8F67-1AE096794F02}"/>
            </c:ext>
          </c:extLst>
        </c:ser>
        <c:ser>
          <c:idx val="1"/>
          <c:order val="1"/>
          <c:tx>
            <c:strRef>
              <c:f>data!$L$7</c:f>
              <c:strCache>
                <c:ptCount val="1"/>
                <c:pt idx="0">
                  <c:v>Center</c:v>
                </c:pt>
              </c:strCache>
            </c:strRef>
          </c:tx>
          <c:spPr>
            <a:ln w="19050" cap="rnd">
              <a:solidFill>
                <a:srgbClr val="FD8003"/>
              </a:solidFill>
              <a:prstDash val="sysDot"/>
              <a:round/>
            </a:ln>
            <a:effectLst/>
          </c:spPr>
          <c:marker>
            <c:symbol val="circle"/>
            <c:size val="5"/>
            <c:spPr>
              <a:solidFill>
                <a:schemeClr val="accent2"/>
              </a:solidFill>
              <a:ln w="9525">
                <a:solidFill>
                  <a:schemeClr val="accent2"/>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data!$M$8:$M$44</c:f>
              <c:numCache>
                <c:formatCode>0.00</c:formatCode>
                <c:ptCount val="37"/>
                <c:pt idx="0">
                  <c:v>-1.485000000000003E-2</c:v>
                </c:pt>
                <c:pt idx="1">
                  <c:v>-1.7299999999997873E-2</c:v>
                </c:pt>
                <c:pt idx="2">
                  <c:v>1.900000000000146E-2</c:v>
                </c:pt>
                <c:pt idx="3">
                  <c:v>3.8450000000004536E-2</c:v>
                </c:pt>
                <c:pt idx="4">
                  <c:v>4.6899999999999054E-2</c:v>
                </c:pt>
                <c:pt idx="5">
                  <c:v>4.3650000000002853E-2</c:v>
                </c:pt>
                <c:pt idx="6">
                  <c:v>2.6950000000004026E-2</c:v>
                </c:pt>
                <c:pt idx="7">
                  <c:v>-1.3499999999998735E-2</c:v>
                </c:pt>
                <c:pt idx="8">
                  <c:v>-4.2199999999993576E-2</c:v>
                </c:pt>
                <c:pt idx="9">
                  <c:v>-4.255000000000464E-2</c:v>
                </c:pt>
                <c:pt idx="10">
                  <c:v>-2.7100000000004676E-2</c:v>
                </c:pt>
                <c:pt idx="11">
                  <c:v>-5.7999999999965718E-3</c:v>
                </c:pt>
                <c:pt idx="12">
                  <c:v>1.3250000000000456E-2</c:v>
                </c:pt>
                <c:pt idx="13">
                  <c:v>3.0699999999999672E-2</c:v>
                </c:pt>
                <c:pt idx="14">
                  <c:v>4.4999999999997042E-2</c:v>
                </c:pt>
                <c:pt idx="15">
                  <c:v>4.4899999999999496E-2</c:v>
                </c:pt>
                <c:pt idx="16">
                  <c:v>2.220000000000355E-2</c:v>
                </c:pt>
                <c:pt idx="17">
                  <c:v>-2.0749999999997826E-2</c:v>
                </c:pt>
                <c:pt idx="18">
                  <c:v>-4.0349999999998776E-2</c:v>
                </c:pt>
                <c:pt idx="19">
                  <c:v>-4.3950000000001932E-2</c:v>
                </c:pt>
                <c:pt idx="20">
                  <c:v>-2.5049999999997574E-2</c:v>
                </c:pt>
                <c:pt idx="21">
                  <c:v>-8.7999999999976986E-3</c:v>
                </c:pt>
                <c:pt idx="22">
                  <c:v>1.1499999999999844E-2</c:v>
                </c:pt>
                <c:pt idx="23">
                  <c:v>2.8349999999997877E-2</c:v>
                </c:pt>
                <c:pt idx="24">
                  <c:v>4.4450000000002543E-2</c:v>
                </c:pt>
                <c:pt idx="25">
                  <c:v>4.4699999999998408E-2</c:v>
                </c:pt>
                <c:pt idx="26">
                  <c:v>2.5549999999994633E-2</c:v>
                </c:pt>
                <c:pt idx="27">
                  <c:v>-1.2099999999998445E-2</c:v>
                </c:pt>
                <c:pt idx="28">
                  <c:v>-3.7499999999995204E-2</c:v>
                </c:pt>
                <c:pt idx="29">
                  <c:v>-4.2299999999999116E-2</c:v>
                </c:pt>
                <c:pt idx="30">
                  <c:v>-2.865000000000606E-2</c:v>
                </c:pt>
                <c:pt idx="31">
                  <c:v>-8.8499999999935852E-3</c:v>
                </c:pt>
                <c:pt idx="32">
                  <c:v>9.700000000000486E-3</c:v>
                </c:pt>
                <c:pt idx="33">
                  <c:v>2.8850000000000264E-2</c:v>
                </c:pt>
                <c:pt idx="34">
                  <c:v>4.5000000000000817E-2</c:v>
                </c:pt>
                <c:pt idx="35">
                  <c:v>4.3299999999995897E-2</c:v>
                </c:pt>
                <c:pt idx="36">
                  <c:v>2.6449999999996088E-2</c:v>
                </c:pt>
              </c:numCache>
            </c:numRef>
          </c:yVal>
          <c:smooth val="0"/>
          <c:extLst>
            <c:ext xmlns:c16="http://schemas.microsoft.com/office/drawing/2014/chart" uri="{C3380CC4-5D6E-409C-BE32-E72D297353CC}">
              <c16:uniqueId val="{00000001-1DFC-48A0-8F67-1AE096794F02}"/>
            </c:ext>
          </c:extLst>
        </c:ser>
        <c:ser>
          <c:idx val="2"/>
          <c:order val="2"/>
          <c:tx>
            <c:strRef>
              <c:f>data!$W$7</c:f>
              <c:strCache>
                <c:ptCount val="1"/>
                <c:pt idx="0">
                  <c:v>dif(i)</c:v>
                </c:pt>
              </c:strCache>
            </c:strRef>
          </c:tx>
          <c:spPr>
            <a:ln w="19050" cap="rnd">
              <a:solidFill>
                <a:schemeClr val="bg1">
                  <a:lumMod val="50000"/>
                </a:schemeClr>
              </a:solidFill>
              <a:prstDash val="sysDot"/>
              <a:round/>
            </a:ln>
            <a:effectLst/>
          </c:spPr>
          <c:marker>
            <c:symbol val="circle"/>
            <c:size val="5"/>
            <c:spPr>
              <a:solidFill>
                <a:schemeClr val="accent3"/>
              </a:solidFill>
              <a:ln w="9525">
                <a:solidFill>
                  <a:schemeClr val="accent3"/>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data!$W$8:$W$44</c:f>
              <c:numCache>
                <c:formatCode>0.00</c:formatCode>
                <c:ptCount val="37"/>
                <c:pt idx="0">
                  <c:v>-5.0499999999999545E-2</c:v>
                </c:pt>
                <c:pt idx="1">
                  <c:v>-2.6249999999997442E-2</c:v>
                </c:pt>
                <c:pt idx="2">
                  <c:v>-1.9599999999996953E-2</c:v>
                </c:pt>
                <c:pt idx="3">
                  <c:v>-2.4249999999994998E-2</c:v>
                </c:pt>
                <c:pt idx="4">
                  <c:v>-2.3099999999999454E-2</c:v>
                </c:pt>
                <c:pt idx="5">
                  <c:v>-2.4849999999993599E-2</c:v>
                </c:pt>
                <c:pt idx="6">
                  <c:v>-1.8549999999997624E-2</c:v>
                </c:pt>
                <c:pt idx="7">
                  <c:v>-1.4299999999998647E-2</c:v>
                </c:pt>
                <c:pt idx="8">
                  <c:v>-1.9149999999996226E-2</c:v>
                </c:pt>
                <c:pt idx="9">
                  <c:v>-2.9050000000005127E-2</c:v>
                </c:pt>
                <c:pt idx="10">
                  <c:v>-2.8750000000002274E-2</c:v>
                </c:pt>
                <c:pt idx="11">
                  <c:v>-1.659999999999684E-2</c:v>
                </c:pt>
                <c:pt idx="12">
                  <c:v>-1.4899999999997249E-2</c:v>
                </c:pt>
                <c:pt idx="13">
                  <c:v>-1.285000000000025E-2</c:v>
                </c:pt>
                <c:pt idx="14">
                  <c:v>-1.9450000000006185E-2</c:v>
                </c:pt>
                <c:pt idx="15">
                  <c:v>-2.2649999999998727E-2</c:v>
                </c:pt>
                <c:pt idx="16">
                  <c:v>-1.3299999999993872E-2</c:v>
                </c:pt>
                <c:pt idx="17">
                  <c:v>-1.554999999999751E-2</c:v>
                </c:pt>
                <c:pt idx="18">
                  <c:v>-1.565000000000083E-2</c:v>
                </c:pt>
                <c:pt idx="19">
                  <c:v>-1.7699999999997829E-2</c:v>
                </c:pt>
                <c:pt idx="20">
                  <c:v>-2.6199999999995782E-2</c:v>
                </c:pt>
                <c:pt idx="21">
                  <c:v>-2.2550000000002512E-2</c:v>
                </c:pt>
                <c:pt idx="22">
                  <c:v>-1.9849999999998147E-2</c:v>
                </c:pt>
                <c:pt idx="23">
                  <c:v>-6.5000000000026148E-3</c:v>
                </c:pt>
                <c:pt idx="24">
                  <c:v>-1.5900000000002024E-2</c:v>
                </c:pt>
                <c:pt idx="25">
                  <c:v>-2.1300000000003649E-2</c:v>
                </c:pt>
                <c:pt idx="26">
                  <c:v>-1.8150000000005662E-2</c:v>
                </c:pt>
                <c:pt idx="27">
                  <c:v>-1.8949999999996692E-2</c:v>
                </c:pt>
                <c:pt idx="28">
                  <c:v>-1.5999999999991132E-2</c:v>
                </c:pt>
                <c:pt idx="29">
                  <c:v>-2.4099999999997124E-2</c:v>
                </c:pt>
                <c:pt idx="30">
                  <c:v>-2.3600000000001842E-2</c:v>
                </c:pt>
                <c:pt idx="31">
                  <c:v>-2.7099999999997237E-2</c:v>
                </c:pt>
                <c:pt idx="32">
                  <c:v>-6.8500000000000227E-3</c:v>
                </c:pt>
                <c:pt idx="33">
                  <c:v>-4.5500000000018304E-3</c:v>
                </c:pt>
                <c:pt idx="34">
                  <c:v>-1.3199999999997658E-2</c:v>
                </c:pt>
                <c:pt idx="35">
                  <c:v>-1.3700000000007151E-2</c:v>
                </c:pt>
                <c:pt idx="36">
                  <c:v>-1.6400000000004411E-2</c:v>
                </c:pt>
              </c:numCache>
            </c:numRef>
          </c:yVal>
          <c:smooth val="0"/>
          <c:extLst>
            <c:ext xmlns:c16="http://schemas.microsoft.com/office/drawing/2014/chart" uri="{C3380CC4-5D6E-409C-BE32-E72D297353CC}">
              <c16:uniqueId val="{00000002-1DFC-48A0-8F67-1AE096794F02}"/>
            </c:ext>
          </c:extLst>
        </c:ser>
        <c:ser>
          <c:idx val="3"/>
          <c:order val="3"/>
          <c:tx>
            <c:strRef>
              <c:f>data!$AC$7</c:f>
              <c:strCache>
                <c:ptCount val="1"/>
                <c:pt idx="0">
                  <c:v>dif(s)</c:v>
                </c:pt>
              </c:strCache>
            </c:strRef>
          </c:tx>
          <c:spPr>
            <a:ln w="19050" cap="rnd">
              <a:solidFill>
                <a:schemeClr val="accent4">
                  <a:lumMod val="60000"/>
                  <a:lumOff val="40000"/>
                </a:schemeClr>
              </a:solidFill>
              <a:prstDash val="sysDot"/>
              <a:round/>
            </a:ln>
            <a:effectLst/>
          </c:spPr>
          <c:marker>
            <c:symbol val="circle"/>
            <c:size val="5"/>
            <c:spPr>
              <a:solidFill>
                <a:schemeClr val="accent4"/>
              </a:solidFill>
              <a:ln w="9525">
                <a:solidFill>
                  <a:schemeClr val="accent4"/>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data!$AC$8:$AC$44</c:f>
              <c:numCache>
                <c:formatCode>0.00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yVal>
          <c:smooth val="0"/>
          <c:extLst>
            <c:ext xmlns:c16="http://schemas.microsoft.com/office/drawing/2014/chart" uri="{C3380CC4-5D6E-409C-BE32-E72D297353CC}">
              <c16:uniqueId val="{00000003-1DFC-48A0-8F67-1AE096794F02}"/>
            </c:ext>
          </c:extLst>
        </c:ser>
        <c:dLbls>
          <c:showLegendKey val="0"/>
          <c:showVal val="0"/>
          <c:showCatName val="0"/>
          <c:showSerName val="0"/>
          <c:showPercent val="0"/>
          <c:showBubbleSize val="0"/>
        </c:dLbls>
        <c:axId val="225066688"/>
        <c:axId val="225067016"/>
      </c:scatterChart>
      <c:scatterChart>
        <c:scatterStyle val="lineMarker"/>
        <c:varyColors val="0"/>
        <c:ser>
          <c:idx val="4"/>
          <c:order val="4"/>
          <c:tx>
            <c:strRef>
              <c:f>data!$AH$7</c:f>
              <c:strCache>
                <c:ptCount val="1"/>
                <c:pt idx="0">
                  <c:v>dif(e)</c:v>
                </c:pt>
              </c:strCache>
            </c:strRef>
          </c:tx>
          <c:spPr>
            <a:ln w="6350" cap="rnd">
              <a:solidFill>
                <a:schemeClr val="accent1">
                  <a:lumMod val="75000"/>
                </a:schemeClr>
              </a:solidFill>
              <a:prstDash val="dash"/>
              <a:round/>
            </a:ln>
            <a:effectLst/>
          </c:spPr>
          <c:marker>
            <c:symbol val="circle"/>
            <c:size val="5"/>
            <c:spPr>
              <a:noFill/>
              <a:ln w="9525">
                <a:solidFill>
                  <a:schemeClr val="accent1">
                    <a:lumMod val="75000"/>
                  </a:schemeClr>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data!$AH$8:$AH$44</c:f>
              <c:numCache>
                <c:formatCode>0.00</c:formatCode>
                <c:ptCount val="37"/>
                <c:pt idx="0">
                  <c:v>-9.5549999999995805E-2</c:v>
                </c:pt>
                <c:pt idx="1">
                  <c:v>-6.5899999999999181E-2</c:v>
                </c:pt>
                <c:pt idx="2">
                  <c:v>1.5250000000001762E-2</c:v>
                </c:pt>
                <c:pt idx="3">
                  <c:v>-0.27029999999999887</c:v>
                </c:pt>
                <c:pt idx="4">
                  <c:v>-0.22480000000000189</c:v>
                </c:pt>
                <c:pt idx="5">
                  <c:v>-0.13535000000000252</c:v>
                </c:pt>
                <c:pt idx="6">
                  <c:v>-6.7149999999998045E-2</c:v>
                </c:pt>
                <c:pt idx="7">
                  <c:v>1.8099999999996896E-2</c:v>
                </c:pt>
                <c:pt idx="8">
                  <c:v>0.11050000000000892</c:v>
                </c:pt>
                <c:pt idx="9">
                  <c:v>0.17669999999999675</c:v>
                </c:pt>
                <c:pt idx="10">
                  <c:v>0.24489999999999412</c:v>
                </c:pt>
                <c:pt idx="11">
                  <c:v>-3.1399999999997874E-2</c:v>
                </c:pt>
                <c:pt idx="12">
                  <c:v>1.010000000000133E-2</c:v>
                </c:pt>
                <c:pt idx="13">
                  <c:v>-0.28140000000000498</c:v>
                </c:pt>
                <c:pt idx="14">
                  <c:v>-0.23105000000000331</c:v>
                </c:pt>
                <c:pt idx="15">
                  <c:v>-0.14124999999999943</c:v>
                </c:pt>
                <c:pt idx="16">
                  <c:v>-5.0149999999995032E-2</c:v>
                </c:pt>
                <c:pt idx="17">
                  <c:v>3.2350000000000989E-2</c:v>
                </c:pt>
                <c:pt idx="18">
                  <c:v>0.14140000000000441</c:v>
                </c:pt>
                <c:pt idx="19">
                  <c:v>0.18565000000000254</c:v>
                </c:pt>
                <c:pt idx="20">
                  <c:v>0.25270000000000437</c:v>
                </c:pt>
                <c:pt idx="21">
                  <c:v>-4.1399999999995885E-2</c:v>
                </c:pt>
                <c:pt idx="22">
                  <c:v>-5.0000000001659828E-5</c:v>
                </c:pt>
                <c:pt idx="23">
                  <c:v>-0.27910000000000679</c:v>
                </c:pt>
                <c:pt idx="24">
                  <c:v>-0.22534999999999883</c:v>
                </c:pt>
                <c:pt idx="25">
                  <c:v>-0.16490000000000293</c:v>
                </c:pt>
                <c:pt idx="26">
                  <c:v>-6.5100000000008151E-2</c:v>
                </c:pt>
                <c:pt idx="27">
                  <c:v>1.1000000000002785E-2</c:v>
                </c:pt>
                <c:pt idx="28">
                  <c:v>9.3200000000003058E-2</c:v>
                </c:pt>
                <c:pt idx="29">
                  <c:v>0.17190000000000083</c:v>
                </c:pt>
                <c:pt idx="30">
                  <c:v>0.2462499999999892</c:v>
                </c:pt>
                <c:pt idx="31">
                  <c:v>-4.5399999999993668E-2</c:v>
                </c:pt>
                <c:pt idx="32">
                  <c:v>9.1999999999998749E-3</c:v>
                </c:pt>
                <c:pt idx="33">
                  <c:v>-0.27785000000000082</c:v>
                </c:pt>
                <c:pt idx="34">
                  <c:v>-0.22059999999999746</c:v>
                </c:pt>
                <c:pt idx="35">
                  <c:v>-0.14735000000000298</c:v>
                </c:pt>
                <c:pt idx="36">
                  <c:v>-6.5650000000005093E-2</c:v>
                </c:pt>
              </c:numCache>
            </c:numRef>
          </c:yVal>
          <c:smooth val="0"/>
          <c:extLst>
            <c:ext xmlns:c16="http://schemas.microsoft.com/office/drawing/2014/chart" uri="{C3380CC4-5D6E-409C-BE32-E72D297353CC}">
              <c16:uniqueId val="{00000004-1DFC-48A0-8F67-1AE096794F02}"/>
            </c:ext>
          </c:extLst>
        </c:ser>
        <c:dLbls>
          <c:showLegendKey val="0"/>
          <c:showVal val="0"/>
          <c:showCatName val="0"/>
          <c:showSerName val="0"/>
          <c:showPercent val="0"/>
          <c:showBubbleSize val="0"/>
        </c:dLbls>
        <c:axId val="544632224"/>
        <c:axId val="724860080"/>
      </c:scatterChart>
      <c:valAx>
        <c:axId val="225066688"/>
        <c:scaling>
          <c:orientation val="minMax"/>
          <c:max val="9"/>
          <c:min val="-6"/>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25067016"/>
        <c:crossesAt val="0"/>
        <c:crossBetween val="midCat"/>
        <c:majorUnit val="3"/>
      </c:valAx>
      <c:valAx>
        <c:axId val="225067016"/>
        <c:scaling>
          <c:orientation val="minMax"/>
          <c:max val="0.1"/>
          <c:min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25066688"/>
        <c:crossesAt val="-4"/>
        <c:crossBetween val="midCat"/>
      </c:valAx>
      <c:valAx>
        <c:axId val="724860080"/>
        <c:scaling>
          <c:orientation val="minMax"/>
          <c:max val="0.25"/>
          <c:min val="-0.25"/>
        </c:scaling>
        <c:delete val="0"/>
        <c:axPos val="r"/>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nl-NL"/>
          </a:p>
        </c:txPr>
        <c:crossAx val="544632224"/>
        <c:crosses val="max"/>
        <c:crossBetween val="midCat"/>
      </c:valAx>
      <c:valAx>
        <c:axId val="544632224"/>
        <c:scaling>
          <c:orientation val="minMax"/>
        </c:scaling>
        <c:delete val="1"/>
        <c:axPos val="b"/>
        <c:numFmt formatCode="0.0" sourceLinked="1"/>
        <c:majorTickMark val="out"/>
        <c:minorTickMark val="none"/>
        <c:tickLblPos val="nextTo"/>
        <c:crossAx val="724860080"/>
        <c:crossesAt val="0"/>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diifference in field width with sigmoid-50% as reference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data!$K$7</c:f>
              <c:strCache>
                <c:ptCount val="1"/>
                <c:pt idx="0">
                  <c:v>difWP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data!$K$8:$K$44</c:f>
              <c:numCache>
                <c:formatCode>0.00</c:formatCode>
                <c:ptCount val="37"/>
                <c:pt idx="0">
                  <c:v>-8.1899999999990314E-2</c:v>
                </c:pt>
                <c:pt idx="1">
                  <c:v>-7.5199999999995271E-2</c:v>
                </c:pt>
                <c:pt idx="2">
                  <c:v>-7.00000000000216E-2</c:v>
                </c:pt>
                <c:pt idx="3">
                  <c:v>-6.8699999999978445E-2</c:v>
                </c:pt>
                <c:pt idx="4">
                  <c:v>-5.7999999999992724E-2</c:v>
                </c:pt>
                <c:pt idx="5">
                  <c:v>-2.1700000000009823E-2</c:v>
                </c:pt>
                <c:pt idx="6">
                  <c:v>-8.6999999999761712E-3</c:v>
                </c:pt>
                <c:pt idx="7">
                  <c:v>4.0000000000190994E-3</c:v>
                </c:pt>
                <c:pt idx="8">
                  <c:v>-3.3600000000006958E-2</c:v>
                </c:pt>
                <c:pt idx="9">
                  <c:v>-5.1899999999989177E-2</c:v>
                </c:pt>
                <c:pt idx="10">
                  <c:v>-6.3600000000008095E-2</c:v>
                </c:pt>
                <c:pt idx="11">
                  <c:v>-8.1999999999993634E-2</c:v>
                </c:pt>
                <c:pt idx="12">
                  <c:v>-7.4500000000000455E-2</c:v>
                </c:pt>
                <c:pt idx="13">
                  <c:v>-5.9599999999988995E-2</c:v>
                </c:pt>
                <c:pt idx="14">
                  <c:v>-6.3400000000001455E-2</c:v>
                </c:pt>
                <c:pt idx="15">
                  <c:v>-2.2800000000017917E-2</c:v>
                </c:pt>
                <c:pt idx="16">
                  <c:v>-1.0399999999975762E-2</c:v>
                </c:pt>
                <c:pt idx="17">
                  <c:v>-7.3000000000149612E-3</c:v>
                </c:pt>
                <c:pt idx="18">
                  <c:v>-3.9899999999988722E-2</c:v>
                </c:pt>
                <c:pt idx="19">
                  <c:v>-5.3100000000029013E-2</c:v>
                </c:pt>
                <c:pt idx="20">
                  <c:v>-6.0099999999977172E-2</c:v>
                </c:pt>
                <c:pt idx="21">
                  <c:v>-7.2000000000002728E-2</c:v>
                </c:pt>
                <c:pt idx="22">
                  <c:v>-6.9400000000001683E-2</c:v>
                </c:pt>
                <c:pt idx="23">
                  <c:v>-6.5100000000001046E-2</c:v>
                </c:pt>
                <c:pt idx="24">
                  <c:v>-5.8100000000024465E-2</c:v>
                </c:pt>
                <c:pt idx="25">
                  <c:v>-3.3200000000022101E-2</c:v>
                </c:pt>
                <c:pt idx="26">
                  <c:v>-3.0999999999892225E-3</c:v>
                </c:pt>
                <c:pt idx="27">
                  <c:v>1.1999999999829924E-3</c:v>
                </c:pt>
                <c:pt idx="28">
                  <c:v>-1.7400000000009186E-2</c:v>
                </c:pt>
                <c:pt idx="29">
                  <c:v>-4.4200000000017781E-2</c:v>
                </c:pt>
                <c:pt idx="30">
                  <c:v>-5.8300000000002683E-2</c:v>
                </c:pt>
                <c:pt idx="31">
                  <c:v>-6.7700000000002092E-2</c:v>
                </c:pt>
                <c:pt idx="32">
                  <c:v>-6.7199999999985494E-2</c:v>
                </c:pt>
                <c:pt idx="33">
                  <c:v>-6.2899999999984857E-2</c:v>
                </c:pt>
                <c:pt idx="34">
                  <c:v>-5.4600000000021964E-2</c:v>
                </c:pt>
                <c:pt idx="35">
                  <c:v>-3.659999999999286E-2</c:v>
                </c:pt>
                <c:pt idx="36">
                  <c:v>-8.1000000000130967E-3</c:v>
                </c:pt>
              </c:numCache>
            </c:numRef>
          </c:yVal>
          <c:smooth val="0"/>
          <c:extLst>
            <c:ext xmlns:c16="http://schemas.microsoft.com/office/drawing/2014/chart" uri="{C3380CC4-5D6E-409C-BE32-E72D297353CC}">
              <c16:uniqueId val="{00000000-11A8-4810-8CBF-7AA3E2B2232A}"/>
            </c:ext>
          </c:extLst>
        </c:ser>
        <c:ser>
          <c:idx val="1"/>
          <c:order val="1"/>
          <c:tx>
            <c:strRef>
              <c:f>data!$O$7</c:f>
              <c:strCache>
                <c:ptCount val="1"/>
                <c:pt idx="0">
                  <c:v>difWB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data!$O$8:$O$44</c:f>
              <c:numCache>
                <c:formatCode>0.00</c:formatCode>
                <c:ptCount val="37"/>
                <c:pt idx="0">
                  <c:v>-7.9999999999984084E-2</c:v>
                </c:pt>
                <c:pt idx="1">
                  <c:v>-7.349999999999568E-2</c:v>
                </c:pt>
                <c:pt idx="2">
                  <c:v>-7.3200000000014143E-2</c:v>
                </c:pt>
                <c:pt idx="3">
                  <c:v>-6.9899999999989859E-2</c:v>
                </c:pt>
                <c:pt idx="4">
                  <c:v>-5.4599999999993543E-2</c:v>
                </c:pt>
                <c:pt idx="5">
                  <c:v>-2.6700000000005275E-2</c:v>
                </c:pt>
                <c:pt idx="6">
                  <c:v>-7.799999999974716E-3</c:v>
                </c:pt>
                <c:pt idx="7">
                  <c:v>2.4999999999977263E-3</c:v>
                </c:pt>
                <c:pt idx="8">
                  <c:v>-3.0900000000002592E-2</c:v>
                </c:pt>
                <c:pt idx="9">
                  <c:v>-5.0999999999987722E-2</c:v>
                </c:pt>
                <c:pt idx="10">
                  <c:v>-6.0900000000003729E-2</c:v>
                </c:pt>
                <c:pt idx="11">
                  <c:v>-7.8900000000004411E-2</c:v>
                </c:pt>
                <c:pt idx="12">
                  <c:v>-7.740000000001146E-2</c:v>
                </c:pt>
                <c:pt idx="13">
                  <c:v>-6.3599999999979673E-2</c:v>
                </c:pt>
                <c:pt idx="14">
                  <c:v>-5.8600000000012642E-2</c:v>
                </c:pt>
                <c:pt idx="15">
                  <c:v>-2.7300000000025193E-2</c:v>
                </c:pt>
                <c:pt idx="16">
                  <c:v>-6.5999999999917236E-3</c:v>
                </c:pt>
                <c:pt idx="17">
                  <c:v>-4.6000000000105956E-3</c:v>
                </c:pt>
                <c:pt idx="18">
                  <c:v>-3.7099999999981037E-2</c:v>
                </c:pt>
                <c:pt idx="19">
                  <c:v>-5.0100000000014688E-2</c:v>
                </c:pt>
                <c:pt idx="20">
                  <c:v>-6.239999999999668E-2</c:v>
                </c:pt>
                <c:pt idx="21">
                  <c:v>-7.2000000000002728E-2</c:v>
                </c:pt>
                <c:pt idx="22">
                  <c:v>-7.2699999999997544E-2</c:v>
                </c:pt>
                <c:pt idx="23">
                  <c:v>-6.3799999999986312E-2</c:v>
                </c:pt>
                <c:pt idx="24">
                  <c:v>-5.6300000000021555E-2</c:v>
                </c:pt>
                <c:pt idx="25">
                  <c:v>-3.67999999999995E-2</c:v>
                </c:pt>
                <c:pt idx="26">
                  <c:v>-3.7000000000091404E-3</c:v>
                </c:pt>
                <c:pt idx="27">
                  <c:v>4.7999999999888132E-3</c:v>
                </c:pt>
                <c:pt idx="28">
                  <c:v>-2.0900000000011687E-2</c:v>
                </c:pt>
                <c:pt idx="29">
                  <c:v>-4.8700000000025057E-2</c:v>
                </c:pt>
                <c:pt idx="30">
                  <c:v>-5.9100000000000819E-2</c:v>
                </c:pt>
                <c:pt idx="31">
                  <c:v>-7.0099999999996498E-2</c:v>
                </c:pt>
                <c:pt idx="32">
                  <c:v>-7.0899999999994634E-2</c:v>
                </c:pt>
                <c:pt idx="33">
                  <c:v>-6.2599999999974898E-2</c:v>
                </c:pt>
                <c:pt idx="34">
                  <c:v>-5.6400000000024875E-2</c:v>
                </c:pt>
                <c:pt idx="35">
                  <c:v>-3.5299999999978127E-2</c:v>
                </c:pt>
                <c:pt idx="36">
                  <c:v>-8.7000000000045929E-3</c:v>
                </c:pt>
              </c:numCache>
            </c:numRef>
          </c:yVal>
          <c:smooth val="0"/>
          <c:extLst>
            <c:ext xmlns:c16="http://schemas.microsoft.com/office/drawing/2014/chart" uri="{C3380CC4-5D6E-409C-BE32-E72D297353CC}">
              <c16:uniqueId val="{00000001-11A8-4810-8CBF-7AA3E2B2232A}"/>
            </c:ext>
          </c:extLst>
        </c:ser>
        <c:dLbls>
          <c:showLegendKey val="0"/>
          <c:showVal val="0"/>
          <c:showCatName val="0"/>
          <c:showSerName val="0"/>
          <c:showPercent val="0"/>
          <c:showBubbleSize val="0"/>
        </c:dLbls>
        <c:axId val="225066688"/>
        <c:axId val="225067016"/>
      </c:scatterChart>
      <c:scatterChart>
        <c:scatterStyle val="lineMarker"/>
        <c:varyColors val="0"/>
        <c:ser>
          <c:idx val="2"/>
          <c:order val="2"/>
          <c:tx>
            <c:strRef>
              <c:f>data!$Y$7</c:f>
              <c:strCache>
                <c:ptCount val="1"/>
                <c:pt idx="0">
                  <c:v>difW(i)</c:v>
                </c:pt>
              </c:strCache>
            </c:strRef>
          </c:tx>
          <c:spPr>
            <a:ln w="19050" cap="rnd">
              <a:solidFill>
                <a:schemeClr val="accent3"/>
              </a:solidFill>
              <a:round/>
            </a:ln>
            <a:effectLst/>
          </c:spPr>
          <c:marker>
            <c:symbol val="circle"/>
            <c:size val="6"/>
            <c:spPr>
              <a:noFill/>
              <a:ln w="9525">
                <a:solidFill>
                  <a:schemeClr val="bg1">
                    <a:lumMod val="50000"/>
                  </a:schemeClr>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data!$Y$8:$Y$44</c:f>
              <c:numCache>
                <c:formatCode>0.00</c:formatCode>
                <c:ptCount val="37"/>
                <c:pt idx="0">
                  <c:v>0.51099999999999568</c:v>
                </c:pt>
                <c:pt idx="1">
                  <c:v>0.5151000000000181</c:v>
                </c:pt>
                <c:pt idx="2">
                  <c:v>0.51679999999998927</c:v>
                </c:pt>
                <c:pt idx="3">
                  <c:v>0.53550000000001319</c:v>
                </c:pt>
                <c:pt idx="4">
                  <c:v>0.54019999999999868</c:v>
                </c:pt>
                <c:pt idx="5">
                  <c:v>0.53149999999999409</c:v>
                </c:pt>
                <c:pt idx="6">
                  <c:v>0.53290000000001214</c:v>
                </c:pt>
                <c:pt idx="7">
                  <c:v>0.53159999999999741</c:v>
                </c:pt>
                <c:pt idx="8">
                  <c:v>0.52670000000000528</c:v>
                </c:pt>
                <c:pt idx="9">
                  <c:v>0.53470000000001505</c:v>
                </c:pt>
                <c:pt idx="10">
                  <c:v>0.50950000000000273</c:v>
                </c:pt>
                <c:pt idx="11">
                  <c:v>0.50200000000000955</c:v>
                </c:pt>
                <c:pt idx="12">
                  <c:v>0.50259999999997262</c:v>
                </c:pt>
                <c:pt idx="13">
                  <c:v>0.50510000000002719</c:v>
                </c:pt>
                <c:pt idx="14">
                  <c:v>0.52670000000000528</c:v>
                </c:pt>
                <c:pt idx="15">
                  <c:v>0.52289999999999281</c:v>
                </c:pt>
                <c:pt idx="16">
                  <c:v>0.52600000000001046</c:v>
                </c:pt>
                <c:pt idx="17">
                  <c:v>0.52749999999997499</c:v>
                </c:pt>
                <c:pt idx="18">
                  <c:v>0.52969999999999118</c:v>
                </c:pt>
                <c:pt idx="19">
                  <c:v>0.52919999999997458</c:v>
                </c:pt>
                <c:pt idx="20">
                  <c:v>0.50020000000000664</c:v>
                </c:pt>
                <c:pt idx="21">
                  <c:v>0.49770000000000891</c:v>
                </c:pt>
                <c:pt idx="22">
                  <c:v>0.49609999999998422</c:v>
                </c:pt>
                <c:pt idx="23">
                  <c:v>0.50079999999999814</c:v>
                </c:pt>
                <c:pt idx="24">
                  <c:v>0.52039999999999509</c:v>
                </c:pt>
                <c:pt idx="25">
                  <c:v>0.53100000000000591</c:v>
                </c:pt>
                <c:pt idx="26">
                  <c:v>0.52170000000000982</c:v>
                </c:pt>
                <c:pt idx="27">
                  <c:v>0.52309999999999945</c:v>
                </c:pt>
                <c:pt idx="28">
                  <c:v>0.51980000000000359</c:v>
                </c:pt>
                <c:pt idx="29">
                  <c:v>0.52719999999999345</c:v>
                </c:pt>
                <c:pt idx="30">
                  <c:v>0.50100000000000477</c:v>
                </c:pt>
                <c:pt idx="31">
                  <c:v>0.49440000000001305</c:v>
                </c:pt>
                <c:pt idx="32">
                  <c:v>0.4969000000000392</c:v>
                </c:pt>
                <c:pt idx="33">
                  <c:v>0.50070000000002324</c:v>
                </c:pt>
                <c:pt idx="34">
                  <c:v>0.52659999999997353</c:v>
                </c:pt>
                <c:pt idx="35">
                  <c:v>0.53480000000001837</c:v>
                </c:pt>
                <c:pt idx="36">
                  <c:v>0.52379999999999427</c:v>
                </c:pt>
              </c:numCache>
            </c:numRef>
          </c:yVal>
          <c:smooth val="0"/>
          <c:extLst>
            <c:ext xmlns:c16="http://schemas.microsoft.com/office/drawing/2014/chart" uri="{C3380CC4-5D6E-409C-BE32-E72D297353CC}">
              <c16:uniqueId val="{00000002-11A8-4810-8CBF-7AA3E2B2232A}"/>
            </c:ext>
          </c:extLst>
        </c:ser>
        <c:ser>
          <c:idx val="4"/>
          <c:order val="3"/>
          <c:tx>
            <c:strRef>
              <c:f>data!$AJ$7</c:f>
              <c:strCache>
                <c:ptCount val="1"/>
                <c:pt idx="0">
                  <c:v>difW(e)</c:v>
                </c:pt>
              </c:strCache>
            </c:strRef>
          </c:tx>
          <c:spPr>
            <a:ln w="19050" cap="rnd">
              <a:solidFill>
                <a:schemeClr val="accent5"/>
              </a:solidFill>
              <a:round/>
            </a:ln>
            <a:effectLst/>
          </c:spPr>
          <c:marker>
            <c:symbol val="circle"/>
            <c:size val="5"/>
            <c:spPr>
              <a:noFill/>
              <a:ln w="9525">
                <a:solidFill>
                  <a:schemeClr val="accent1">
                    <a:lumMod val="75000"/>
                  </a:schemeClr>
                </a:solidFill>
              </a:ln>
              <a:effectLst/>
            </c:spPr>
          </c:marker>
          <c:xVal>
            <c:numRef>
              <c:f>data!$D$8:$D$44</c:f>
              <c:numCache>
                <c:formatCode>0.0</c:formatCode>
                <c:ptCount val="37"/>
                <c:pt idx="0">
                  <c:v>-3.3</c:v>
                </c:pt>
                <c:pt idx="1">
                  <c:v>-3</c:v>
                </c:pt>
                <c:pt idx="2">
                  <c:v>-2.7</c:v>
                </c:pt>
                <c:pt idx="3">
                  <c:v>-2.4000000000000004</c:v>
                </c:pt>
                <c:pt idx="4">
                  <c:v>-2.1000000000000005</c:v>
                </c:pt>
                <c:pt idx="5">
                  <c:v>-1.8000000000000005</c:v>
                </c:pt>
                <c:pt idx="6">
                  <c:v>-1.5000000000000004</c:v>
                </c:pt>
                <c:pt idx="7">
                  <c:v>-1.2000000000000004</c:v>
                </c:pt>
                <c:pt idx="8">
                  <c:v>-0.90000000000000036</c:v>
                </c:pt>
                <c:pt idx="9">
                  <c:v>-0.60000000000000031</c:v>
                </c:pt>
                <c:pt idx="10">
                  <c:v>-0.30000000000000032</c:v>
                </c:pt>
                <c:pt idx="11">
                  <c:v>0</c:v>
                </c:pt>
                <c:pt idx="12">
                  <c:v>0.3</c:v>
                </c:pt>
                <c:pt idx="13">
                  <c:v>0.6</c:v>
                </c:pt>
                <c:pt idx="14">
                  <c:v>0.89999999999999991</c:v>
                </c:pt>
                <c:pt idx="15">
                  <c:v>1.2</c:v>
                </c:pt>
                <c:pt idx="16">
                  <c:v>1.5</c:v>
                </c:pt>
                <c:pt idx="17">
                  <c:v>1.8</c:v>
                </c:pt>
                <c:pt idx="18">
                  <c:v>2.1</c:v>
                </c:pt>
                <c:pt idx="19">
                  <c:v>2.4</c:v>
                </c:pt>
                <c:pt idx="20">
                  <c:v>2.6999999999999997</c:v>
                </c:pt>
                <c:pt idx="21">
                  <c:v>2.9999999999999996</c:v>
                </c:pt>
                <c:pt idx="22">
                  <c:v>3.2999999999999994</c:v>
                </c:pt>
                <c:pt idx="23">
                  <c:v>3.5999999999999992</c:v>
                </c:pt>
                <c:pt idx="24">
                  <c:v>3.899999999999999</c:v>
                </c:pt>
                <c:pt idx="25">
                  <c:v>4.1999999999999993</c:v>
                </c:pt>
                <c:pt idx="26">
                  <c:v>4.4999999999999991</c:v>
                </c:pt>
                <c:pt idx="27">
                  <c:v>4.7999999999999989</c:v>
                </c:pt>
                <c:pt idx="28">
                  <c:v>5.0999999999999988</c:v>
                </c:pt>
                <c:pt idx="29">
                  <c:v>5.3999999999999986</c:v>
                </c:pt>
                <c:pt idx="30">
                  <c:v>5.6999999999999984</c:v>
                </c:pt>
                <c:pt idx="31">
                  <c:v>5.9999999999999982</c:v>
                </c:pt>
                <c:pt idx="32">
                  <c:v>6.299999999999998</c:v>
                </c:pt>
                <c:pt idx="33">
                  <c:v>6.5999999999999979</c:v>
                </c:pt>
                <c:pt idx="34">
                  <c:v>6.8999999999999977</c:v>
                </c:pt>
                <c:pt idx="35">
                  <c:v>7.1999999999999975</c:v>
                </c:pt>
                <c:pt idx="36">
                  <c:v>7.4999999999999973</c:v>
                </c:pt>
              </c:numCache>
            </c:numRef>
          </c:xVal>
          <c:yVal>
            <c:numRef>
              <c:f>data!$AJ$8:$AJ$44</c:f>
              <c:numCache>
                <c:formatCode>0.00</c:formatCode>
                <c:ptCount val="37"/>
                <c:pt idx="0">
                  <c:v>1.1357000000000141</c:v>
                </c:pt>
                <c:pt idx="1">
                  <c:v>1.157999999999987</c:v>
                </c:pt>
                <c:pt idx="2">
                  <c:v>1.1681000000000097</c:v>
                </c:pt>
                <c:pt idx="3">
                  <c:v>0.46300000000002228</c:v>
                </c:pt>
                <c:pt idx="4">
                  <c:v>0.45060000000000855</c:v>
                </c:pt>
                <c:pt idx="5">
                  <c:v>0.42570000000000618</c:v>
                </c:pt>
                <c:pt idx="6">
                  <c:v>0.42410000000000991</c:v>
                </c:pt>
                <c:pt idx="7">
                  <c:v>0.41700000000000159</c:v>
                </c:pt>
                <c:pt idx="8">
                  <c:v>0.44499999999999318</c:v>
                </c:pt>
                <c:pt idx="9">
                  <c:v>0.45439999999999259</c:v>
                </c:pt>
                <c:pt idx="10">
                  <c:v>0.47619999999997731</c:v>
                </c:pt>
                <c:pt idx="11">
                  <c:v>1.1637999999999806</c:v>
                </c:pt>
                <c:pt idx="12">
                  <c:v>1.1615999999999929</c:v>
                </c:pt>
                <c:pt idx="13">
                  <c:v>0.47100000000000364</c:v>
                </c:pt>
                <c:pt idx="14">
                  <c:v>0.43250000000000455</c:v>
                </c:pt>
                <c:pt idx="15">
                  <c:v>0.42070000000001073</c:v>
                </c:pt>
                <c:pt idx="16">
                  <c:v>0.42670000000001096</c:v>
                </c:pt>
                <c:pt idx="17">
                  <c:v>0.42309999999997672</c:v>
                </c:pt>
                <c:pt idx="18">
                  <c:v>0.39840000000000941</c:v>
                </c:pt>
                <c:pt idx="19">
                  <c:v>0.45209999999997308</c:v>
                </c:pt>
                <c:pt idx="20">
                  <c:v>0.47239999999999327</c:v>
                </c:pt>
                <c:pt idx="21">
                  <c:v>1.166799999999995</c:v>
                </c:pt>
                <c:pt idx="22">
                  <c:v>1.1655000000000086</c:v>
                </c:pt>
                <c:pt idx="23">
                  <c:v>0.47220000000001505</c:v>
                </c:pt>
                <c:pt idx="24">
                  <c:v>0.42549999999997112</c:v>
                </c:pt>
                <c:pt idx="25">
                  <c:v>0.41219999999998436</c:v>
                </c:pt>
                <c:pt idx="26">
                  <c:v>0.40960000000001173</c:v>
                </c:pt>
                <c:pt idx="27">
                  <c:v>0.41259999999999764</c:v>
                </c:pt>
                <c:pt idx="28">
                  <c:v>0.41419999999999391</c:v>
                </c:pt>
                <c:pt idx="29">
                  <c:v>0.43019999999998504</c:v>
                </c:pt>
                <c:pt idx="30">
                  <c:v>0.46649999999999636</c:v>
                </c:pt>
                <c:pt idx="31">
                  <c:v>1.1681999999999846</c:v>
                </c:pt>
                <c:pt idx="32">
                  <c:v>1.1716000000000122</c:v>
                </c:pt>
                <c:pt idx="33">
                  <c:v>0.47630000000003747</c:v>
                </c:pt>
                <c:pt idx="34">
                  <c:v>0.4369999999999834</c:v>
                </c:pt>
                <c:pt idx="35">
                  <c:v>0.42169999999998709</c:v>
                </c:pt>
                <c:pt idx="36">
                  <c:v>0.42150000000000887</c:v>
                </c:pt>
              </c:numCache>
            </c:numRef>
          </c:yVal>
          <c:smooth val="0"/>
          <c:extLst>
            <c:ext xmlns:c16="http://schemas.microsoft.com/office/drawing/2014/chart" uri="{C3380CC4-5D6E-409C-BE32-E72D297353CC}">
              <c16:uniqueId val="{00000004-11A8-4810-8CBF-7AA3E2B2232A}"/>
            </c:ext>
          </c:extLst>
        </c:ser>
        <c:dLbls>
          <c:showLegendKey val="0"/>
          <c:showVal val="0"/>
          <c:showCatName val="0"/>
          <c:showSerName val="0"/>
          <c:showPercent val="0"/>
          <c:showBubbleSize val="0"/>
        </c:dLbls>
        <c:axId val="544632224"/>
        <c:axId val="724860080"/>
      </c:scatterChart>
      <c:valAx>
        <c:axId val="225066688"/>
        <c:scaling>
          <c:orientation val="minMax"/>
          <c:max val="9"/>
          <c:min val="-6"/>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25067016"/>
        <c:crossesAt val="0"/>
        <c:crossBetween val="midCat"/>
        <c:majorUnit val="3"/>
      </c:valAx>
      <c:valAx>
        <c:axId val="225067016"/>
        <c:scaling>
          <c:orientation val="minMax"/>
          <c:max val="0.1"/>
          <c:min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25066688"/>
        <c:crossesAt val="-4"/>
        <c:crossBetween val="midCat"/>
      </c:valAx>
      <c:valAx>
        <c:axId val="724860080"/>
        <c:scaling>
          <c:orientation val="minMax"/>
          <c:max val="1.2"/>
          <c:min val="-1.2"/>
        </c:scaling>
        <c:delete val="0"/>
        <c:axPos val="r"/>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nl-NL"/>
          </a:p>
        </c:txPr>
        <c:crossAx val="544632224"/>
        <c:crosses val="max"/>
        <c:crossBetween val="midCat"/>
        <c:majorUnit val="0.24000000000000002"/>
      </c:valAx>
      <c:valAx>
        <c:axId val="544632224"/>
        <c:scaling>
          <c:orientation val="minMax"/>
        </c:scaling>
        <c:delete val="1"/>
        <c:axPos val="b"/>
        <c:numFmt formatCode="0.0" sourceLinked="1"/>
        <c:majorTickMark val="out"/>
        <c:minorTickMark val="none"/>
        <c:tickLblPos val="nextTo"/>
        <c:crossAx val="724860080"/>
        <c:crossesAt val="0"/>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285750</xdr:colOff>
      <xdr:row>26</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9</xdr:col>
      <xdr:colOff>285750</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4"/>
  <sheetViews>
    <sheetView topLeftCell="G1" workbookViewId="0">
      <selection activeCell="K8" sqref="K8"/>
    </sheetView>
  </sheetViews>
  <sheetFormatPr defaultRowHeight="15" x14ac:dyDescent="0.25"/>
  <cols>
    <col min="1" max="2" width="7.5703125" customWidth="1"/>
    <col min="3" max="3" width="38.85546875" customWidth="1"/>
    <col min="4" max="4" width="12.28515625" customWidth="1"/>
    <col min="5" max="5" width="9" customWidth="1"/>
    <col min="6" max="7" width="8.28515625" customWidth="1"/>
    <col min="10" max="11" width="8.28515625" customWidth="1"/>
    <col min="22" max="22" width="6.85546875" customWidth="1"/>
    <col min="23" max="23" width="8.42578125" customWidth="1"/>
    <col min="25" max="25" width="9.5703125" customWidth="1"/>
    <col min="28" max="28" width="6.85546875" customWidth="1"/>
    <col min="29" max="29" width="7.85546875" customWidth="1"/>
    <col min="33" max="33" width="6.28515625" customWidth="1"/>
    <col min="34" max="34" width="8" customWidth="1"/>
    <col min="35" max="35" width="7.5703125" customWidth="1"/>
    <col min="36" max="36" width="9.7109375" customWidth="1"/>
    <col min="37" max="37" width="9.28515625" customWidth="1"/>
    <col min="38" max="38" width="10.5703125" customWidth="1"/>
    <col min="39" max="39" width="20.140625" customWidth="1"/>
    <col min="40" max="40" width="10" customWidth="1"/>
    <col min="45" max="45" width="9.140625" customWidth="1"/>
  </cols>
  <sheetData>
    <row r="1" spans="1:45" ht="15.75" x14ac:dyDescent="0.25">
      <c r="A1" t="s">
        <v>85</v>
      </c>
      <c r="L1" s="38"/>
      <c r="M1" s="38"/>
      <c r="N1" s="38" t="s">
        <v>77</v>
      </c>
      <c r="O1" s="52" t="s">
        <v>91</v>
      </c>
      <c r="P1" s="53">
        <f>CODE(RIGHT(O1,1))-CODE("A")+1+IF(LEN(O1)&gt;1,26,0)</f>
        <v>28</v>
      </c>
      <c r="Q1" s="53">
        <f>P1+2</f>
        <v>30</v>
      </c>
      <c r="R1" s="73" t="str">
        <f ca="1">"positieverschillen [mm] ten op zichte van "&amp;INDIRECT(ADDRESS(7,$P$1))</f>
        <v>positieverschillen [mm] ten op zichte van c(s)</v>
      </c>
    </row>
    <row r="2" spans="1:45" x14ac:dyDescent="0.25">
      <c r="A2" t="s">
        <v>86</v>
      </c>
      <c r="F2">
        <f>CODE(O1)</f>
        <v>65</v>
      </c>
    </row>
    <row r="3" spans="1:45" x14ac:dyDescent="0.25">
      <c r="F3" s="85"/>
      <c r="G3" s="85"/>
      <c r="H3" s="85"/>
      <c r="I3" s="85"/>
      <c r="J3" s="85"/>
      <c r="K3" s="79"/>
      <c r="L3" s="84" t="s">
        <v>51</v>
      </c>
      <c r="M3" s="85"/>
      <c r="N3" s="85"/>
      <c r="O3" s="85"/>
      <c r="P3" s="85"/>
      <c r="Q3" s="85"/>
      <c r="R3" s="85"/>
      <c r="S3" s="85"/>
      <c r="T3" s="85"/>
      <c r="U3" s="85"/>
      <c r="V3" s="85"/>
      <c r="W3" s="85"/>
      <c r="X3" s="85"/>
      <c r="Y3" s="85"/>
      <c r="Z3" s="85"/>
      <c r="AA3" s="85"/>
      <c r="AB3" s="85"/>
      <c r="AC3" s="85"/>
      <c r="AD3" s="85"/>
      <c r="AE3" s="85"/>
      <c r="AF3" s="85"/>
      <c r="AG3" s="85"/>
      <c r="AH3" s="85"/>
      <c r="AI3" s="85"/>
      <c r="AJ3" s="86"/>
      <c r="AL3" s="37" t="s">
        <v>69</v>
      </c>
      <c r="AM3" s="33"/>
      <c r="AN3" s="72"/>
      <c r="AO3" s="72" t="str">
        <f ca="1">CELL("address",A8)&amp;":"&amp;CELL("address",A44)</f>
        <v>$A$8:$A$44</v>
      </c>
      <c r="AP3" s="33"/>
      <c r="AQ3" s="33"/>
      <c r="AR3" s="33"/>
      <c r="AS3" s="34"/>
    </row>
    <row r="4" spans="1:45" x14ac:dyDescent="0.25">
      <c r="D4" s="4" t="s">
        <v>61</v>
      </c>
      <c r="E4" s="4"/>
      <c r="F4" s="87"/>
      <c r="G4" s="87"/>
      <c r="H4" s="87"/>
      <c r="I4" s="87"/>
      <c r="J4" s="87"/>
      <c r="K4" s="80"/>
      <c r="L4" s="88" t="s">
        <v>50</v>
      </c>
      <c r="M4" s="89"/>
      <c r="N4" s="89"/>
      <c r="O4" s="89"/>
      <c r="P4" s="89"/>
      <c r="Q4" s="89"/>
      <c r="R4" s="89"/>
      <c r="S4" s="89"/>
      <c r="T4" s="90" t="s">
        <v>58</v>
      </c>
      <c r="U4" s="90"/>
      <c r="V4" s="17"/>
      <c r="W4" s="17"/>
      <c r="X4" s="17"/>
      <c r="Y4" s="78"/>
      <c r="Z4" s="91" t="s">
        <v>59</v>
      </c>
      <c r="AA4" s="91"/>
      <c r="AB4" s="19"/>
      <c r="AC4" s="19"/>
      <c r="AD4" s="19"/>
      <c r="AE4" s="82" t="s">
        <v>60</v>
      </c>
      <c r="AF4" s="82"/>
      <c r="AG4" s="82"/>
      <c r="AH4" s="82"/>
      <c r="AI4" s="82"/>
      <c r="AJ4" s="83"/>
      <c r="AL4" s="67" t="s">
        <v>70</v>
      </c>
      <c r="AM4" s="68">
        <v>3</v>
      </c>
      <c r="AN4" s="74">
        <f>POWER(10,$AM$4)</f>
        <v>1000</v>
      </c>
      <c r="AO4" s="39"/>
      <c r="AP4" s="39"/>
      <c r="AQ4" s="39"/>
      <c r="AR4" s="39"/>
      <c r="AS4" s="40"/>
    </row>
    <row r="5" spans="1:45" x14ac:dyDescent="0.25">
      <c r="D5" s="55"/>
      <c r="E5" s="55"/>
      <c r="F5" s="56"/>
      <c r="G5" s="56">
        <f ca="1">AVERAGE(G8:G44)</f>
        <v>6.4554054054058166E-3</v>
      </c>
      <c r="H5" s="56">
        <f>AVERAGE(H8:H44)</f>
        <v>8.5499999999999989</v>
      </c>
      <c r="I5" s="56">
        <f>AVERAGE(I8:I44)</f>
        <v>8.6202702702702716</v>
      </c>
      <c r="J5" s="56">
        <f>AVERAGE(J8:J44)</f>
        <v>201.06729729729739</v>
      </c>
      <c r="K5" s="57">
        <f ca="1">AVERAGE(K8:K44)</f>
        <v>-4.6462162162162861E-2</v>
      </c>
      <c r="L5" s="58"/>
      <c r="M5" s="59">
        <f ca="1">AVERAGE(M8:M44)</f>
        <v>5.6013513513518028E-3</v>
      </c>
      <c r="N5" s="59">
        <f>AVERAGE(N8:N44)</f>
        <v>201.06747837837838</v>
      </c>
      <c r="O5" s="59">
        <f ca="1">AVERAGE(O8:O44)</f>
        <v>-4.6643243243243808E-2</v>
      </c>
      <c r="P5" s="59"/>
      <c r="Q5" s="59"/>
      <c r="R5" s="59">
        <f>AVERAGE(R8:R44)</f>
        <v>8.5528027027027029</v>
      </c>
      <c r="S5" s="59">
        <f>AVERAGE(S8:S44)</f>
        <v>8.6206270270270267</v>
      </c>
      <c r="T5" s="60"/>
      <c r="U5" s="60"/>
      <c r="V5" s="60"/>
      <c r="W5" s="60">
        <f ca="1">AVERAGE(W8:W44)</f>
        <v>-1.9510810810810179E-2</v>
      </c>
      <c r="X5" s="60">
        <f>AVERAGE(X8:X44)</f>
        <v>200.50263513513514</v>
      </c>
      <c r="Y5" s="60">
        <f ca="1">AVERAGE(Y8:Y44)</f>
        <v>0.51820000000000199</v>
      </c>
      <c r="Z5" s="61"/>
      <c r="AA5" s="61"/>
      <c r="AB5" s="61"/>
      <c r="AC5" s="61">
        <f ca="1">AVERAGE(AC8:AC44)</f>
        <v>0</v>
      </c>
      <c r="AD5" s="61">
        <f>AVERAGE(AD8:AD44)</f>
        <v>201.02083513513512</v>
      </c>
      <c r="AE5" s="62"/>
      <c r="AF5" s="62"/>
      <c r="AG5" s="62"/>
      <c r="AH5" s="62">
        <f ca="1">AVERAGE(AH8:AH44)</f>
        <v>-3.8050000000000091E-2</v>
      </c>
      <c r="AI5" s="62">
        <f>AVERAGE(AI8:AI44)</f>
        <v>200.40700540540539</v>
      </c>
      <c r="AJ5" s="63">
        <f ca="1">AVERAGE(AJ8:AJ44)</f>
        <v>0.61382972972972838</v>
      </c>
      <c r="AL5" s="35"/>
      <c r="AM5" s="36"/>
      <c r="AN5" s="65" t="s">
        <v>75</v>
      </c>
      <c r="AO5" s="65" t="s">
        <v>76</v>
      </c>
      <c r="AP5" s="65" t="s">
        <v>80</v>
      </c>
      <c r="AQ5" s="65" t="s">
        <v>81</v>
      </c>
      <c r="AR5" s="65" t="s">
        <v>82</v>
      </c>
      <c r="AS5" s="66" t="s">
        <v>83</v>
      </c>
    </row>
    <row r="6" spans="1:45" x14ac:dyDescent="0.25">
      <c r="D6" s="55"/>
      <c r="E6" s="55"/>
      <c r="F6" s="56"/>
      <c r="G6" s="56">
        <f ca="1">_xlfn.STDEV.S(G8:G44)</f>
        <v>3.0621029864619915E-2</v>
      </c>
      <c r="H6" s="56">
        <f>_xlfn.STDEV.S(H8:H44)</f>
        <v>0.18357559750685817</v>
      </c>
      <c r="I6" s="56">
        <f>_xlfn.STDEV.S(I8:I44)</f>
        <v>0.19620689882658846</v>
      </c>
      <c r="J6" s="56">
        <f>_xlfn.STDEV.S(J8:J44)</f>
        <v>5.0916524748774727E-2</v>
      </c>
      <c r="K6" s="57">
        <f ca="1">_xlfn.STDEV.S(K8:K44)</f>
        <v>2.5969355352364425E-2</v>
      </c>
      <c r="L6" s="58"/>
      <c r="M6" s="59">
        <f ca="1">_xlfn.STDEV.S(M8:M44)</f>
        <v>3.1731517994483212E-2</v>
      </c>
      <c r="N6" s="59">
        <f>_xlfn.STDEV.S(N8:N44)</f>
        <v>5.0772138767980535E-2</v>
      </c>
      <c r="O6" s="59">
        <f ca="1">_xlfn.STDEV.S(O8:O44)</f>
        <v>2.615363306545462E-2</v>
      </c>
      <c r="P6" s="59"/>
      <c r="Q6" s="59"/>
      <c r="R6" s="59">
        <f>_xlfn.STDEV.S(R8:R44)</f>
        <v>0.1855502514841352</v>
      </c>
      <c r="S6" s="59">
        <f>_xlfn.STDEV.S(S8:S44)</f>
        <v>0.19608580696647493</v>
      </c>
      <c r="T6" s="60"/>
      <c r="U6" s="60"/>
      <c r="V6" s="60"/>
      <c r="W6" s="60">
        <f ca="1">_xlfn.STDEV.S(W8:W44)</f>
        <v>7.901214174760203E-3</v>
      </c>
      <c r="X6" s="60">
        <f>_xlfn.STDEV.S(X8:X44)</f>
        <v>5.5818710603643455E-2</v>
      </c>
      <c r="Y6" s="60">
        <f ca="1">_xlfn.STDEV.S(Y8:Y44)</f>
        <v>1.3779392826484809E-2</v>
      </c>
      <c r="Z6" s="61"/>
      <c r="AA6" s="61"/>
      <c r="AB6" s="61"/>
      <c r="AC6" s="61">
        <f ca="1">_xlfn.STDEV.S(AC8:AC44)</f>
        <v>0</v>
      </c>
      <c r="AD6" s="61">
        <f>_xlfn.STDEV.S(AD8:AD44)</f>
        <v>6.0788788331292372E-2</v>
      </c>
      <c r="AE6" s="62"/>
      <c r="AF6" s="62"/>
      <c r="AG6" s="62"/>
      <c r="AH6" s="62">
        <f ca="1">_xlfn.STDEV.S(AH8:AH44)</f>
        <v>0.15817004606505744</v>
      </c>
      <c r="AI6" s="62">
        <f>_xlfn.STDEV.S(AI8:AI44)</f>
        <v>0.35666816740022722</v>
      </c>
      <c r="AJ6" s="63">
        <f ca="1">_xlfn.STDEV.S(AJ8:AJ44)</f>
        <v>0.31585152794106069</v>
      </c>
      <c r="AL6" s="35"/>
      <c r="AM6" s="36"/>
      <c r="AN6" s="39" t="s">
        <v>42</v>
      </c>
      <c r="AO6" s="39" t="s">
        <v>39</v>
      </c>
      <c r="AP6" s="39" t="s">
        <v>45</v>
      </c>
      <c r="AQ6" s="39" t="s">
        <v>66</v>
      </c>
      <c r="AR6" s="39" t="s">
        <v>67</v>
      </c>
      <c r="AS6" s="40" t="s">
        <v>68</v>
      </c>
    </row>
    <row r="7" spans="1:45" x14ac:dyDescent="0.25">
      <c r="A7" t="s">
        <v>36</v>
      </c>
      <c r="B7" t="s">
        <v>62</v>
      </c>
      <c r="C7" t="s">
        <v>37</v>
      </c>
      <c r="D7" t="s">
        <v>42</v>
      </c>
      <c r="E7" t="s">
        <v>79</v>
      </c>
      <c r="F7" s="7" t="s">
        <v>39</v>
      </c>
      <c r="G7" s="7" t="s">
        <v>71</v>
      </c>
      <c r="H7" s="7" t="s">
        <v>40</v>
      </c>
      <c r="I7" s="7" t="s">
        <v>41</v>
      </c>
      <c r="J7" s="7" t="s">
        <v>38</v>
      </c>
      <c r="K7" s="8" t="s">
        <v>93</v>
      </c>
      <c r="L7" s="11" t="s">
        <v>45</v>
      </c>
      <c r="M7" s="12" t="s">
        <v>78</v>
      </c>
      <c r="N7" s="12" t="s">
        <v>44</v>
      </c>
      <c r="O7" s="12" t="s">
        <v>89</v>
      </c>
      <c r="P7" s="12" t="s">
        <v>46</v>
      </c>
      <c r="Q7" s="12" t="s">
        <v>47</v>
      </c>
      <c r="R7" s="12" t="s">
        <v>48</v>
      </c>
      <c r="S7" s="12" t="s">
        <v>49</v>
      </c>
      <c r="T7" s="13" t="s">
        <v>52</v>
      </c>
      <c r="U7" s="13" t="s">
        <v>53</v>
      </c>
      <c r="V7" s="13" t="s">
        <v>66</v>
      </c>
      <c r="W7" s="13" t="s">
        <v>72</v>
      </c>
      <c r="X7" s="13" t="s">
        <v>63</v>
      </c>
      <c r="Y7" s="13" t="s">
        <v>90</v>
      </c>
      <c r="Z7" s="14" t="s">
        <v>54</v>
      </c>
      <c r="AA7" s="14" t="s">
        <v>55</v>
      </c>
      <c r="AB7" s="14" t="s">
        <v>67</v>
      </c>
      <c r="AC7" s="14" t="s">
        <v>73</v>
      </c>
      <c r="AD7" s="14" t="s">
        <v>64</v>
      </c>
      <c r="AE7" s="15" t="s">
        <v>56</v>
      </c>
      <c r="AF7" s="15" t="s">
        <v>57</v>
      </c>
      <c r="AG7" s="16" t="s">
        <v>68</v>
      </c>
      <c r="AH7" s="15" t="s">
        <v>74</v>
      </c>
      <c r="AI7" s="15" t="s">
        <v>65</v>
      </c>
      <c r="AJ7" s="16" t="s">
        <v>92</v>
      </c>
      <c r="AL7" s="35"/>
      <c r="AM7" s="36"/>
      <c r="AN7" s="41" t="str">
        <f t="shared" ref="AN7:AS7" ca="1" si="0">SUBSTITUTE($AO$3,"$A",AN5)</f>
        <v>d$8:d$44</v>
      </c>
      <c r="AO7" s="41" t="str">
        <f t="shared" ca="1" si="0"/>
        <v>f$8:f$44</v>
      </c>
      <c r="AP7" s="41" t="str">
        <f t="shared" ca="1" si="0"/>
        <v>k$8:k$44</v>
      </c>
      <c r="AQ7" s="41" t="str">
        <f t="shared" ca="1" si="0"/>
        <v>t$8:t$44</v>
      </c>
      <c r="AR7" s="41" t="str">
        <f t="shared" ca="1" si="0"/>
        <v>y$8:y$44</v>
      </c>
      <c r="AS7" s="42" t="str">
        <f t="shared" ca="1" si="0"/>
        <v>ad$8:ad$44</v>
      </c>
    </row>
    <row r="8" spans="1:45" x14ac:dyDescent="0.25">
      <c r="A8" s="1">
        <v>0.6118055555555556</v>
      </c>
      <c r="B8" s="5">
        <v>1</v>
      </c>
      <c r="C8" t="s">
        <v>13</v>
      </c>
      <c r="D8" s="2">
        <v>-3.3</v>
      </c>
      <c r="E8" s="3">
        <f t="shared" ref="E8:E44" ca="1" si="1">INDIRECT(ADDRESS(ROW($A8),$P$1))-D8</f>
        <v>-3.3050000000000246E-2</v>
      </c>
      <c r="F8" s="9">
        <v>-3.32</v>
      </c>
      <c r="G8" s="54">
        <f t="shared" ref="G8:G44" ca="1" si="2">INDIRECT(ADDRESS(ROW($A8),$P$1))-F8</f>
        <v>-1.3050000000000228E-2</v>
      </c>
      <c r="H8" s="9">
        <v>8.34</v>
      </c>
      <c r="I8" s="9">
        <v>8.44</v>
      </c>
      <c r="J8" s="9">
        <v>200.88</v>
      </c>
      <c r="K8" s="81">
        <f ca="1">INDIRECT(ADDRESS(ROW($A8),$Q$1))-J8</f>
        <v>-8.1899999999990314E-2</v>
      </c>
      <c r="L8" s="24">
        <v>-3.3182</v>
      </c>
      <c r="M8" s="64">
        <f t="shared" ref="M8:M44" ca="1" si="3">INDIRECT(ADDRESS(ROW($A8),$P$1))-L8</f>
        <v>-1.485000000000003E-2</v>
      </c>
      <c r="N8" s="22">
        <v>200.87809999999999</v>
      </c>
      <c r="O8" s="64">
        <f ca="1">INDIRECT(ADDRESS(ROW($A8),$Q$1))-N8</f>
        <v>-7.9999999999984084E-2</v>
      </c>
      <c r="P8" s="22">
        <v>-103.7572</v>
      </c>
      <c r="Q8" s="22">
        <v>97.120900000000006</v>
      </c>
      <c r="R8" s="22">
        <v>8.3438999999999997</v>
      </c>
      <c r="S8" s="22">
        <v>8.4406999999999996</v>
      </c>
      <c r="T8" s="26">
        <v>-103.42610000000001</v>
      </c>
      <c r="U8" s="26">
        <v>96.861000000000004</v>
      </c>
      <c r="V8" s="18">
        <f>AVERAGE(T8:U8)</f>
        <v>-3.2825500000000005</v>
      </c>
      <c r="W8" s="18">
        <f t="shared" ref="W8:W44" ca="1" si="4">INDIRECT(ADDRESS(ROW($A8),$P$1))-V8</f>
        <v>-5.0499999999999545E-2</v>
      </c>
      <c r="X8" s="18">
        <f>U8-T8</f>
        <v>200.28710000000001</v>
      </c>
      <c r="Y8" s="18">
        <f ca="1">INDIRECT(ADDRESS(ROW($A8),$Q$1))-X8</f>
        <v>0.51099999999999568</v>
      </c>
      <c r="Z8" s="27">
        <v>-103.7321</v>
      </c>
      <c r="AA8" s="27">
        <v>97.066000000000003</v>
      </c>
      <c r="AB8" s="20">
        <f>AVERAGE(Z8:AA8)</f>
        <v>-3.3330500000000001</v>
      </c>
      <c r="AC8" s="20">
        <f t="shared" ref="AC8:AC44" ca="1" si="5">INDIRECT(ADDRESS(ROW($A8),$P$1))-AB8</f>
        <v>0</v>
      </c>
      <c r="AD8" s="20">
        <f>AA8-Z8</f>
        <v>200.79810000000001</v>
      </c>
      <c r="AE8" s="28">
        <v>-103.06870000000001</v>
      </c>
      <c r="AF8" s="28">
        <v>96.593699999999998</v>
      </c>
      <c r="AG8" s="32">
        <f>AVERAGE(AE8:AF8)</f>
        <v>-3.2375000000000043</v>
      </c>
      <c r="AH8" s="32">
        <f t="shared" ref="AH8:AH44" ca="1" si="6">INDIRECT(ADDRESS(ROW($A8),$P$1))-AG8</f>
        <v>-9.5549999999995805E-2</v>
      </c>
      <c r="AI8" s="32">
        <f>AF8-AE8</f>
        <v>199.66239999999999</v>
      </c>
      <c r="AJ8" s="21">
        <f ca="1">INDIRECT(ADDRESS(ROW($A8),$Q$1))-AI8</f>
        <v>1.1357000000000141</v>
      </c>
      <c r="AK8" s="6"/>
      <c r="AL8" s="69" t="str">
        <f>AN6</f>
        <v>Hexapod</v>
      </c>
      <c r="AM8" s="41" t="str">
        <f ca="1">AN7</f>
        <v>d$8:d$44</v>
      </c>
      <c r="AN8" s="49">
        <f t="shared" ref="AN8:AS8" ca="1" si="7">(CORREL(INDIRECT($AM8),INDIRECT(AN7))-($AN$4-1)/$AN$4)*$AN$4</f>
        <v>0.99999999999977884</v>
      </c>
      <c r="AO8" s="43">
        <f t="shared" ca="1" si="7"/>
        <v>0.86550216452818685</v>
      </c>
      <c r="AP8" s="43">
        <f t="shared" ca="1" si="7"/>
        <v>-832.45282044251951</v>
      </c>
      <c r="AQ8" s="43">
        <f t="shared" ca="1" si="7"/>
        <v>0.81027430451108273</v>
      </c>
      <c r="AR8" s="43">
        <f t="shared" ca="1" si="7"/>
        <v>-1251.3507941683786</v>
      </c>
      <c r="AS8" s="44">
        <f t="shared" ca="1" si="7"/>
        <v>-729.85927801603964</v>
      </c>
    </row>
    <row r="9" spans="1:45" x14ac:dyDescent="0.25">
      <c r="A9" s="1">
        <v>0.61388888888888882</v>
      </c>
      <c r="B9" s="5">
        <v>2</v>
      </c>
      <c r="C9" t="s">
        <v>14</v>
      </c>
      <c r="D9" s="2">
        <f t="shared" ref="D9:D40" si="8">D8+0.3</f>
        <v>-3</v>
      </c>
      <c r="E9" s="3">
        <f t="shared" ca="1" si="1"/>
        <v>-0.30729999999999791</v>
      </c>
      <c r="F9" s="9">
        <v>-3.29</v>
      </c>
      <c r="G9" s="54">
        <f t="shared" ca="1" si="2"/>
        <v>-1.7299999999997873E-2</v>
      </c>
      <c r="H9" s="9">
        <v>8.4</v>
      </c>
      <c r="I9" s="9">
        <v>8.42</v>
      </c>
      <c r="J9" s="9">
        <v>201.01</v>
      </c>
      <c r="K9" s="81">
        <f t="shared" ref="K9:K44" ca="1" si="9">INDIRECT(ADDRESS(ROW($A9),$Q$1))-J9</f>
        <v>-7.5199999999995271E-2</v>
      </c>
      <c r="L9" s="24">
        <v>-3.29</v>
      </c>
      <c r="M9" s="64">
        <f t="shared" ca="1" si="3"/>
        <v>-1.7299999999997873E-2</v>
      </c>
      <c r="N9" s="22">
        <v>201.00829999999999</v>
      </c>
      <c r="O9" s="64">
        <f t="shared" ref="O9:O44" ca="1" si="10">INDIRECT(ADDRESS(ROW($A9),$Q$1))-N9</f>
        <v>-7.349999999999568E-2</v>
      </c>
      <c r="P9" s="22">
        <v>-103.7942</v>
      </c>
      <c r="Q9" s="22">
        <v>97.214200000000005</v>
      </c>
      <c r="R9" s="22">
        <v>8.3994</v>
      </c>
      <c r="S9" s="22">
        <v>8.4161999999999999</v>
      </c>
      <c r="T9" s="26">
        <v>-103.4909</v>
      </c>
      <c r="U9" s="26">
        <v>96.928799999999995</v>
      </c>
      <c r="V9" s="18">
        <f t="shared" ref="V9:V44" si="11">AVERAGE(T9:U9)</f>
        <v>-3.2810500000000005</v>
      </c>
      <c r="W9" s="18">
        <f t="shared" ca="1" si="4"/>
        <v>-2.6249999999997442E-2</v>
      </c>
      <c r="X9" s="18">
        <f t="shared" ref="X9:X44" si="12">U9-T9</f>
        <v>200.41969999999998</v>
      </c>
      <c r="Y9" s="18">
        <f t="shared" ref="Y9:Y44" ca="1" si="13">INDIRECT(ADDRESS(ROW($A9),$Q$1))-X9</f>
        <v>0.5151000000000181</v>
      </c>
      <c r="Z9" s="27">
        <v>-103.7747</v>
      </c>
      <c r="AA9" s="27">
        <v>97.1601</v>
      </c>
      <c r="AB9" s="20">
        <f t="shared" ref="AB9:AB44" si="14">AVERAGE(Z9:AA9)</f>
        <v>-3.3072999999999979</v>
      </c>
      <c r="AC9" s="20">
        <f t="shared" ca="1" si="5"/>
        <v>0</v>
      </c>
      <c r="AD9" s="20">
        <f t="shared" ref="AD9:AD44" si="15">AA9-Z9</f>
        <v>200.9348</v>
      </c>
      <c r="AE9" s="28">
        <v>-103.1298</v>
      </c>
      <c r="AF9" s="28">
        <v>96.647000000000006</v>
      </c>
      <c r="AG9" s="32">
        <f t="shared" ref="AG9:AG44" si="16">AVERAGE(AE9:AF9)</f>
        <v>-3.2413999999999987</v>
      </c>
      <c r="AH9" s="32">
        <f t="shared" ca="1" si="6"/>
        <v>-6.5899999999999181E-2</v>
      </c>
      <c r="AI9" s="32">
        <f t="shared" ref="AI9:AI44" si="17">AF9-AE9</f>
        <v>199.77680000000001</v>
      </c>
      <c r="AJ9" s="21">
        <f t="shared" ref="AJ9:AJ44" ca="1" si="18">INDIRECT(ADDRESS(ROW($A9),$Q$1))-AI9</f>
        <v>1.157999999999987</v>
      </c>
      <c r="AK9" s="6"/>
      <c r="AL9" s="69" t="str">
        <f>AO6</f>
        <v>CAX</v>
      </c>
      <c r="AM9" s="41" t="str">
        <f ca="1">AO7</f>
        <v>f$8:f$44</v>
      </c>
      <c r="AN9" s="45">
        <f t="shared" ref="AN9:AS9" ca="1" si="19">(CORREL(INDIRECT($AM9),INDIRECT(AN7))-($AN$4-1)/$AN$4)*$AN$4</f>
        <v>0.86550216452818685</v>
      </c>
      <c r="AO9" s="50">
        <f t="shared" ca="1" si="19"/>
        <v>1.0000000000000009</v>
      </c>
      <c r="AP9" s="45">
        <f t="shared" ca="1" si="19"/>
        <v>-835.03889794916358</v>
      </c>
      <c r="AQ9" s="45">
        <f t="shared" ca="1" si="19"/>
        <v>0.91093661782493118</v>
      </c>
      <c r="AR9" s="45">
        <f t="shared" ca="1" si="19"/>
        <v>-1254.6197883722239</v>
      </c>
      <c r="AS9" s="46">
        <f t="shared" ca="1" si="19"/>
        <v>-733.64770209683763</v>
      </c>
    </row>
    <row r="10" spans="1:45" x14ac:dyDescent="0.25">
      <c r="A10" s="1">
        <v>0.61527777777777781</v>
      </c>
      <c r="B10" s="5">
        <v>3</v>
      </c>
      <c r="C10" t="s">
        <v>16</v>
      </c>
      <c r="D10" s="2">
        <f t="shared" si="8"/>
        <v>-2.7</v>
      </c>
      <c r="E10" s="3">
        <f t="shared" ca="1" si="1"/>
        <v>-5.6799999999998185E-2</v>
      </c>
      <c r="F10" s="9">
        <v>-2.78</v>
      </c>
      <c r="G10" s="54">
        <f t="shared" ca="1" si="2"/>
        <v>2.3200000000001442E-2</v>
      </c>
      <c r="H10" s="9">
        <v>8.35</v>
      </c>
      <c r="I10" s="9">
        <v>8.42</v>
      </c>
      <c r="J10" s="9">
        <v>201.05</v>
      </c>
      <c r="K10" s="81">
        <f t="shared" ca="1" si="9"/>
        <v>-7.00000000000216E-2</v>
      </c>
      <c r="L10" s="24">
        <v>-2.7757999999999998</v>
      </c>
      <c r="M10" s="64">
        <f t="shared" ca="1" si="3"/>
        <v>1.900000000000146E-2</v>
      </c>
      <c r="N10" s="22">
        <v>201.0532</v>
      </c>
      <c r="O10" s="64">
        <f t="shared" ca="1" si="10"/>
        <v>-7.3200000000014143E-2</v>
      </c>
      <c r="P10" s="22">
        <v>-103.30240000000001</v>
      </c>
      <c r="Q10" s="22">
        <v>97.750799999999998</v>
      </c>
      <c r="R10" s="22">
        <v>8.3496000000000006</v>
      </c>
      <c r="S10" s="22">
        <v>8.4170999999999996</v>
      </c>
      <c r="T10" s="26">
        <v>-102.9688</v>
      </c>
      <c r="U10" s="26">
        <v>97.494399999999999</v>
      </c>
      <c r="V10" s="18">
        <f t="shared" si="11"/>
        <v>-2.7372000000000014</v>
      </c>
      <c r="W10" s="18">
        <f t="shared" ca="1" si="4"/>
        <v>-1.9599999999996953E-2</v>
      </c>
      <c r="X10" s="18">
        <f t="shared" si="12"/>
        <v>200.4632</v>
      </c>
      <c r="Y10" s="18">
        <f t="shared" ca="1" si="13"/>
        <v>0.51679999999998927</v>
      </c>
      <c r="Z10" s="27">
        <v>-103.24679999999999</v>
      </c>
      <c r="AA10" s="27">
        <v>97.733199999999997</v>
      </c>
      <c r="AB10" s="20">
        <f t="shared" si="14"/>
        <v>-2.7567999999999984</v>
      </c>
      <c r="AC10" s="20">
        <f t="shared" ca="1" si="5"/>
        <v>0</v>
      </c>
      <c r="AD10" s="20">
        <f t="shared" si="15"/>
        <v>200.98</v>
      </c>
      <c r="AE10" s="28">
        <v>-102.678</v>
      </c>
      <c r="AF10" s="28">
        <v>97.133899999999997</v>
      </c>
      <c r="AG10" s="32">
        <f t="shared" si="16"/>
        <v>-2.7720500000000001</v>
      </c>
      <c r="AH10" s="32">
        <f t="shared" ca="1" si="6"/>
        <v>1.5250000000001762E-2</v>
      </c>
      <c r="AI10" s="32">
        <f t="shared" si="17"/>
        <v>199.81189999999998</v>
      </c>
      <c r="AJ10" s="21">
        <f t="shared" ca="1" si="18"/>
        <v>1.1681000000000097</v>
      </c>
      <c r="AK10" s="6"/>
      <c r="AL10" s="69" t="str">
        <f>AP6</f>
        <v>Center</v>
      </c>
      <c r="AM10" s="41" t="str">
        <f ca="1">AP7</f>
        <v>k$8:k$44</v>
      </c>
      <c r="AN10" s="45">
        <f t="shared" ref="AN10:AS10" ca="1" si="20">(CORREL(INDIRECT($AM10),INDIRECT(AN7))-($AN$4-1)/$AN$4)*$AN$4</f>
        <v>-832.45282044251951</v>
      </c>
      <c r="AO10" s="47">
        <f t="shared" ca="1" si="20"/>
        <v>-835.03889794916358</v>
      </c>
      <c r="AP10" s="50">
        <f t="shared" ca="1" si="20"/>
        <v>1.0000000000002229</v>
      </c>
      <c r="AQ10" s="45">
        <f t="shared" ca="1" si="20"/>
        <v>-839.00139044739058</v>
      </c>
      <c r="AR10" s="45">
        <f t="shared" ca="1" si="20"/>
        <v>-439.04142803798919</v>
      </c>
      <c r="AS10" s="46">
        <f t="shared" ca="1" si="20"/>
        <v>-436.11506231687849</v>
      </c>
    </row>
    <row r="11" spans="1:45" x14ac:dyDescent="0.25">
      <c r="A11" s="1">
        <v>0.6166666666666667</v>
      </c>
      <c r="B11" s="5">
        <v>4</v>
      </c>
      <c r="C11" t="s">
        <v>1</v>
      </c>
      <c r="D11" s="2">
        <f t="shared" si="8"/>
        <v>-2.4000000000000004</v>
      </c>
      <c r="E11" s="3">
        <f t="shared" ca="1" si="1"/>
        <v>-8.89499999999952E-2</v>
      </c>
      <c r="F11" s="9">
        <v>-2.5299999999999998</v>
      </c>
      <c r="G11" s="54">
        <f t="shared" ca="1" si="2"/>
        <v>4.105000000000425E-2</v>
      </c>
      <c r="H11" s="9">
        <v>8.39</v>
      </c>
      <c r="I11" s="9">
        <v>8.6199999999999992</v>
      </c>
      <c r="J11" s="9">
        <v>201.07</v>
      </c>
      <c r="K11" s="81">
        <f t="shared" ca="1" si="9"/>
        <v>-6.8699999999978445E-2</v>
      </c>
      <c r="L11" s="24">
        <v>-2.5274000000000001</v>
      </c>
      <c r="M11" s="64">
        <f t="shared" ca="1" si="3"/>
        <v>3.8450000000004536E-2</v>
      </c>
      <c r="N11" s="22">
        <v>201.0712</v>
      </c>
      <c r="O11" s="64">
        <f t="shared" ca="1" si="10"/>
        <v>-6.9899999999989859E-2</v>
      </c>
      <c r="P11" s="22">
        <v>-103.063</v>
      </c>
      <c r="Q11" s="22">
        <v>98.008300000000006</v>
      </c>
      <c r="R11" s="22">
        <v>8.3858999999999995</v>
      </c>
      <c r="S11" s="22">
        <v>8.6191999999999993</v>
      </c>
      <c r="T11" s="26">
        <v>-102.69759999999999</v>
      </c>
      <c r="U11" s="26">
        <v>97.768199999999993</v>
      </c>
      <c r="V11" s="18">
        <f t="shared" si="11"/>
        <v>-2.4647000000000006</v>
      </c>
      <c r="W11" s="18">
        <f t="shared" ca="1" si="4"/>
        <v>-2.4249999999994998E-2</v>
      </c>
      <c r="X11" s="18">
        <f t="shared" si="12"/>
        <v>200.4658</v>
      </c>
      <c r="Y11" s="18">
        <f t="shared" ca="1" si="13"/>
        <v>0.53550000000001319</v>
      </c>
      <c r="Z11" s="27">
        <v>-102.9896</v>
      </c>
      <c r="AA11" s="27">
        <v>98.011700000000005</v>
      </c>
      <c r="AB11" s="20">
        <f t="shared" si="14"/>
        <v>-2.4889499999999956</v>
      </c>
      <c r="AC11" s="20">
        <f t="shared" ca="1" si="5"/>
        <v>0</v>
      </c>
      <c r="AD11" s="20">
        <f t="shared" si="15"/>
        <v>201.00130000000001</v>
      </c>
      <c r="AE11" s="28">
        <v>-102.48779999999999</v>
      </c>
      <c r="AF11" s="28">
        <v>98.0505</v>
      </c>
      <c r="AG11" s="32">
        <f t="shared" si="16"/>
        <v>-2.2186499999999967</v>
      </c>
      <c r="AH11" s="32">
        <f t="shared" ca="1" si="6"/>
        <v>-0.27029999999999887</v>
      </c>
      <c r="AI11" s="32">
        <f t="shared" si="17"/>
        <v>200.53829999999999</v>
      </c>
      <c r="AJ11" s="21">
        <f t="shared" ca="1" si="18"/>
        <v>0.46300000000002228</v>
      </c>
      <c r="AK11" s="6"/>
      <c r="AL11" s="69" t="str">
        <f>AQ6</f>
        <v>c(i)</v>
      </c>
      <c r="AM11" s="41" t="str">
        <f ca="1">AQ7</f>
        <v>t$8:t$44</v>
      </c>
      <c r="AN11" s="45">
        <f t="shared" ref="AN11:AS11" ca="1" si="21">(CORREL(INDIRECT($AM11),INDIRECT(AN7))-($AN$4-1)/$AN$4)*$AN$4</f>
        <v>0.81027430451108273</v>
      </c>
      <c r="AO11" s="45">
        <f t="shared" ca="1" si="21"/>
        <v>0.91093661782493118</v>
      </c>
      <c r="AP11" s="45">
        <f t="shared" ca="1" si="21"/>
        <v>-839.00139044739058</v>
      </c>
      <c r="AQ11" s="50">
        <f t="shared" ca="1" si="21"/>
        <v>1.0000000000000009</v>
      </c>
      <c r="AR11" s="45">
        <f t="shared" ca="1" si="21"/>
        <v>-1256.1614847789181</v>
      </c>
      <c r="AS11" s="46">
        <f t="shared" ca="1" si="21"/>
        <v>-742.5708017327463</v>
      </c>
    </row>
    <row r="12" spans="1:45" x14ac:dyDescent="0.25">
      <c r="A12" s="1">
        <v>0.61736111111111114</v>
      </c>
      <c r="B12" s="5">
        <v>5</v>
      </c>
      <c r="C12" t="s">
        <v>18</v>
      </c>
      <c r="D12" s="2">
        <f t="shared" si="8"/>
        <v>-2.1000000000000005</v>
      </c>
      <c r="E12" s="3">
        <f t="shared" ca="1" si="1"/>
        <v>-0.15260000000000051</v>
      </c>
      <c r="F12" s="9">
        <v>-2.2999999999999998</v>
      </c>
      <c r="G12" s="54">
        <f t="shared" ca="1" si="2"/>
        <v>4.7399999999998776E-2</v>
      </c>
      <c r="H12" s="9">
        <v>8.4</v>
      </c>
      <c r="I12" s="9">
        <v>8.77</v>
      </c>
      <c r="J12" s="9">
        <v>201.13</v>
      </c>
      <c r="K12" s="81">
        <f t="shared" ca="1" si="9"/>
        <v>-5.7999999999992724E-2</v>
      </c>
      <c r="L12" s="24">
        <v>-2.2995000000000001</v>
      </c>
      <c r="M12" s="64">
        <f t="shared" ca="1" si="3"/>
        <v>4.6899999999999054E-2</v>
      </c>
      <c r="N12" s="22">
        <v>201.1266</v>
      </c>
      <c r="O12" s="64">
        <f t="shared" ca="1" si="10"/>
        <v>-5.4599999999993543E-2</v>
      </c>
      <c r="P12" s="22">
        <v>-102.86279999999999</v>
      </c>
      <c r="Q12" s="22">
        <v>98.263800000000003</v>
      </c>
      <c r="R12" s="22">
        <v>8.4023000000000003</v>
      </c>
      <c r="S12" s="22">
        <v>8.7743000000000002</v>
      </c>
      <c r="T12" s="26">
        <v>-102.4954</v>
      </c>
      <c r="U12" s="26">
        <v>98.0364</v>
      </c>
      <c r="V12" s="18">
        <f t="shared" si="11"/>
        <v>-2.2295000000000016</v>
      </c>
      <c r="W12" s="18">
        <f t="shared" ca="1" si="4"/>
        <v>-2.3099999999999454E-2</v>
      </c>
      <c r="X12" s="18">
        <f t="shared" si="12"/>
        <v>200.5318</v>
      </c>
      <c r="Y12" s="18">
        <f t="shared" ca="1" si="13"/>
        <v>0.54019999999999868</v>
      </c>
      <c r="Z12" s="27">
        <v>-102.7886</v>
      </c>
      <c r="AA12" s="27">
        <v>98.2834</v>
      </c>
      <c r="AB12" s="20">
        <f t="shared" si="14"/>
        <v>-2.252600000000001</v>
      </c>
      <c r="AC12" s="20">
        <f t="shared" ca="1" si="5"/>
        <v>0</v>
      </c>
      <c r="AD12" s="20">
        <f t="shared" si="15"/>
        <v>201.072</v>
      </c>
      <c r="AE12" s="28">
        <v>-102.3385</v>
      </c>
      <c r="AF12" s="28">
        <v>98.282899999999998</v>
      </c>
      <c r="AG12" s="32">
        <f t="shared" si="16"/>
        <v>-2.0277999999999992</v>
      </c>
      <c r="AH12" s="32">
        <f t="shared" ca="1" si="6"/>
        <v>-0.22480000000000189</v>
      </c>
      <c r="AI12" s="32">
        <f t="shared" si="17"/>
        <v>200.62139999999999</v>
      </c>
      <c r="AJ12" s="21">
        <f t="shared" ca="1" si="18"/>
        <v>0.45060000000000855</v>
      </c>
      <c r="AK12" s="6"/>
      <c r="AL12" s="69" t="str">
        <f>AR6</f>
        <v>c(s)</v>
      </c>
      <c r="AM12" s="41" t="str">
        <f ca="1">AR7</f>
        <v>y$8:y$44</v>
      </c>
      <c r="AN12" s="47">
        <f t="shared" ref="AN12:AS12" ca="1" si="22">(CORREL(INDIRECT($AM12),INDIRECT(AN7))-($AN$4-1)/$AN$4)*$AN$4</f>
        <v>-1251.3507941683786</v>
      </c>
      <c r="AO12" s="45">
        <f t="shared" ca="1" si="22"/>
        <v>-1254.6197883722239</v>
      </c>
      <c r="AP12" s="45">
        <f t="shared" ca="1" si="22"/>
        <v>-439.04142803798919</v>
      </c>
      <c r="AQ12" s="47">
        <f t="shared" ca="1" si="22"/>
        <v>-1256.1614847789181</v>
      </c>
      <c r="AR12" s="50">
        <f t="shared" ca="1" si="22"/>
        <v>1.0000000000000009</v>
      </c>
      <c r="AS12" s="46">
        <f t="shared" ca="1" si="22"/>
        <v>-539.71749019960293</v>
      </c>
    </row>
    <row r="13" spans="1:45" x14ac:dyDescent="0.25">
      <c r="A13" s="1">
        <v>0.61944444444444446</v>
      </c>
      <c r="B13" s="5">
        <v>6</v>
      </c>
      <c r="C13" t="s">
        <v>4</v>
      </c>
      <c r="D13" s="2">
        <f t="shared" si="8"/>
        <v>-1.8000000000000005</v>
      </c>
      <c r="E13" s="3">
        <f t="shared" ca="1" si="1"/>
        <v>-0.1196499999999967</v>
      </c>
      <c r="F13" s="9">
        <v>-1.96</v>
      </c>
      <c r="G13" s="54">
        <f t="shared" ca="1" si="2"/>
        <v>4.0350000000002773E-2</v>
      </c>
      <c r="H13" s="9">
        <v>8.61</v>
      </c>
      <c r="I13" s="9">
        <v>8.86</v>
      </c>
      <c r="J13" s="9">
        <v>201.06</v>
      </c>
      <c r="K13" s="81">
        <f t="shared" ca="1" si="9"/>
        <v>-2.1700000000009823E-2</v>
      </c>
      <c r="L13" s="24">
        <v>-1.9633</v>
      </c>
      <c r="M13" s="64">
        <f t="shared" ca="1" si="3"/>
        <v>4.3650000000002853E-2</v>
      </c>
      <c r="N13" s="22">
        <v>201.065</v>
      </c>
      <c r="O13" s="64">
        <f t="shared" ca="1" si="10"/>
        <v>-2.6700000000005275E-2</v>
      </c>
      <c r="P13" s="22">
        <v>-102.4958</v>
      </c>
      <c r="Q13" s="22">
        <v>98.569199999999995</v>
      </c>
      <c r="R13" s="22">
        <v>8.6089000000000002</v>
      </c>
      <c r="S13" s="22">
        <v>8.8581000000000003</v>
      </c>
      <c r="T13" s="26">
        <v>-102.1482</v>
      </c>
      <c r="U13" s="26">
        <v>98.358599999999996</v>
      </c>
      <c r="V13" s="18">
        <f t="shared" si="11"/>
        <v>-1.8948000000000036</v>
      </c>
      <c r="W13" s="18">
        <f t="shared" ca="1" si="4"/>
        <v>-2.4849999999993599E-2</v>
      </c>
      <c r="X13" s="18">
        <f t="shared" si="12"/>
        <v>200.5068</v>
      </c>
      <c r="Y13" s="18">
        <f t="shared" ca="1" si="13"/>
        <v>0.53149999999999409</v>
      </c>
      <c r="Z13" s="27">
        <v>-102.4388</v>
      </c>
      <c r="AA13" s="27">
        <v>98.599500000000006</v>
      </c>
      <c r="AB13" s="20">
        <f t="shared" si="14"/>
        <v>-1.9196499999999972</v>
      </c>
      <c r="AC13" s="20">
        <f t="shared" ca="1" si="5"/>
        <v>0</v>
      </c>
      <c r="AD13" s="20">
        <f t="shared" si="15"/>
        <v>201.03829999999999</v>
      </c>
      <c r="AE13" s="28">
        <v>-102.09059999999999</v>
      </c>
      <c r="AF13" s="28">
        <v>98.522000000000006</v>
      </c>
      <c r="AG13" s="32">
        <f t="shared" si="16"/>
        <v>-1.7842999999999947</v>
      </c>
      <c r="AH13" s="32">
        <f t="shared" ca="1" si="6"/>
        <v>-0.13535000000000252</v>
      </c>
      <c r="AI13" s="32">
        <f t="shared" si="17"/>
        <v>200.61259999999999</v>
      </c>
      <c r="AJ13" s="21">
        <f t="shared" ca="1" si="18"/>
        <v>0.42570000000000618</v>
      </c>
      <c r="AK13" s="6"/>
      <c r="AL13" s="70" t="str">
        <f>AS6</f>
        <v>c(e)</v>
      </c>
      <c r="AM13" s="71" t="str">
        <f ca="1">AS7</f>
        <v>ad$8:ad$44</v>
      </c>
      <c r="AN13" s="48">
        <f t="shared" ref="AN13:AS13" ca="1" si="23">(CORREL(INDIRECT($AM13),INDIRECT(AN7))-($AN$4-1)/$AN$4)*$AN$4</f>
        <v>-729.85927801603964</v>
      </c>
      <c r="AO13" s="48">
        <f t="shared" ca="1" si="23"/>
        <v>-733.64770209683763</v>
      </c>
      <c r="AP13" s="48">
        <f t="shared" ca="1" si="23"/>
        <v>-436.11506231687849</v>
      </c>
      <c r="AQ13" s="48">
        <f t="shared" ca="1" si="23"/>
        <v>-742.5708017327463</v>
      </c>
      <c r="AR13" s="48">
        <f t="shared" ca="1" si="23"/>
        <v>-539.71749019960293</v>
      </c>
      <c r="AS13" s="51">
        <f t="shared" ca="1" si="23"/>
        <v>0.99999999999988987</v>
      </c>
    </row>
    <row r="14" spans="1:45" x14ac:dyDescent="0.25">
      <c r="A14" s="1">
        <v>0.62152777777777779</v>
      </c>
      <c r="B14" s="5">
        <v>7</v>
      </c>
      <c r="C14" t="s">
        <v>22</v>
      </c>
      <c r="D14" s="2">
        <f t="shared" si="8"/>
        <v>-1.5000000000000004</v>
      </c>
      <c r="E14" s="3">
        <f t="shared" ca="1" si="1"/>
        <v>-0.18844999999999557</v>
      </c>
      <c r="F14" s="9">
        <v>-1.72</v>
      </c>
      <c r="G14" s="54">
        <f t="shared" ca="1" si="2"/>
        <v>3.1550000000003964E-2</v>
      </c>
      <c r="H14" s="9">
        <v>8.73</v>
      </c>
      <c r="I14" s="9">
        <v>8.86</v>
      </c>
      <c r="J14" s="9">
        <v>201.07</v>
      </c>
      <c r="K14" s="81">
        <f t="shared" ca="1" si="9"/>
        <v>-8.6999999999761712E-3</v>
      </c>
      <c r="L14" s="24">
        <v>-1.7154</v>
      </c>
      <c r="M14" s="64">
        <f t="shared" ca="1" si="3"/>
        <v>2.6950000000004026E-2</v>
      </c>
      <c r="N14" s="22">
        <v>201.06909999999999</v>
      </c>
      <c r="O14" s="64">
        <f t="shared" ca="1" si="10"/>
        <v>-7.799999999974716E-3</v>
      </c>
      <c r="P14" s="22">
        <v>-102.2499</v>
      </c>
      <c r="Q14" s="22">
        <v>98.819199999999995</v>
      </c>
      <c r="R14" s="22">
        <v>8.7253000000000007</v>
      </c>
      <c r="S14" s="22">
        <v>8.8643000000000001</v>
      </c>
      <c r="T14" s="26">
        <v>-101.9341</v>
      </c>
      <c r="U14" s="26">
        <v>98.594300000000004</v>
      </c>
      <c r="V14" s="18">
        <f t="shared" si="11"/>
        <v>-1.6698999999999984</v>
      </c>
      <c r="W14" s="18">
        <f t="shared" ca="1" si="4"/>
        <v>-1.8549999999997624E-2</v>
      </c>
      <c r="X14" s="18">
        <f t="shared" si="12"/>
        <v>200.5284</v>
      </c>
      <c r="Y14" s="18">
        <f t="shared" ca="1" si="13"/>
        <v>0.53290000000001214</v>
      </c>
      <c r="Z14" s="27">
        <v>-102.2191</v>
      </c>
      <c r="AA14" s="27">
        <v>98.842200000000005</v>
      </c>
      <c r="AB14" s="20">
        <f t="shared" si="14"/>
        <v>-1.688449999999996</v>
      </c>
      <c r="AC14" s="20">
        <f t="shared" ca="1" si="5"/>
        <v>0</v>
      </c>
      <c r="AD14" s="20">
        <f t="shared" si="15"/>
        <v>201.06130000000002</v>
      </c>
      <c r="AE14" s="28">
        <v>-101.93989999999999</v>
      </c>
      <c r="AF14" s="28">
        <v>98.697299999999998</v>
      </c>
      <c r="AG14" s="32">
        <f t="shared" si="16"/>
        <v>-1.621299999999998</v>
      </c>
      <c r="AH14" s="32">
        <f t="shared" ca="1" si="6"/>
        <v>-6.7149999999998045E-2</v>
      </c>
      <c r="AI14" s="32">
        <f t="shared" si="17"/>
        <v>200.63720000000001</v>
      </c>
      <c r="AJ14" s="21">
        <f t="shared" ca="1" si="18"/>
        <v>0.42410000000000991</v>
      </c>
      <c r="AK14" s="6"/>
    </row>
    <row r="15" spans="1:45" x14ac:dyDescent="0.25">
      <c r="A15" s="1">
        <v>0.62291666666666667</v>
      </c>
      <c r="B15" s="5">
        <v>8</v>
      </c>
      <c r="C15" t="s">
        <v>11</v>
      </c>
      <c r="D15" s="2">
        <f t="shared" si="8"/>
        <v>-1.2000000000000004</v>
      </c>
      <c r="E15" s="3">
        <f t="shared" ca="1" si="1"/>
        <v>-0.20149999999999824</v>
      </c>
      <c r="F15" s="9">
        <v>-1.39</v>
      </c>
      <c r="G15" s="54">
        <f t="shared" ca="1" si="2"/>
        <v>-1.1499999999998733E-2</v>
      </c>
      <c r="H15" s="9">
        <v>8.81</v>
      </c>
      <c r="I15" s="9">
        <v>8.82</v>
      </c>
      <c r="J15" s="9">
        <v>201.04</v>
      </c>
      <c r="K15" s="81">
        <f t="shared" ca="1" si="9"/>
        <v>4.0000000000190994E-3</v>
      </c>
      <c r="L15" s="24">
        <v>-1.3879999999999999</v>
      </c>
      <c r="M15" s="64">
        <f t="shared" ca="1" si="3"/>
        <v>-1.3499999999998735E-2</v>
      </c>
      <c r="N15" s="22">
        <v>201.04150000000001</v>
      </c>
      <c r="O15" s="64">
        <f t="shared" ca="1" si="10"/>
        <v>2.4999999999977263E-3</v>
      </c>
      <c r="P15" s="22">
        <v>-101.9087</v>
      </c>
      <c r="Q15" s="22">
        <v>99.1327</v>
      </c>
      <c r="R15" s="22">
        <v>8.8055000000000003</v>
      </c>
      <c r="S15" s="22">
        <v>8.8180999999999994</v>
      </c>
      <c r="T15" s="26">
        <v>-101.6434</v>
      </c>
      <c r="U15" s="26">
        <v>98.869</v>
      </c>
      <c r="V15" s="18">
        <f t="shared" si="11"/>
        <v>-1.3872</v>
      </c>
      <c r="W15" s="18">
        <f t="shared" ca="1" si="4"/>
        <v>-1.4299999999998647E-2</v>
      </c>
      <c r="X15" s="18">
        <f t="shared" si="12"/>
        <v>200.51240000000001</v>
      </c>
      <c r="Y15" s="18">
        <f t="shared" ca="1" si="13"/>
        <v>0.53159999999999741</v>
      </c>
      <c r="Z15" s="27">
        <v>-101.9235</v>
      </c>
      <c r="AA15" s="27">
        <v>99.120500000000007</v>
      </c>
      <c r="AB15" s="20">
        <f t="shared" si="14"/>
        <v>-1.4014999999999986</v>
      </c>
      <c r="AC15" s="20">
        <f t="shared" ca="1" si="5"/>
        <v>0</v>
      </c>
      <c r="AD15" s="20">
        <f t="shared" si="15"/>
        <v>201.04400000000001</v>
      </c>
      <c r="AE15" s="28">
        <v>-101.73309999999999</v>
      </c>
      <c r="AF15" s="28">
        <v>98.893900000000002</v>
      </c>
      <c r="AG15" s="32">
        <f t="shared" si="16"/>
        <v>-1.4195999999999955</v>
      </c>
      <c r="AH15" s="32">
        <f t="shared" ca="1" si="6"/>
        <v>1.8099999999996896E-2</v>
      </c>
      <c r="AI15" s="32">
        <f t="shared" si="17"/>
        <v>200.62700000000001</v>
      </c>
      <c r="AJ15" s="21">
        <f t="shared" ca="1" si="18"/>
        <v>0.41700000000000159</v>
      </c>
      <c r="AK15" s="6"/>
    </row>
    <row r="16" spans="1:45" x14ac:dyDescent="0.25">
      <c r="A16" s="1">
        <v>0.62430555555555556</v>
      </c>
      <c r="B16" s="5">
        <v>9</v>
      </c>
      <c r="C16" t="s">
        <v>30</v>
      </c>
      <c r="D16" s="2">
        <f t="shared" si="8"/>
        <v>-0.90000000000000036</v>
      </c>
      <c r="E16" s="3">
        <f t="shared" ca="1" si="1"/>
        <v>-0.1575999999999933</v>
      </c>
      <c r="F16" s="9">
        <v>-1.02</v>
      </c>
      <c r="G16" s="54">
        <f t="shared" ca="1" si="2"/>
        <v>-3.7599999999993639E-2</v>
      </c>
      <c r="H16" s="9">
        <v>8.7799999999999994</v>
      </c>
      <c r="I16" s="9">
        <v>8.67</v>
      </c>
      <c r="J16" s="9">
        <v>201.15</v>
      </c>
      <c r="K16" s="81">
        <f t="shared" ca="1" si="9"/>
        <v>-3.3600000000006958E-2</v>
      </c>
      <c r="L16" s="24">
        <v>-1.0154000000000001</v>
      </c>
      <c r="M16" s="64">
        <f t="shared" ca="1" si="3"/>
        <v>-4.2199999999993576E-2</v>
      </c>
      <c r="N16" s="22">
        <v>201.1473</v>
      </c>
      <c r="O16" s="64">
        <f t="shared" ca="1" si="10"/>
        <v>-3.0900000000002592E-2</v>
      </c>
      <c r="P16" s="22">
        <v>-101.5891</v>
      </c>
      <c r="Q16" s="22">
        <v>99.558300000000003</v>
      </c>
      <c r="R16" s="22">
        <v>8.7847000000000008</v>
      </c>
      <c r="S16" s="22">
        <v>8.6730999999999998</v>
      </c>
      <c r="T16" s="26">
        <v>-101.33329999999999</v>
      </c>
      <c r="U16" s="26">
        <v>99.256399999999999</v>
      </c>
      <c r="V16" s="18">
        <f t="shared" si="11"/>
        <v>-1.0384499999999974</v>
      </c>
      <c r="W16" s="18">
        <f t="shared" ca="1" si="4"/>
        <v>-1.9149999999996226E-2</v>
      </c>
      <c r="X16" s="18">
        <f t="shared" si="12"/>
        <v>200.58969999999999</v>
      </c>
      <c r="Y16" s="18">
        <f t="shared" ca="1" si="13"/>
        <v>0.52670000000000528</v>
      </c>
      <c r="Z16" s="27">
        <v>-101.61579999999999</v>
      </c>
      <c r="AA16" s="27">
        <v>99.500600000000006</v>
      </c>
      <c r="AB16" s="20">
        <f t="shared" si="14"/>
        <v>-1.0575999999999937</v>
      </c>
      <c r="AC16" s="20">
        <f t="shared" ca="1" si="5"/>
        <v>0</v>
      </c>
      <c r="AD16" s="20">
        <f t="shared" si="15"/>
        <v>201.1164</v>
      </c>
      <c r="AE16" s="28">
        <v>-101.5038</v>
      </c>
      <c r="AF16" s="28">
        <v>99.167599999999993</v>
      </c>
      <c r="AG16" s="32">
        <f t="shared" si="16"/>
        <v>-1.1681000000000026</v>
      </c>
      <c r="AH16" s="32">
        <f t="shared" ca="1" si="6"/>
        <v>0.11050000000000892</v>
      </c>
      <c r="AI16" s="32">
        <f t="shared" si="17"/>
        <v>200.67140000000001</v>
      </c>
      <c r="AJ16" s="21">
        <f t="shared" ca="1" si="18"/>
        <v>0.44499999999999318</v>
      </c>
      <c r="AK16" s="6"/>
    </row>
    <row r="17" spans="1:37" x14ac:dyDescent="0.25">
      <c r="A17" s="1">
        <v>0.625</v>
      </c>
      <c r="B17" s="5">
        <v>10</v>
      </c>
      <c r="C17" t="s">
        <v>10</v>
      </c>
      <c r="D17" s="2">
        <f t="shared" si="8"/>
        <v>-0.60000000000000031</v>
      </c>
      <c r="E17" s="3">
        <f t="shared" ca="1" si="1"/>
        <v>-0.18995000000000428</v>
      </c>
      <c r="F17" s="9">
        <v>-0.75</v>
      </c>
      <c r="G17" s="54">
        <f t="shared" ca="1" si="2"/>
        <v>-3.9950000000004593E-2</v>
      </c>
      <c r="H17" s="9">
        <v>8.7100000000000009</v>
      </c>
      <c r="I17" s="9">
        <v>8.4700000000000006</v>
      </c>
      <c r="J17" s="9">
        <v>201.17</v>
      </c>
      <c r="K17" s="81">
        <f t="shared" ca="1" si="9"/>
        <v>-5.1899999999989177E-2</v>
      </c>
      <c r="L17" s="24">
        <v>-0.74739999999999995</v>
      </c>
      <c r="M17" s="64">
        <f t="shared" ca="1" si="3"/>
        <v>-4.255000000000464E-2</v>
      </c>
      <c r="N17" s="22">
        <v>201.16909999999999</v>
      </c>
      <c r="O17" s="64">
        <f t="shared" ca="1" si="10"/>
        <v>-5.0999999999987722E-2</v>
      </c>
      <c r="P17" s="22">
        <v>-101.3319</v>
      </c>
      <c r="Q17" s="22">
        <v>99.837199999999996</v>
      </c>
      <c r="R17" s="22">
        <v>8.7087000000000003</v>
      </c>
      <c r="S17" s="22">
        <v>8.4738000000000007</v>
      </c>
      <c r="T17" s="26">
        <v>-101.0526</v>
      </c>
      <c r="U17" s="26">
        <v>99.530799999999999</v>
      </c>
      <c r="V17" s="18">
        <f t="shared" si="11"/>
        <v>-0.76089999999999947</v>
      </c>
      <c r="W17" s="18">
        <f t="shared" ca="1" si="4"/>
        <v>-2.9050000000005127E-2</v>
      </c>
      <c r="X17" s="18">
        <f t="shared" si="12"/>
        <v>200.58339999999998</v>
      </c>
      <c r="Y17" s="18">
        <f t="shared" ca="1" si="13"/>
        <v>0.53470000000001505</v>
      </c>
      <c r="Z17" s="27">
        <v>-101.349</v>
      </c>
      <c r="AA17" s="27">
        <v>99.769099999999995</v>
      </c>
      <c r="AB17" s="20">
        <f t="shared" si="14"/>
        <v>-0.78995000000000459</v>
      </c>
      <c r="AC17" s="20">
        <f t="shared" ca="1" si="5"/>
        <v>0</v>
      </c>
      <c r="AD17" s="20">
        <f t="shared" si="15"/>
        <v>201.1181</v>
      </c>
      <c r="AE17" s="28">
        <v>-101.2985</v>
      </c>
      <c r="AF17" s="28">
        <v>99.365200000000002</v>
      </c>
      <c r="AG17" s="32">
        <f t="shared" si="16"/>
        <v>-0.96665000000000134</v>
      </c>
      <c r="AH17" s="32">
        <f t="shared" ca="1" si="6"/>
        <v>0.17669999999999675</v>
      </c>
      <c r="AI17" s="32">
        <f t="shared" si="17"/>
        <v>200.66370000000001</v>
      </c>
      <c r="AJ17" s="21">
        <f t="shared" ca="1" si="18"/>
        <v>0.45439999999999259</v>
      </c>
      <c r="AK17" s="6"/>
    </row>
    <row r="18" spans="1:37" x14ac:dyDescent="0.25">
      <c r="A18" s="1">
        <v>0.62638888888888888</v>
      </c>
      <c r="B18" s="5">
        <v>11</v>
      </c>
      <c r="C18" t="s">
        <v>35</v>
      </c>
      <c r="D18" s="2">
        <f t="shared" si="8"/>
        <v>-0.30000000000000032</v>
      </c>
      <c r="E18" s="3">
        <f t="shared" ca="1" si="1"/>
        <v>-0.17360000000000436</v>
      </c>
      <c r="F18" s="9">
        <v>-0.45</v>
      </c>
      <c r="G18" s="54">
        <f t="shared" ca="1" si="2"/>
        <v>-2.3600000000004673E-2</v>
      </c>
      <c r="H18" s="9">
        <v>8.52</v>
      </c>
      <c r="I18" s="9">
        <v>8.44</v>
      </c>
      <c r="J18" s="9">
        <v>201.09</v>
      </c>
      <c r="K18" s="81">
        <f t="shared" ca="1" si="9"/>
        <v>-6.3600000000008095E-2</v>
      </c>
      <c r="L18" s="24">
        <v>-0.44650000000000001</v>
      </c>
      <c r="M18" s="64">
        <f t="shared" ca="1" si="3"/>
        <v>-2.7100000000004676E-2</v>
      </c>
      <c r="N18" s="22">
        <v>201.0873</v>
      </c>
      <c r="O18" s="64">
        <f t="shared" ca="1" si="10"/>
        <v>-6.0900000000003729E-2</v>
      </c>
      <c r="P18" s="22">
        <v>-100.9902</v>
      </c>
      <c r="Q18" s="22">
        <v>100.0971</v>
      </c>
      <c r="R18" s="22">
        <v>8.5206</v>
      </c>
      <c r="S18" s="22">
        <v>8.4350000000000005</v>
      </c>
      <c r="T18" s="26">
        <v>-100.7033</v>
      </c>
      <c r="U18" s="26">
        <v>99.813599999999994</v>
      </c>
      <c r="V18" s="18">
        <f t="shared" si="11"/>
        <v>-0.44485000000000241</v>
      </c>
      <c r="W18" s="18">
        <f t="shared" ca="1" si="4"/>
        <v>-2.8750000000002274E-2</v>
      </c>
      <c r="X18" s="18">
        <f t="shared" si="12"/>
        <v>200.51689999999999</v>
      </c>
      <c r="Y18" s="18">
        <f t="shared" ca="1" si="13"/>
        <v>0.50950000000000273</v>
      </c>
      <c r="Z18" s="27">
        <v>-100.9868</v>
      </c>
      <c r="AA18" s="27">
        <v>100.03959999999999</v>
      </c>
      <c r="AB18" s="20">
        <f t="shared" si="14"/>
        <v>-0.47360000000000468</v>
      </c>
      <c r="AC18" s="20">
        <f t="shared" ca="1" si="5"/>
        <v>0</v>
      </c>
      <c r="AD18" s="20">
        <f t="shared" si="15"/>
        <v>201.0264</v>
      </c>
      <c r="AE18" s="28">
        <v>-100.9936</v>
      </c>
      <c r="AF18" s="28">
        <v>99.556600000000003</v>
      </c>
      <c r="AG18" s="32">
        <f t="shared" si="16"/>
        <v>-0.71849999999999881</v>
      </c>
      <c r="AH18" s="32">
        <f t="shared" ca="1" si="6"/>
        <v>0.24489999999999412</v>
      </c>
      <c r="AI18" s="32">
        <f t="shared" si="17"/>
        <v>200.55020000000002</v>
      </c>
      <c r="AJ18" s="21">
        <f t="shared" ca="1" si="18"/>
        <v>0.47619999999997731</v>
      </c>
      <c r="AK18" s="6"/>
    </row>
    <row r="19" spans="1:37" x14ac:dyDescent="0.25">
      <c r="A19" s="1">
        <v>0.62708333333333333</v>
      </c>
      <c r="B19" s="5">
        <v>12</v>
      </c>
      <c r="C19" t="s">
        <v>26</v>
      </c>
      <c r="D19" s="2">
        <f t="shared" si="8"/>
        <v>0</v>
      </c>
      <c r="E19" s="3">
        <f t="shared" ca="1" si="1"/>
        <v>-0.12189999999999657</v>
      </c>
      <c r="F19" s="9">
        <v>-0.12</v>
      </c>
      <c r="G19" s="54">
        <f t="shared" ca="1" si="2"/>
        <v>-1.8999999999965711E-3</v>
      </c>
      <c r="H19" s="9">
        <v>8.2899999999999991</v>
      </c>
      <c r="I19" s="9">
        <v>8.3800000000000008</v>
      </c>
      <c r="J19" s="9">
        <v>201</v>
      </c>
      <c r="K19" s="81">
        <f t="shared" ca="1" si="9"/>
        <v>-8.1999999999993634E-2</v>
      </c>
      <c r="L19" s="24">
        <v>-0.11609999999999999</v>
      </c>
      <c r="M19" s="64">
        <f t="shared" ca="1" si="3"/>
        <v>-5.7999999999965718E-3</v>
      </c>
      <c r="N19" s="22">
        <v>200.99690000000001</v>
      </c>
      <c r="O19" s="64">
        <f t="shared" ca="1" si="10"/>
        <v>-7.8900000000004411E-2</v>
      </c>
      <c r="P19" s="22">
        <v>-100.6146</v>
      </c>
      <c r="Q19" s="22">
        <v>100.3824</v>
      </c>
      <c r="R19" s="22">
        <v>8.2895000000000003</v>
      </c>
      <c r="S19" s="22">
        <v>8.3847000000000005</v>
      </c>
      <c r="T19" s="26">
        <v>-100.3133</v>
      </c>
      <c r="U19" s="26">
        <v>100.1027</v>
      </c>
      <c r="V19" s="18">
        <f t="shared" si="11"/>
        <v>-0.10529999999999973</v>
      </c>
      <c r="W19" s="18">
        <f t="shared" ca="1" si="4"/>
        <v>-1.659999999999684E-2</v>
      </c>
      <c r="X19" s="18">
        <f t="shared" si="12"/>
        <v>200.416</v>
      </c>
      <c r="Y19" s="18">
        <f t="shared" ca="1" si="13"/>
        <v>0.50200000000000955</v>
      </c>
      <c r="Z19" s="27">
        <v>-100.5809</v>
      </c>
      <c r="AA19" s="27">
        <v>100.33710000000001</v>
      </c>
      <c r="AB19" s="20">
        <f t="shared" si="14"/>
        <v>-0.12189999999999657</v>
      </c>
      <c r="AC19" s="20">
        <f t="shared" ca="1" si="5"/>
        <v>0</v>
      </c>
      <c r="AD19" s="20">
        <f t="shared" si="15"/>
        <v>200.91800000000001</v>
      </c>
      <c r="AE19" s="28">
        <v>-99.967600000000004</v>
      </c>
      <c r="AF19" s="28">
        <v>99.786600000000007</v>
      </c>
      <c r="AG19" s="32">
        <f t="shared" si="16"/>
        <v>-9.0499999999998693E-2</v>
      </c>
      <c r="AH19" s="32">
        <f t="shared" ca="1" si="6"/>
        <v>-3.1399999999997874E-2</v>
      </c>
      <c r="AI19" s="32">
        <f t="shared" si="17"/>
        <v>199.75420000000003</v>
      </c>
      <c r="AJ19" s="21">
        <f t="shared" ca="1" si="18"/>
        <v>1.1637999999999806</v>
      </c>
      <c r="AK19" s="6"/>
    </row>
    <row r="20" spans="1:37" x14ac:dyDescent="0.25">
      <c r="A20" s="1">
        <v>0.62847222222222221</v>
      </c>
      <c r="B20" s="5">
        <v>13</v>
      </c>
      <c r="C20" t="s">
        <v>8</v>
      </c>
      <c r="D20" s="2">
        <f t="shared" si="8"/>
        <v>0.3</v>
      </c>
      <c r="E20" s="3">
        <f t="shared" ca="1" si="1"/>
        <v>-0.14394999999999952</v>
      </c>
      <c r="F20" s="9">
        <v>0.14000000000000001</v>
      </c>
      <c r="G20" s="54">
        <f t="shared" ca="1" si="2"/>
        <v>1.6050000000000453E-2</v>
      </c>
      <c r="H20" s="9">
        <v>8.35</v>
      </c>
      <c r="I20" s="9">
        <v>8.32</v>
      </c>
      <c r="J20" s="9">
        <v>201.01</v>
      </c>
      <c r="K20" s="81">
        <f t="shared" ca="1" si="9"/>
        <v>-7.4500000000000455E-2</v>
      </c>
      <c r="L20" s="24">
        <v>0.14280000000000001</v>
      </c>
      <c r="M20" s="64">
        <f t="shared" ca="1" si="3"/>
        <v>1.3250000000000456E-2</v>
      </c>
      <c r="N20" s="22">
        <v>201.0129</v>
      </c>
      <c r="O20" s="64">
        <f t="shared" ca="1" si="10"/>
        <v>-7.740000000001146E-2</v>
      </c>
      <c r="P20" s="22">
        <v>-100.36360000000001</v>
      </c>
      <c r="Q20" s="22">
        <v>100.64919999999999</v>
      </c>
      <c r="R20" s="22">
        <v>8.3524999999999991</v>
      </c>
      <c r="S20" s="22">
        <v>8.3221000000000007</v>
      </c>
      <c r="T20" s="26">
        <v>-100.0455</v>
      </c>
      <c r="U20" s="26">
        <v>100.3874</v>
      </c>
      <c r="V20" s="18">
        <f t="shared" si="11"/>
        <v>0.17094999999999771</v>
      </c>
      <c r="W20" s="18">
        <f t="shared" ca="1" si="4"/>
        <v>-1.4899999999997249E-2</v>
      </c>
      <c r="X20" s="18">
        <f t="shared" si="12"/>
        <v>200.43290000000002</v>
      </c>
      <c r="Y20" s="18">
        <f t="shared" ca="1" si="13"/>
        <v>0.50259999999997262</v>
      </c>
      <c r="Z20" s="27">
        <v>-100.3117</v>
      </c>
      <c r="AA20" s="27">
        <v>100.6238</v>
      </c>
      <c r="AB20" s="20">
        <f t="shared" si="14"/>
        <v>0.15605000000000047</v>
      </c>
      <c r="AC20" s="20">
        <f t="shared" ca="1" si="5"/>
        <v>0</v>
      </c>
      <c r="AD20" s="20">
        <f t="shared" si="15"/>
        <v>200.93549999999999</v>
      </c>
      <c r="AE20" s="28">
        <v>-99.741</v>
      </c>
      <c r="AF20" s="28">
        <v>100.0329</v>
      </c>
      <c r="AG20" s="32">
        <f t="shared" si="16"/>
        <v>0.14594999999999914</v>
      </c>
      <c r="AH20" s="32">
        <f t="shared" ca="1" si="6"/>
        <v>1.010000000000133E-2</v>
      </c>
      <c r="AI20" s="32">
        <f t="shared" si="17"/>
        <v>199.7739</v>
      </c>
      <c r="AJ20" s="21">
        <f t="shared" ca="1" si="18"/>
        <v>1.1615999999999929</v>
      </c>
      <c r="AK20" s="6"/>
    </row>
    <row r="21" spans="1:37" x14ac:dyDescent="0.25">
      <c r="A21" s="1">
        <v>0.62986111111111109</v>
      </c>
      <c r="B21" s="5">
        <v>14</v>
      </c>
      <c r="C21" t="s">
        <v>21</v>
      </c>
      <c r="D21" s="2">
        <f t="shared" si="8"/>
        <v>0.6</v>
      </c>
      <c r="E21" s="3">
        <f t="shared" ca="1" si="1"/>
        <v>-0.15930000000000033</v>
      </c>
      <c r="F21" s="9">
        <v>0.41</v>
      </c>
      <c r="G21" s="54">
        <f t="shared" ca="1" si="2"/>
        <v>3.0699999999999672E-2</v>
      </c>
      <c r="H21" s="9">
        <v>8.39</v>
      </c>
      <c r="I21" s="9">
        <v>8.58</v>
      </c>
      <c r="J21" s="9">
        <v>201.06</v>
      </c>
      <c r="K21" s="81">
        <f t="shared" ca="1" si="9"/>
        <v>-5.9599999999988995E-2</v>
      </c>
      <c r="L21" s="24">
        <v>0.41</v>
      </c>
      <c r="M21" s="64">
        <f t="shared" ca="1" si="3"/>
        <v>3.0699999999999672E-2</v>
      </c>
      <c r="N21" s="22">
        <v>201.06399999999999</v>
      </c>
      <c r="O21" s="64">
        <f t="shared" ca="1" si="10"/>
        <v>-6.3599999999979673E-2</v>
      </c>
      <c r="P21" s="22">
        <v>-100.122</v>
      </c>
      <c r="Q21" s="22">
        <v>100.94199999999999</v>
      </c>
      <c r="R21" s="22">
        <v>8.3943999999999992</v>
      </c>
      <c r="S21" s="22">
        <v>8.5757999999999992</v>
      </c>
      <c r="T21" s="26">
        <v>-99.7941</v>
      </c>
      <c r="U21" s="26">
        <v>100.7012</v>
      </c>
      <c r="V21" s="18">
        <f t="shared" si="11"/>
        <v>0.4535499999999999</v>
      </c>
      <c r="W21" s="18">
        <f t="shared" ca="1" si="4"/>
        <v>-1.285000000000025E-2</v>
      </c>
      <c r="X21" s="18">
        <f t="shared" si="12"/>
        <v>200.49529999999999</v>
      </c>
      <c r="Y21" s="18">
        <f t="shared" ca="1" si="13"/>
        <v>0.50510000000002719</v>
      </c>
      <c r="Z21" s="27">
        <v>-100.0595</v>
      </c>
      <c r="AA21" s="27">
        <v>100.9409</v>
      </c>
      <c r="AB21" s="20">
        <f t="shared" si="14"/>
        <v>0.44069999999999965</v>
      </c>
      <c r="AC21" s="20">
        <f t="shared" ca="1" si="5"/>
        <v>0</v>
      </c>
      <c r="AD21" s="20">
        <f t="shared" si="15"/>
        <v>201.00040000000001</v>
      </c>
      <c r="AE21" s="28">
        <v>-99.542599999999993</v>
      </c>
      <c r="AF21" s="28">
        <v>100.9868</v>
      </c>
      <c r="AG21" s="32">
        <f t="shared" si="16"/>
        <v>0.72210000000000463</v>
      </c>
      <c r="AH21" s="32">
        <f t="shared" ca="1" si="6"/>
        <v>-0.28140000000000498</v>
      </c>
      <c r="AI21" s="32">
        <f t="shared" si="17"/>
        <v>200.52940000000001</v>
      </c>
      <c r="AJ21" s="21">
        <f t="shared" ca="1" si="18"/>
        <v>0.47100000000000364</v>
      </c>
      <c r="AK21" s="6"/>
    </row>
    <row r="22" spans="1:37" x14ac:dyDescent="0.25">
      <c r="A22" s="1">
        <v>0.63124999999999998</v>
      </c>
      <c r="B22" s="5">
        <v>15</v>
      </c>
      <c r="C22" t="s">
        <v>17</v>
      </c>
      <c r="D22" s="2">
        <f t="shared" si="8"/>
        <v>0.89999999999999991</v>
      </c>
      <c r="E22" s="3">
        <f t="shared" ca="1" si="1"/>
        <v>-0.20210000000000283</v>
      </c>
      <c r="F22" s="9">
        <v>0.65</v>
      </c>
      <c r="G22" s="54">
        <f t="shared" ca="1" si="2"/>
        <v>4.7899999999997056E-2</v>
      </c>
      <c r="H22" s="9">
        <v>8.41</v>
      </c>
      <c r="I22" s="9">
        <v>8.7200000000000006</v>
      </c>
      <c r="J22" s="9">
        <v>201.07</v>
      </c>
      <c r="K22" s="81">
        <f t="shared" ca="1" si="9"/>
        <v>-6.3400000000001455E-2</v>
      </c>
      <c r="L22" s="24">
        <v>0.65290000000000004</v>
      </c>
      <c r="M22" s="64">
        <f t="shared" ca="1" si="3"/>
        <v>4.4999999999997042E-2</v>
      </c>
      <c r="N22" s="22">
        <v>201.0652</v>
      </c>
      <c r="O22" s="64">
        <f t="shared" ca="1" si="10"/>
        <v>-5.8600000000012642E-2</v>
      </c>
      <c r="P22" s="22">
        <v>-99.8797</v>
      </c>
      <c r="Q22" s="22">
        <v>101.1855</v>
      </c>
      <c r="R22" s="22">
        <v>8.4132999999999996</v>
      </c>
      <c r="S22" s="22">
        <v>8.7158999999999995</v>
      </c>
      <c r="T22" s="26">
        <v>-99.522599999999997</v>
      </c>
      <c r="U22" s="26">
        <v>100.9573</v>
      </c>
      <c r="V22" s="18">
        <f t="shared" si="11"/>
        <v>0.71735000000000326</v>
      </c>
      <c r="W22" s="18">
        <f t="shared" ca="1" si="4"/>
        <v>-1.9450000000006185E-2</v>
      </c>
      <c r="X22" s="18">
        <f t="shared" si="12"/>
        <v>200.47989999999999</v>
      </c>
      <c r="Y22" s="18">
        <f t="shared" ca="1" si="13"/>
        <v>0.52670000000000528</v>
      </c>
      <c r="Z22" s="27">
        <v>-99.805400000000006</v>
      </c>
      <c r="AA22" s="27">
        <v>101.2012</v>
      </c>
      <c r="AB22" s="20">
        <f t="shared" si="14"/>
        <v>0.69789999999999708</v>
      </c>
      <c r="AC22" s="20">
        <f t="shared" ca="1" si="5"/>
        <v>0</v>
      </c>
      <c r="AD22" s="20">
        <f t="shared" si="15"/>
        <v>201.00659999999999</v>
      </c>
      <c r="AE22" s="28">
        <v>-99.358099999999993</v>
      </c>
      <c r="AF22" s="28">
        <v>101.21599999999999</v>
      </c>
      <c r="AG22" s="32">
        <f t="shared" si="16"/>
        <v>0.92895000000000039</v>
      </c>
      <c r="AH22" s="32">
        <f t="shared" ca="1" si="6"/>
        <v>-0.23105000000000331</v>
      </c>
      <c r="AI22" s="32">
        <f t="shared" si="17"/>
        <v>200.57409999999999</v>
      </c>
      <c r="AJ22" s="21">
        <f t="shared" ca="1" si="18"/>
        <v>0.43250000000000455</v>
      </c>
      <c r="AK22" s="6"/>
    </row>
    <row r="23" spans="1:37" x14ac:dyDescent="0.25">
      <c r="A23" s="1">
        <v>0.63194444444444442</v>
      </c>
      <c r="B23" s="5">
        <v>16</v>
      </c>
      <c r="C23" t="s">
        <v>29</v>
      </c>
      <c r="D23" s="2">
        <f t="shared" si="8"/>
        <v>1.2</v>
      </c>
      <c r="E23" s="3">
        <f t="shared" ca="1" si="1"/>
        <v>-0.14800000000000035</v>
      </c>
      <c r="F23" s="9">
        <v>1.01</v>
      </c>
      <c r="G23" s="54">
        <f t="shared" ca="1" si="2"/>
        <v>4.1999999999999593E-2</v>
      </c>
      <c r="H23" s="9">
        <v>8.61</v>
      </c>
      <c r="I23" s="9">
        <v>8.86</v>
      </c>
      <c r="J23" s="9">
        <v>201.06</v>
      </c>
      <c r="K23" s="81">
        <f t="shared" ca="1" si="9"/>
        <v>-2.2800000000017917E-2</v>
      </c>
      <c r="L23" s="24">
        <v>1.0071000000000001</v>
      </c>
      <c r="M23" s="64">
        <f t="shared" ca="1" si="3"/>
        <v>4.4899999999999496E-2</v>
      </c>
      <c r="N23" s="22">
        <v>201.06450000000001</v>
      </c>
      <c r="O23" s="64">
        <f t="shared" ca="1" si="10"/>
        <v>-2.7300000000025193E-2</v>
      </c>
      <c r="P23" s="22">
        <v>-99.525199999999998</v>
      </c>
      <c r="Q23" s="22">
        <v>101.5394</v>
      </c>
      <c r="R23" s="22">
        <v>8.6126000000000005</v>
      </c>
      <c r="S23" s="22">
        <v>8.8612000000000002</v>
      </c>
      <c r="T23" s="26">
        <v>-99.182500000000005</v>
      </c>
      <c r="U23" s="26">
        <v>101.3318</v>
      </c>
      <c r="V23" s="18">
        <f t="shared" si="11"/>
        <v>1.0746499999999983</v>
      </c>
      <c r="W23" s="18">
        <f t="shared" ca="1" si="4"/>
        <v>-2.2649999999998727E-2</v>
      </c>
      <c r="X23" s="18">
        <f t="shared" si="12"/>
        <v>200.51429999999999</v>
      </c>
      <c r="Y23" s="18">
        <f t="shared" ca="1" si="13"/>
        <v>0.52289999999999281</v>
      </c>
      <c r="Z23" s="27">
        <v>-99.4666</v>
      </c>
      <c r="AA23" s="27">
        <v>101.5706</v>
      </c>
      <c r="AB23" s="20">
        <f t="shared" si="14"/>
        <v>1.0519999999999996</v>
      </c>
      <c r="AC23" s="20">
        <f t="shared" ca="1" si="5"/>
        <v>0</v>
      </c>
      <c r="AD23" s="20">
        <f t="shared" si="15"/>
        <v>201.03719999999998</v>
      </c>
      <c r="AE23" s="28">
        <v>-99.114999999999995</v>
      </c>
      <c r="AF23" s="28">
        <v>101.50149999999999</v>
      </c>
      <c r="AG23" s="32">
        <f t="shared" si="16"/>
        <v>1.193249999999999</v>
      </c>
      <c r="AH23" s="32">
        <f t="shared" ca="1" si="6"/>
        <v>-0.14124999999999943</v>
      </c>
      <c r="AI23" s="32">
        <f t="shared" si="17"/>
        <v>200.61649999999997</v>
      </c>
      <c r="AJ23" s="21">
        <f t="shared" ca="1" si="18"/>
        <v>0.42070000000001073</v>
      </c>
      <c r="AK23" s="6"/>
    </row>
    <row r="24" spans="1:37" x14ac:dyDescent="0.25">
      <c r="A24" s="1">
        <v>0.63472222222222219</v>
      </c>
      <c r="B24" s="5">
        <v>17</v>
      </c>
      <c r="C24" t="s">
        <v>24</v>
      </c>
      <c r="D24" s="2">
        <f t="shared" si="8"/>
        <v>1.5</v>
      </c>
      <c r="E24" s="3">
        <f t="shared" ca="1" si="1"/>
        <v>-0.14179999999999637</v>
      </c>
      <c r="F24" s="9">
        <v>1.34</v>
      </c>
      <c r="G24" s="54">
        <f t="shared" ca="1" si="2"/>
        <v>1.8200000000003547E-2</v>
      </c>
      <c r="H24" s="9">
        <v>8.77</v>
      </c>
      <c r="I24" s="9">
        <v>8.86</v>
      </c>
      <c r="J24" s="9">
        <v>201.1</v>
      </c>
      <c r="K24" s="81">
        <f t="shared" ca="1" si="9"/>
        <v>-1.0399999999975762E-2</v>
      </c>
      <c r="L24" s="24">
        <v>1.3360000000000001</v>
      </c>
      <c r="M24" s="64">
        <f t="shared" ca="1" si="3"/>
        <v>2.220000000000355E-2</v>
      </c>
      <c r="N24" s="22">
        <v>201.09620000000001</v>
      </c>
      <c r="O24" s="64">
        <f t="shared" ca="1" si="10"/>
        <v>-6.5999999999917236E-3</v>
      </c>
      <c r="P24" s="22">
        <v>-99.212100000000007</v>
      </c>
      <c r="Q24" s="22">
        <v>101.8841</v>
      </c>
      <c r="R24" s="22">
        <v>8.7668999999999997</v>
      </c>
      <c r="S24" s="22">
        <v>8.8648000000000007</v>
      </c>
      <c r="T24" s="26">
        <v>-98.910300000000007</v>
      </c>
      <c r="U24" s="26">
        <v>101.6533</v>
      </c>
      <c r="V24" s="18">
        <f t="shared" si="11"/>
        <v>1.3714999999999975</v>
      </c>
      <c r="W24" s="18">
        <f t="shared" ca="1" si="4"/>
        <v>-1.3299999999993872E-2</v>
      </c>
      <c r="X24" s="18">
        <f t="shared" si="12"/>
        <v>200.56360000000001</v>
      </c>
      <c r="Y24" s="18">
        <f t="shared" ca="1" si="13"/>
        <v>0.52600000000001046</v>
      </c>
      <c r="Z24" s="27">
        <v>-99.186599999999999</v>
      </c>
      <c r="AA24" s="27">
        <v>101.90300000000001</v>
      </c>
      <c r="AB24" s="20">
        <f t="shared" si="14"/>
        <v>1.3582000000000036</v>
      </c>
      <c r="AC24" s="20">
        <f t="shared" ca="1" si="5"/>
        <v>0</v>
      </c>
      <c r="AD24" s="20">
        <f t="shared" si="15"/>
        <v>201.08960000000002</v>
      </c>
      <c r="AE24" s="28">
        <v>-98.923100000000005</v>
      </c>
      <c r="AF24" s="28">
        <v>101.7398</v>
      </c>
      <c r="AG24" s="32">
        <f t="shared" si="16"/>
        <v>1.4083499999999987</v>
      </c>
      <c r="AH24" s="32">
        <f t="shared" ca="1" si="6"/>
        <v>-5.0149999999995032E-2</v>
      </c>
      <c r="AI24" s="32">
        <f t="shared" si="17"/>
        <v>200.66290000000001</v>
      </c>
      <c r="AJ24" s="21">
        <f t="shared" ca="1" si="18"/>
        <v>0.42670000000001096</v>
      </c>
      <c r="AK24" s="6"/>
    </row>
    <row r="25" spans="1:37" x14ac:dyDescent="0.25">
      <c r="A25" s="1">
        <v>0.63611111111111118</v>
      </c>
      <c r="B25" s="5">
        <v>18</v>
      </c>
      <c r="C25" t="s">
        <v>15</v>
      </c>
      <c r="D25" s="2">
        <f t="shared" si="8"/>
        <v>1.8</v>
      </c>
      <c r="E25" s="3">
        <f t="shared" ca="1" si="1"/>
        <v>-0.14924999999999788</v>
      </c>
      <c r="F25" s="9">
        <v>1.67</v>
      </c>
      <c r="G25" s="54">
        <f t="shared" ca="1" si="2"/>
        <v>-1.9249999999997769E-2</v>
      </c>
      <c r="H25" s="9">
        <v>8.82</v>
      </c>
      <c r="I25" s="9">
        <v>8.81</v>
      </c>
      <c r="J25" s="9">
        <v>201.08</v>
      </c>
      <c r="K25" s="81">
        <f t="shared" ca="1" si="9"/>
        <v>-7.3000000000149612E-3</v>
      </c>
      <c r="L25" s="24">
        <v>1.6715</v>
      </c>
      <c r="M25" s="64">
        <f t="shared" ca="1" si="3"/>
        <v>-2.0749999999997826E-2</v>
      </c>
      <c r="N25" s="22">
        <v>201.07730000000001</v>
      </c>
      <c r="O25" s="64">
        <f t="shared" ca="1" si="10"/>
        <v>-4.6000000000105956E-3</v>
      </c>
      <c r="P25" s="22">
        <v>-98.867199999999997</v>
      </c>
      <c r="Q25" s="22">
        <v>102.2101</v>
      </c>
      <c r="R25" s="22">
        <v>8.8216000000000001</v>
      </c>
      <c r="S25" s="22">
        <v>8.8118999999999996</v>
      </c>
      <c r="T25" s="26">
        <v>-98.606300000000005</v>
      </c>
      <c r="U25" s="26">
        <v>101.9389</v>
      </c>
      <c r="V25" s="18">
        <f t="shared" si="11"/>
        <v>1.6662999999999997</v>
      </c>
      <c r="W25" s="18">
        <f t="shared" ca="1" si="4"/>
        <v>-1.554999999999751E-2</v>
      </c>
      <c r="X25" s="18">
        <f t="shared" si="12"/>
        <v>200.54520000000002</v>
      </c>
      <c r="Y25" s="18">
        <f t="shared" ca="1" si="13"/>
        <v>0.52749999999997499</v>
      </c>
      <c r="Z25" s="27">
        <v>-98.885599999999997</v>
      </c>
      <c r="AA25" s="27">
        <v>102.1871</v>
      </c>
      <c r="AB25" s="20">
        <f t="shared" si="14"/>
        <v>1.6507500000000022</v>
      </c>
      <c r="AC25" s="20">
        <f t="shared" ca="1" si="5"/>
        <v>0</v>
      </c>
      <c r="AD25" s="20">
        <f t="shared" si="15"/>
        <v>201.0727</v>
      </c>
      <c r="AE25" s="28">
        <v>-98.706400000000002</v>
      </c>
      <c r="AF25" s="28">
        <v>101.9432</v>
      </c>
      <c r="AG25" s="32">
        <f t="shared" si="16"/>
        <v>1.6184000000000012</v>
      </c>
      <c r="AH25" s="32">
        <f t="shared" ca="1" si="6"/>
        <v>3.2350000000000989E-2</v>
      </c>
      <c r="AI25" s="32">
        <f t="shared" si="17"/>
        <v>200.64960000000002</v>
      </c>
      <c r="AJ25" s="21">
        <f t="shared" ca="1" si="18"/>
        <v>0.42309999999997672</v>
      </c>
      <c r="AK25" s="6"/>
    </row>
    <row r="26" spans="1:37" x14ac:dyDescent="0.25">
      <c r="A26" s="1">
        <v>0.63680555555555551</v>
      </c>
      <c r="B26" s="5">
        <v>19</v>
      </c>
      <c r="C26" t="s">
        <v>6</v>
      </c>
      <c r="D26" s="2">
        <f t="shared" si="8"/>
        <v>2.1</v>
      </c>
      <c r="E26" s="3">
        <f t="shared" ca="1" si="1"/>
        <v>-6.6149999999999043E-2</v>
      </c>
      <c r="F26" s="9">
        <v>2.0699999999999998</v>
      </c>
      <c r="G26" s="54">
        <f t="shared" ca="1" si="2"/>
        <v>-3.6149999999998794E-2</v>
      </c>
      <c r="H26" s="9">
        <v>8.7899999999999991</v>
      </c>
      <c r="I26" s="9">
        <v>8.65</v>
      </c>
      <c r="J26" s="9">
        <v>201</v>
      </c>
      <c r="K26" s="81">
        <f t="shared" ca="1" si="9"/>
        <v>-3.9899999999988722E-2</v>
      </c>
      <c r="L26" s="24">
        <v>2.0741999999999998</v>
      </c>
      <c r="M26" s="64">
        <f t="shared" ca="1" si="3"/>
        <v>-4.0349999999998776E-2</v>
      </c>
      <c r="N26" s="22">
        <v>200.99719999999999</v>
      </c>
      <c r="O26" s="64">
        <f t="shared" ca="1" si="10"/>
        <v>-3.7099999999981037E-2</v>
      </c>
      <c r="P26" s="22">
        <v>-98.424400000000006</v>
      </c>
      <c r="Q26" s="22">
        <v>102.5728</v>
      </c>
      <c r="R26" s="22">
        <v>8.7932000000000006</v>
      </c>
      <c r="S26" s="22">
        <v>8.6527999999999992</v>
      </c>
      <c r="T26" s="26">
        <v>-98.165700000000001</v>
      </c>
      <c r="U26" s="26">
        <v>102.2647</v>
      </c>
      <c r="V26" s="18">
        <f t="shared" si="11"/>
        <v>2.0495000000000019</v>
      </c>
      <c r="W26" s="18">
        <f t="shared" ca="1" si="4"/>
        <v>-1.565000000000083E-2</v>
      </c>
      <c r="X26" s="18">
        <f t="shared" si="12"/>
        <v>200.43040000000002</v>
      </c>
      <c r="Y26" s="18">
        <f t="shared" ca="1" si="13"/>
        <v>0.52969999999999118</v>
      </c>
      <c r="Z26" s="27">
        <v>-98.446200000000005</v>
      </c>
      <c r="AA26" s="27">
        <v>102.51390000000001</v>
      </c>
      <c r="AB26" s="20">
        <f t="shared" si="14"/>
        <v>2.033850000000001</v>
      </c>
      <c r="AC26" s="20">
        <f t="shared" ca="1" si="5"/>
        <v>0</v>
      </c>
      <c r="AD26" s="20">
        <f t="shared" si="15"/>
        <v>200.96010000000001</v>
      </c>
      <c r="AE26" s="28">
        <v>-98.388400000000004</v>
      </c>
      <c r="AF26" s="28">
        <v>102.1733</v>
      </c>
      <c r="AG26" s="32">
        <f t="shared" si="16"/>
        <v>1.8924499999999966</v>
      </c>
      <c r="AH26" s="32">
        <f t="shared" ca="1" si="6"/>
        <v>0.14140000000000441</v>
      </c>
      <c r="AI26" s="32">
        <f t="shared" si="17"/>
        <v>200.5617</v>
      </c>
      <c r="AJ26" s="21">
        <f t="shared" ca="1" si="18"/>
        <v>0.39840000000000941</v>
      </c>
      <c r="AK26" s="6"/>
    </row>
    <row r="27" spans="1:37" x14ac:dyDescent="0.25">
      <c r="A27" s="1">
        <v>0.64027777777777783</v>
      </c>
      <c r="B27" s="5">
        <v>20</v>
      </c>
      <c r="C27" t="s">
        <v>12</v>
      </c>
      <c r="D27" s="2">
        <f t="shared" si="8"/>
        <v>2.4</v>
      </c>
      <c r="E27" s="3">
        <f t="shared" ca="1" si="1"/>
        <v>-0.18965000000000165</v>
      </c>
      <c r="F27" s="9">
        <v>2.25</v>
      </c>
      <c r="G27" s="54">
        <f t="shared" ca="1" si="2"/>
        <v>-3.9650000000001739E-2</v>
      </c>
      <c r="H27" s="9">
        <v>8.67</v>
      </c>
      <c r="I27" s="9">
        <v>8.4499999999999993</v>
      </c>
      <c r="J27" s="9">
        <v>201.18</v>
      </c>
      <c r="K27" s="81">
        <f t="shared" ca="1" si="9"/>
        <v>-5.3100000000029013E-2</v>
      </c>
      <c r="L27" s="24">
        <v>2.2543000000000002</v>
      </c>
      <c r="M27" s="64">
        <f t="shared" ca="1" si="3"/>
        <v>-4.3950000000001932E-2</v>
      </c>
      <c r="N27" s="22">
        <v>201.17699999999999</v>
      </c>
      <c r="O27" s="64">
        <f t="shared" ca="1" si="10"/>
        <v>-5.0100000000014688E-2</v>
      </c>
      <c r="P27" s="22">
        <v>-98.334199999999996</v>
      </c>
      <c r="Q27" s="22">
        <v>102.8428</v>
      </c>
      <c r="R27" s="22">
        <v>8.7584999999999997</v>
      </c>
      <c r="S27" s="22">
        <v>8.4510000000000005</v>
      </c>
      <c r="T27" s="26">
        <v>-98.070800000000006</v>
      </c>
      <c r="U27" s="26">
        <v>102.5269</v>
      </c>
      <c r="V27" s="18">
        <f t="shared" si="11"/>
        <v>2.2280499999999961</v>
      </c>
      <c r="W27" s="18">
        <f t="shared" ca="1" si="4"/>
        <v>-1.7699999999997829E-2</v>
      </c>
      <c r="X27" s="18">
        <f t="shared" si="12"/>
        <v>200.5977</v>
      </c>
      <c r="Y27" s="18">
        <f t="shared" ca="1" si="13"/>
        <v>0.52919999999997458</v>
      </c>
      <c r="Z27" s="27">
        <v>-98.353099999999998</v>
      </c>
      <c r="AA27" s="27">
        <v>102.77379999999999</v>
      </c>
      <c r="AB27" s="20">
        <f t="shared" si="14"/>
        <v>2.2103499999999983</v>
      </c>
      <c r="AC27" s="20">
        <f t="shared" ca="1" si="5"/>
        <v>0</v>
      </c>
      <c r="AD27" s="20">
        <f t="shared" si="15"/>
        <v>201.12689999999998</v>
      </c>
      <c r="AE27" s="28">
        <v>-98.312700000000007</v>
      </c>
      <c r="AF27" s="28">
        <v>102.3621</v>
      </c>
      <c r="AG27" s="32">
        <f t="shared" si="16"/>
        <v>2.0246999999999957</v>
      </c>
      <c r="AH27" s="32">
        <f t="shared" ca="1" si="6"/>
        <v>0.18565000000000254</v>
      </c>
      <c r="AI27" s="32">
        <f t="shared" si="17"/>
        <v>200.6748</v>
      </c>
      <c r="AJ27" s="21">
        <f t="shared" ca="1" si="18"/>
        <v>0.45209999999997308</v>
      </c>
      <c r="AK27" s="6"/>
    </row>
    <row r="28" spans="1:37" x14ac:dyDescent="0.25">
      <c r="A28" s="1">
        <v>0.64166666666666672</v>
      </c>
      <c r="B28" s="5">
        <v>21</v>
      </c>
      <c r="C28" t="s">
        <v>33</v>
      </c>
      <c r="D28" s="2">
        <f t="shared" si="8"/>
        <v>2.6999999999999997</v>
      </c>
      <c r="E28" s="3">
        <f t="shared" ca="1" si="1"/>
        <v>-0.13164999999999738</v>
      </c>
      <c r="F28" s="9">
        <v>2.59</v>
      </c>
      <c r="G28" s="54">
        <f t="shared" ca="1" si="2"/>
        <v>-2.1649999999997505E-2</v>
      </c>
      <c r="H28" s="9">
        <v>8.5299999999999994</v>
      </c>
      <c r="I28" s="9">
        <v>8.44</v>
      </c>
      <c r="J28" s="9">
        <v>201.07</v>
      </c>
      <c r="K28" s="81">
        <f t="shared" ca="1" si="9"/>
        <v>-6.0099999999977172E-2</v>
      </c>
      <c r="L28" s="24">
        <v>2.5933999999999999</v>
      </c>
      <c r="M28" s="64">
        <f t="shared" ca="1" si="3"/>
        <v>-2.5049999999997574E-2</v>
      </c>
      <c r="N28" s="22">
        <v>201.07230000000001</v>
      </c>
      <c r="O28" s="64">
        <f t="shared" ca="1" si="10"/>
        <v>-6.239999999999668E-2</v>
      </c>
      <c r="P28" s="22">
        <v>-97.942800000000005</v>
      </c>
      <c r="Q28" s="22">
        <v>103.12949999999999</v>
      </c>
      <c r="R28" s="22">
        <v>8.5281000000000002</v>
      </c>
      <c r="S28" s="22">
        <v>8.4375999999999998</v>
      </c>
      <c r="T28" s="26">
        <v>-97.660300000000007</v>
      </c>
      <c r="U28" s="26">
        <v>102.8494</v>
      </c>
      <c r="V28" s="18">
        <f t="shared" si="11"/>
        <v>2.5945499999999981</v>
      </c>
      <c r="W28" s="18">
        <f t="shared" ca="1" si="4"/>
        <v>-2.6199999999995782E-2</v>
      </c>
      <c r="X28" s="18">
        <f t="shared" si="12"/>
        <v>200.50970000000001</v>
      </c>
      <c r="Y28" s="18">
        <f t="shared" ca="1" si="13"/>
        <v>0.50020000000000664</v>
      </c>
      <c r="Z28" s="27">
        <v>-97.936599999999999</v>
      </c>
      <c r="AA28" s="27">
        <v>103.0733</v>
      </c>
      <c r="AB28" s="20">
        <f t="shared" si="14"/>
        <v>2.5683500000000024</v>
      </c>
      <c r="AC28" s="20">
        <f t="shared" ca="1" si="5"/>
        <v>0</v>
      </c>
      <c r="AD28" s="20">
        <f t="shared" si="15"/>
        <v>201.00990000000002</v>
      </c>
      <c r="AE28" s="28">
        <v>-97.953100000000006</v>
      </c>
      <c r="AF28" s="28">
        <v>102.5844</v>
      </c>
      <c r="AG28" s="32">
        <f t="shared" si="16"/>
        <v>2.315649999999998</v>
      </c>
      <c r="AH28" s="32">
        <f t="shared" ca="1" si="6"/>
        <v>0.25270000000000437</v>
      </c>
      <c r="AI28" s="32">
        <f t="shared" si="17"/>
        <v>200.53750000000002</v>
      </c>
      <c r="AJ28" s="21">
        <f t="shared" ca="1" si="18"/>
        <v>0.47239999999999327</v>
      </c>
      <c r="AK28" s="6"/>
    </row>
    <row r="29" spans="1:37" x14ac:dyDescent="0.25">
      <c r="A29" s="1">
        <v>0.6430555555555556</v>
      </c>
      <c r="B29" s="5">
        <v>22</v>
      </c>
      <c r="C29" t="s">
        <v>9</v>
      </c>
      <c r="D29" s="2">
        <f t="shared" si="8"/>
        <v>2.9999999999999996</v>
      </c>
      <c r="E29" s="3">
        <f t="shared" ca="1" si="1"/>
        <v>-0.16859999999999742</v>
      </c>
      <c r="F29" s="9">
        <v>2.84</v>
      </c>
      <c r="G29" s="54">
        <f t="shared" ca="1" si="2"/>
        <v>-8.5999999999977206E-3</v>
      </c>
      <c r="H29" s="9">
        <v>8.32</v>
      </c>
      <c r="I29" s="9">
        <v>8.4</v>
      </c>
      <c r="J29" s="9">
        <v>201.06</v>
      </c>
      <c r="K29" s="81">
        <f t="shared" ca="1" si="9"/>
        <v>-7.2000000000002728E-2</v>
      </c>
      <c r="L29" s="24">
        <v>2.8401999999999998</v>
      </c>
      <c r="M29" s="64">
        <f t="shared" ca="1" si="3"/>
        <v>-8.7999999999976986E-3</v>
      </c>
      <c r="N29" s="22">
        <v>201.06</v>
      </c>
      <c r="O29" s="64">
        <f t="shared" ca="1" si="10"/>
        <v>-7.2000000000002728E-2</v>
      </c>
      <c r="P29" s="22">
        <v>-97.689800000000005</v>
      </c>
      <c r="Q29" s="22">
        <v>103.3702</v>
      </c>
      <c r="R29" s="22">
        <v>8.3186999999999998</v>
      </c>
      <c r="S29" s="22">
        <v>8.3957999999999995</v>
      </c>
      <c r="T29" s="26">
        <v>-97.391199999999998</v>
      </c>
      <c r="U29" s="26">
        <v>103.09910000000001</v>
      </c>
      <c r="V29" s="18">
        <f t="shared" si="11"/>
        <v>2.8539500000000046</v>
      </c>
      <c r="W29" s="18">
        <f t="shared" ca="1" si="4"/>
        <v>-2.2550000000002512E-2</v>
      </c>
      <c r="X29" s="18">
        <f t="shared" si="12"/>
        <v>200.49029999999999</v>
      </c>
      <c r="Y29" s="18">
        <f t="shared" ca="1" si="13"/>
        <v>0.49770000000000891</v>
      </c>
      <c r="Z29" s="27">
        <v>-97.662599999999998</v>
      </c>
      <c r="AA29" s="27">
        <v>103.3254</v>
      </c>
      <c r="AB29" s="20">
        <f t="shared" si="14"/>
        <v>2.8314000000000021</v>
      </c>
      <c r="AC29" s="20">
        <f t="shared" ca="1" si="5"/>
        <v>0</v>
      </c>
      <c r="AD29" s="20">
        <f t="shared" si="15"/>
        <v>200.988</v>
      </c>
      <c r="AE29" s="28">
        <v>-97.037800000000004</v>
      </c>
      <c r="AF29" s="28">
        <v>102.7834</v>
      </c>
      <c r="AG29" s="32">
        <f t="shared" si="16"/>
        <v>2.872799999999998</v>
      </c>
      <c r="AH29" s="32">
        <f t="shared" ca="1" si="6"/>
        <v>-4.1399999999995885E-2</v>
      </c>
      <c r="AI29" s="32">
        <f t="shared" si="17"/>
        <v>199.8212</v>
      </c>
      <c r="AJ29" s="21">
        <f t="shared" ca="1" si="18"/>
        <v>1.166799999999995</v>
      </c>
      <c r="AK29" s="6"/>
    </row>
    <row r="30" spans="1:37" x14ac:dyDescent="0.25">
      <c r="A30" s="1">
        <v>0.64374999999999993</v>
      </c>
      <c r="B30" s="5">
        <v>23</v>
      </c>
      <c r="C30" t="s">
        <v>23</v>
      </c>
      <c r="D30" s="2">
        <f t="shared" si="8"/>
        <v>3.2999999999999994</v>
      </c>
      <c r="E30" s="3">
        <f t="shared" ca="1" si="1"/>
        <v>-0.17499999999999938</v>
      </c>
      <c r="F30" s="9">
        <v>3.11</v>
      </c>
      <c r="G30" s="54">
        <f t="shared" ca="1" si="2"/>
        <v>1.5000000000000124E-2</v>
      </c>
      <c r="H30" s="9">
        <v>8.34</v>
      </c>
      <c r="I30" s="9">
        <v>8.34</v>
      </c>
      <c r="J30" s="9">
        <v>201.06</v>
      </c>
      <c r="K30" s="81">
        <f t="shared" ca="1" si="9"/>
        <v>-6.9400000000001683E-2</v>
      </c>
      <c r="L30" s="24">
        <v>3.1135000000000002</v>
      </c>
      <c r="M30" s="64">
        <f t="shared" ca="1" si="3"/>
        <v>1.1499999999999844E-2</v>
      </c>
      <c r="N30" s="22">
        <v>201.0633</v>
      </c>
      <c r="O30" s="64">
        <f t="shared" ca="1" si="10"/>
        <v>-7.2699999999997544E-2</v>
      </c>
      <c r="P30" s="22">
        <v>-97.418099999999995</v>
      </c>
      <c r="Q30" s="22">
        <v>103.6451</v>
      </c>
      <c r="R30" s="22">
        <v>8.3373000000000008</v>
      </c>
      <c r="S30" s="22">
        <v>8.3398000000000003</v>
      </c>
      <c r="T30" s="26">
        <v>-97.102400000000003</v>
      </c>
      <c r="U30" s="26">
        <v>103.3921</v>
      </c>
      <c r="V30" s="18">
        <f t="shared" si="11"/>
        <v>3.1448499999999981</v>
      </c>
      <c r="W30" s="18">
        <f t="shared" ca="1" si="4"/>
        <v>-1.9849999999998147E-2</v>
      </c>
      <c r="X30" s="18">
        <f t="shared" si="12"/>
        <v>200.49450000000002</v>
      </c>
      <c r="Y30" s="18">
        <f t="shared" ca="1" si="13"/>
        <v>0.49609999999998422</v>
      </c>
      <c r="Z30" s="27">
        <v>-97.3703</v>
      </c>
      <c r="AA30" s="27">
        <v>103.6203</v>
      </c>
      <c r="AB30" s="20">
        <f t="shared" si="14"/>
        <v>3.125</v>
      </c>
      <c r="AC30" s="20">
        <f t="shared" ca="1" si="5"/>
        <v>0</v>
      </c>
      <c r="AD30" s="20">
        <f t="shared" si="15"/>
        <v>200.9906</v>
      </c>
      <c r="AE30" s="28">
        <v>-96.787499999999994</v>
      </c>
      <c r="AF30" s="28">
        <v>103.0376</v>
      </c>
      <c r="AG30" s="32">
        <f t="shared" si="16"/>
        <v>3.1250500000000017</v>
      </c>
      <c r="AH30" s="32">
        <f t="shared" ca="1" si="6"/>
        <v>-5.0000000001659828E-5</v>
      </c>
      <c r="AI30" s="32">
        <f t="shared" si="17"/>
        <v>199.82509999999999</v>
      </c>
      <c r="AJ30" s="21">
        <f t="shared" ca="1" si="18"/>
        <v>1.1655000000000086</v>
      </c>
      <c r="AK30" s="6"/>
    </row>
    <row r="31" spans="1:37" x14ac:dyDescent="0.25">
      <c r="A31" s="1">
        <v>0.64374999999999993</v>
      </c>
      <c r="B31" s="5">
        <v>24</v>
      </c>
      <c r="C31" t="s">
        <v>20</v>
      </c>
      <c r="D31" s="2">
        <f t="shared" si="8"/>
        <v>3.5999999999999992</v>
      </c>
      <c r="E31" s="3">
        <f t="shared" ca="1" si="1"/>
        <v>-0.18225000000000113</v>
      </c>
      <c r="F31" s="9">
        <v>3.39</v>
      </c>
      <c r="G31" s="54">
        <f t="shared" ca="1" si="2"/>
        <v>2.7749999999997943E-2</v>
      </c>
      <c r="H31" s="9">
        <v>8.41</v>
      </c>
      <c r="I31" s="9">
        <v>8.5500000000000007</v>
      </c>
      <c r="J31" s="9">
        <v>201.06</v>
      </c>
      <c r="K31" s="81">
        <f t="shared" ca="1" si="9"/>
        <v>-6.5100000000001046E-2</v>
      </c>
      <c r="L31" s="24">
        <v>3.3894000000000002</v>
      </c>
      <c r="M31" s="64">
        <f t="shared" ca="1" si="3"/>
        <v>2.8349999999997877E-2</v>
      </c>
      <c r="N31" s="22">
        <v>201.05869999999999</v>
      </c>
      <c r="O31" s="64">
        <f t="shared" ca="1" si="10"/>
        <v>-6.3799999999986312E-2</v>
      </c>
      <c r="P31" s="22">
        <v>-97.14</v>
      </c>
      <c r="Q31" s="22">
        <v>103.9187</v>
      </c>
      <c r="R31" s="22">
        <v>8.4117999999999995</v>
      </c>
      <c r="S31" s="22">
        <v>8.5509000000000004</v>
      </c>
      <c r="T31" s="26">
        <v>-96.822800000000001</v>
      </c>
      <c r="U31" s="26">
        <v>103.6713</v>
      </c>
      <c r="V31" s="18">
        <f t="shared" si="11"/>
        <v>3.4242500000000007</v>
      </c>
      <c r="W31" s="18">
        <f t="shared" ca="1" si="4"/>
        <v>-6.5000000000026148E-3</v>
      </c>
      <c r="X31" s="18">
        <f t="shared" si="12"/>
        <v>200.4941</v>
      </c>
      <c r="Y31" s="18">
        <f t="shared" ca="1" si="13"/>
        <v>0.50079999999999814</v>
      </c>
      <c r="Z31" s="27">
        <v>-97.079700000000003</v>
      </c>
      <c r="AA31" s="27">
        <v>103.9152</v>
      </c>
      <c r="AB31" s="20">
        <f t="shared" si="14"/>
        <v>3.4177499999999981</v>
      </c>
      <c r="AC31" s="20">
        <f t="shared" ca="1" si="5"/>
        <v>0</v>
      </c>
      <c r="AD31" s="20">
        <f t="shared" si="15"/>
        <v>200.9949</v>
      </c>
      <c r="AE31" s="28">
        <v>-96.564499999999995</v>
      </c>
      <c r="AF31" s="28">
        <v>103.95820000000001</v>
      </c>
      <c r="AG31" s="32">
        <f t="shared" si="16"/>
        <v>3.6968500000000049</v>
      </c>
      <c r="AH31" s="32">
        <f t="shared" ca="1" si="6"/>
        <v>-0.27910000000000679</v>
      </c>
      <c r="AI31" s="32">
        <f t="shared" si="17"/>
        <v>200.52269999999999</v>
      </c>
      <c r="AJ31" s="21">
        <f t="shared" ca="1" si="18"/>
        <v>0.47220000000001505</v>
      </c>
      <c r="AK31" s="6"/>
    </row>
    <row r="32" spans="1:37" x14ac:dyDescent="0.25">
      <c r="A32" s="1">
        <v>0.64444444444444449</v>
      </c>
      <c r="B32" s="5">
        <v>25</v>
      </c>
      <c r="C32" t="s">
        <v>19</v>
      </c>
      <c r="D32" s="2">
        <f t="shared" si="8"/>
        <v>3.899999999999999</v>
      </c>
      <c r="E32" s="3">
        <f t="shared" ca="1" si="1"/>
        <v>-0.18994999999999651</v>
      </c>
      <c r="F32" s="9">
        <v>3.67</v>
      </c>
      <c r="G32" s="54">
        <f t="shared" ca="1" si="2"/>
        <v>4.0050000000002584E-2</v>
      </c>
      <c r="H32" s="9">
        <v>8.43</v>
      </c>
      <c r="I32" s="9">
        <v>8.74</v>
      </c>
      <c r="J32" s="9">
        <v>201.06</v>
      </c>
      <c r="K32" s="81">
        <f t="shared" ca="1" si="9"/>
        <v>-5.8100000000024465E-2</v>
      </c>
      <c r="L32" s="24">
        <v>3.6656</v>
      </c>
      <c r="M32" s="64">
        <f t="shared" ca="1" si="3"/>
        <v>4.4450000000002543E-2</v>
      </c>
      <c r="N32" s="22">
        <v>201.0582</v>
      </c>
      <c r="O32" s="64">
        <f t="shared" ca="1" si="10"/>
        <v>-5.6300000000021555E-2</v>
      </c>
      <c r="P32" s="22">
        <v>-96.863500000000002</v>
      </c>
      <c r="Q32" s="22">
        <v>104.1947</v>
      </c>
      <c r="R32" s="22">
        <v>8.4327000000000005</v>
      </c>
      <c r="S32" s="22">
        <v>8.7410999999999994</v>
      </c>
      <c r="T32" s="26">
        <v>-96.514799999999994</v>
      </c>
      <c r="U32" s="26">
        <v>103.9667</v>
      </c>
      <c r="V32" s="18">
        <f t="shared" si="11"/>
        <v>3.7259500000000045</v>
      </c>
      <c r="W32" s="18">
        <f t="shared" ca="1" si="4"/>
        <v>-1.5900000000002024E-2</v>
      </c>
      <c r="X32" s="18">
        <f t="shared" si="12"/>
        <v>200.48149999999998</v>
      </c>
      <c r="Y32" s="18">
        <f t="shared" ca="1" si="13"/>
        <v>0.52039999999999509</v>
      </c>
      <c r="Z32" s="27">
        <v>-96.790899999999993</v>
      </c>
      <c r="AA32" s="27">
        <v>104.211</v>
      </c>
      <c r="AB32" s="20">
        <f t="shared" si="14"/>
        <v>3.7100500000000025</v>
      </c>
      <c r="AC32" s="20">
        <f t="shared" ca="1" si="5"/>
        <v>0</v>
      </c>
      <c r="AD32" s="20">
        <f t="shared" si="15"/>
        <v>201.00189999999998</v>
      </c>
      <c r="AE32" s="28">
        <v>-96.352800000000002</v>
      </c>
      <c r="AF32" s="28">
        <v>104.2236</v>
      </c>
      <c r="AG32" s="32">
        <f t="shared" si="16"/>
        <v>3.9354000000000013</v>
      </c>
      <c r="AH32" s="32">
        <f t="shared" ca="1" si="6"/>
        <v>-0.22534999999999883</v>
      </c>
      <c r="AI32" s="32">
        <f t="shared" si="17"/>
        <v>200.57640000000001</v>
      </c>
      <c r="AJ32" s="21">
        <f t="shared" ca="1" si="18"/>
        <v>0.42549999999997112</v>
      </c>
      <c r="AK32" s="6"/>
    </row>
    <row r="33" spans="1:37" x14ac:dyDescent="0.25">
      <c r="A33" s="1">
        <v>0.64513888888888882</v>
      </c>
      <c r="B33" s="5">
        <v>26</v>
      </c>
      <c r="C33" t="s">
        <v>31</v>
      </c>
      <c r="D33" s="2">
        <f t="shared" si="8"/>
        <v>4.1999999999999993</v>
      </c>
      <c r="E33" s="3">
        <f t="shared" ca="1" si="1"/>
        <v>-0.2176000000000009</v>
      </c>
      <c r="F33" s="9">
        <v>3.94</v>
      </c>
      <c r="G33" s="54">
        <f t="shared" ca="1" si="2"/>
        <v>4.2399999999998439E-2</v>
      </c>
      <c r="H33" s="9">
        <v>8.56</v>
      </c>
      <c r="I33" s="9">
        <v>8.86</v>
      </c>
      <c r="J33" s="9">
        <v>201.05</v>
      </c>
      <c r="K33" s="81">
        <f t="shared" ca="1" si="9"/>
        <v>-3.3200000000022101E-2</v>
      </c>
      <c r="L33" s="24">
        <v>3.9377</v>
      </c>
      <c r="M33" s="64">
        <f t="shared" ca="1" si="3"/>
        <v>4.4699999999998408E-2</v>
      </c>
      <c r="N33" s="22">
        <v>201.05359999999999</v>
      </c>
      <c r="O33" s="64">
        <f t="shared" ca="1" si="10"/>
        <v>-3.67999999999995E-2</v>
      </c>
      <c r="P33" s="22">
        <v>-96.589100000000002</v>
      </c>
      <c r="Q33" s="22">
        <v>104.4645</v>
      </c>
      <c r="R33" s="22">
        <v>8.5597999999999992</v>
      </c>
      <c r="S33" s="22">
        <v>8.8567999999999998</v>
      </c>
      <c r="T33" s="26">
        <v>-96.239199999999997</v>
      </c>
      <c r="U33" s="26">
        <v>104.2466</v>
      </c>
      <c r="V33" s="18">
        <f t="shared" si="11"/>
        <v>4.003700000000002</v>
      </c>
      <c r="W33" s="18">
        <f t="shared" ca="1" si="4"/>
        <v>-2.1300000000003649E-2</v>
      </c>
      <c r="X33" s="18">
        <f t="shared" si="12"/>
        <v>200.48579999999998</v>
      </c>
      <c r="Y33" s="18">
        <f t="shared" ca="1" si="13"/>
        <v>0.53100000000000591</v>
      </c>
      <c r="Z33" s="27">
        <v>-96.525999999999996</v>
      </c>
      <c r="AA33" s="27">
        <v>104.49079999999999</v>
      </c>
      <c r="AB33" s="20">
        <f t="shared" si="14"/>
        <v>3.9823999999999984</v>
      </c>
      <c r="AC33" s="20">
        <f t="shared" ca="1" si="5"/>
        <v>0</v>
      </c>
      <c r="AD33" s="20">
        <f t="shared" si="15"/>
        <v>201.01679999999999</v>
      </c>
      <c r="AE33" s="28">
        <v>-96.155000000000001</v>
      </c>
      <c r="AF33" s="28">
        <v>104.4496</v>
      </c>
      <c r="AG33" s="32">
        <f t="shared" si="16"/>
        <v>4.1473000000000013</v>
      </c>
      <c r="AH33" s="32">
        <f t="shared" ca="1" si="6"/>
        <v>-0.16490000000000293</v>
      </c>
      <c r="AI33" s="32">
        <f t="shared" si="17"/>
        <v>200.6046</v>
      </c>
      <c r="AJ33" s="21">
        <f t="shared" ca="1" si="18"/>
        <v>0.41219999999998436</v>
      </c>
      <c r="AK33" s="6"/>
    </row>
    <row r="34" spans="1:37" x14ac:dyDescent="0.25">
      <c r="A34" s="1">
        <v>0.64583333333333337</v>
      </c>
      <c r="B34" s="5">
        <v>27</v>
      </c>
      <c r="C34" t="s">
        <v>28</v>
      </c>
      <c r="D34" s="2">
        <f t="shared" si="8"/>
        <v>4.4999999999999991</v>
      </c>
      <c r="E34" s="3">
        <f t="shared" ca="1" si="1"/>
        <v>-0.18295000000000439</v>
      </c>
      <c r="F34" s="9">
        <v>4.29</v>
      </c>
      <c r="G34" s="54">
        <f t="shared" ca="1" si="2"/>
        <v>2.7049999999994689E-2</v>
      </c>
      <c r="H34" s="9">
        <v>8.76</v>
      </c>
      <c r="I34" s="9">
        <v>8.8800000000000008</v>
      </c>
      <c r="J34" s="9">
        <v>201.04</v>
      </c>
      <c r="K34" s="81">
        <f t="shared" ca="1" si="9"/>
        <v>-3.0999999999892225E-3</v>
      </c>
      <c r="L34" s="24">
        <v>4.2915000000000001</v>
      </c>
      <c r="M34" s="64">
        <f t="shared" ca="1" si="3"/>
        <v>2.5549999999994633E-2</v>
      </c>
      <c r="N34" s="22">
        <v>201.04060000000001</v>
      </c>
      <c r="O34" s="64">
        <f t="shared" ca="1" si="10"/>
        <v>-3.7000000000091404E-3</v>
      </c>
      <c r="P34" s="22">
        <v>-96.228800000000007</v>
      </c>
      <c r="Q34" s="22">
        <v>104.81180000000001</v>
      </c>
      <c r="R34" s="22">
        <v>8.7606000000000002</v>
      </c>
      <c r="S34" s="22">
        <v>8.8778000000000006</v>
      </c>
      <c r="T34" s="26">
        <v>-95.922399999999996</v>
      </c>
      <c r="U34" s="26">
        <v>104.5928</v>
      </c>
      <c r="V34" s="18">
        <f t="shared" si="11"/>
        <v>4.3352000000000004</v>
      </c>
      <c r="W34" s="18">
        <f t="shared" ca="1" si="4"/>
        <v>-1.8150000000005662E-2</v>
      </c>
      <c r="X34" s="18">
        <f t="shared" si="12"/>
        <v>200.51519999999999</v>
      </c>
      <c r="Y34" s="18">
        <f t="shared" ca="1" si="13"/>
        <v>0.52170000000000982</v>
      </c>
      <c r="Z34" s="27">
        <v>-96.201400000000007</v>
      </c>
      <c r="AA34" s="27">
        <v>104.8355</v>
      </c>
      <c r="AB34" s="20">
        <f t="shared" si="14"/>
        <v>4.3170499999999947</v>
      </c>
      <c r="AC34" s="20">
        <f t="shared" ca="1" si="5"/>
        <v>0</v>
      </c>
      <c r="AD34" s="20">
        <f t="shared" si="15"/>
        <v>201.0369</v>
      </c>
      <c r="AE34" s="28">
        <v>-95.9315</v>
      </c>
      <c r="AF34" s="28">
        <v>104.69580000000001</v>
      </c>
      <c r="AG34" s="32">
        <f t="shared" si="16"/>
        <v>4.3821500000000029</v>
      </c>
      <c r="AH34" s="32">
        <f t="shared" ca="1" si="6"/>
        <v>-6.5100000000008151E-2</v>
      </c>
      <c r="AI34" s="32">
        <f t="shared" si="17"/>
        <v>200.62729999999999</v>
      </c>
      <c r="AJ34" s="21">
        <f t="shared" ca="1" si="18"/>
        <v>0.40960000000001173</v>
      </c>
      <c r="AK34" s="6"/>
    </row>
    <row r="35" spans="1:37" x14ac:dyDescent="0.25">
      <c r="A35" s="1">
        <v>0.64583333333333337</v>
      </c>
      <c r="B35" s="5">
        <v>28</v>
      </c>
      <c r="C35" t="s">
        <v>27</v>
      </c>
      <c r="D35" s="2">
        <f t="shared" si="8"/>
        <v>4.7999999999999989</v>
      </c>
      <c r="E35" s="3">
        <f t="shared" ca="1" si="1"/>
        <v>-0.21519999999999762</v>
      </c>
      <c r="F35" s="9">
        <v>4.5999999999999996</v>
      </c>
      <c r="G35" s="54">
        <f t="shared" ca="1" si="2"/>
        <v>-1.5199999999998326E-2</v>
      </c>
      <c r="H35" s="9">
        <v>8.81</v>
      </c>
      <c r="I35" s="9">
        <v>8.85</v>
      </c>
      <c r="J35" s="9">
        <v>201.05</v>
      </c>
      <c r="K35" s="81">
        <f t="shared" ca="1" si="9"/>
        <v>1.1999999999829924E-3</v>
      </c>
      <c r="L35" s="24">
        <v>4.5968999999999998</v>
      </c>
      <c r="M35" s="64">
        <f t="shared" ca="1" si="3"/>
        <v>-1.2099999999998445E-2</v>
      </c>
      <c r="N35" s="22">
        <v>201.04640000000001</v>
      </c>
      <c r="O35" s="64">
        <f t="shared" ca="1" si="10"/>
        <v>4.7999999999888132E-3</v>
      </c>
      <c r="P35" s="22">
        <v>-95.926299999999998</v>
      </c>
      <c r="Q35" s="22">
        <v>105.12</v>
      </c>
      <c r="R35" s="22">
        <v>8.8133999999999997</v>
      </c>
      <c r="S35" s="22">
        <v>8.8549000000000007</v>
      </c>
      <c r="T35" s="26">
        <v>-95.660300000000007</v>
      </c>
      <c r="U35" s="26">
        <v>104.8678</v>
      </c>
      <c r="V35" s="18">
        <f t="shared" si="11"/>
        <v>4.603749999999998</v>
      </c>
      <c r="W35" s="18">
        <f t="shared" ca="1" si="4"/>
        <v>-1.8949999999996692E-2</v>
      </c>
      <c r="X35" s="18">
        <f t="shared" si="12"/>
        <v>200.52809999999999</v>
      </c>
      <c r="Y35" s="18">
        <f t="shared" ca="1" si="13"/>
        <v>0.52309999999999945</v>
      </c>
      <c r="Z35" s="27">
        <v>-95.940799999999996</v>
      </c>
      <c r="AA35" s="27">
        <v>105.1104</v>
      </c>
      <c r="AB35" s="20">
        <f t="shared" si="14"/>
        <v>4.5848000000000013</v>
      </c>
      <c r="AC35" s="20">
        <f t="shared" ca="1" si="5"/>
        <v>0</v>
      </c>
      <c r="AD35" s="20">
        <f t="shared" si="15"/>
        <v>201.05119999999999</v>
      </c>
      <c r="AE35" s="28">
        <v>-95.745500000000007</v>
      </c>
      <c r="AF35" s="28">
        <v>104.8931</v>
      </c>
      <c r="AG35" s="32">
        <f t="shared" si="16"/>
        <v>4.5737999999999985</v>
      </c>
      <c r="AH35" s="32">
        <f t="shared" ca="1" si="6"/>
        <v>1.1000000000002785E-2</v>
      </c>
      <c r="AI35" s="32">
        <f t="shared" si="17"/>
        <v>200.6386</v>
      </c>
      <c r="AJ35" s="21">
        <f t="shared" ca="1" si="18"/>
        <v>0.41259999999999764</v>
      </c>
      <c r="AK35" s="6"/>
    </row>
    <row r="36" spans="1:37" x14ac:dyDescent="0.25">
      <c r="A36" s="1">
        <v>0.64652777777777781</v>
      </c>
      <c r="B36" s="5">
        <v>29</v>
      </c>
      <c r="C36" t="s">
        <v>5</v>
      </c>
      <c r="D36" s="2">
        <f t="shared" si="8"/>
        <v>5.0999999999999988</v>
      </c>
      <c r="E36" s="3">
        <f t="shared" ca="1" si="1"/>
        <v>-0.2269999999999941</v>
      </c>
      <c r="F36" s="9">
        <v>4.91</v>
      </c>
      <c r="G36" s="54">
        <f t="shared" ca="1" si="2"/>
        <v>-3.6999999999995481E-2</v>
      </c>
      <c r="H36" s="9">
        <v>8.82</v>
      </c>
      <c r="I36" s="9">
        <v>8.74</v>
      </c>
      <c r="J36" s="9">
        <v>201.05</v>
      </c>
      <c r="K36" s="81">
        <f t="shared" ca="1" si="9"/>
        <v>-1.7400000000009186E-2</v>
      </c>
      <c r="L36" s="24">
        <v>4.9104999999999999</v>
      </c>
      <c r="M36" s="64">
        <f t="shared" ca="1" si="3"/>
        <v>-3.7499999999995204E-2</v>
      </c>
      <c r="N36" s="22">
        <v>201.05350000000001</v>
      </c>
      <c r="O36" s="64">
        <f t="shared" ca="1" si="10"/>
        <v>-2.0900000000011687E-2</v>
      </c>
      <c r="P36" s="22">
        <v>-95.616299999999995</v>
      </c>
      <c r="Q36" s="22">
        <v>105.4372</v>
      </c>
      <c r="R36" s="22">
        <v>8.8242999999999991</v>
      </c>
      <c r="S36" s="22">
        <v>8.7384000000000004</v>
      </c>
      <c r="T36" s="26">
        <v>-95.367400000000004</v>
      </c>
      <c r="U36" s="26">
        <v>105.1454</v>
      </c>
      <c r="V36" s="18">
        <f t="shared" si="11"/>
        <v>4.8889999999999958</v>
      </c>
      <c r="W36" s="18">
        <f t="shared" ca="1" si="4"/>
        <v>-1.5999999999991132E-2</v>
      </c>
      <c r="X36" s="18">
        <f t="shared" si="12"/>
        <v>200.5128</v>
      </c>
      <c r="Y36" s="18">
        <f t="shared" ca="1" si="13"/>
        <v>0.51980000000000359</v>
      </c>
      <c r="Z36" s="27">
        <v>-95.643299999999996</v>
      </c>
      <c r="AA36" s="27">
        <v>105.38930000000001</v>
      </c>
      <c r="AB36" s="20">
        <f t="shared" si="14"/>
        <v>4.8730000000000047</v>
      </c>
      <c r="AC36" s="20">
        <f t="shared" ca="1" si="5"/>
        <v>0</v>
      </c>
      <c r="AD36" s="20">
        <f t="shared" si="15"/>
        <v>201.0326</v>
      </c>
      <c r="AE36" s="28">
        <v>-95.529399999999995</v>
      </c>
      <c r="AF36" s="28">
        <v>105.089</v>
      </c>
      <c r="AG36" s="32">
        <f t="shared" si="16"/>
        <v>4.7798000000000016</v>
      </c>
      <c r="AH36" s="32">
        <f t="shared" ca="1" si="6"/>
        <v>9.3200000000003058E-2</v>
      </c>
      <c r="AI36" s="32">
        <f t="shared" si="17"/>
        <v>200.61840000000001</v>
      </c>
      <c r="AJ36" s="21">
        <f t="shared" ca="1" si="18"/>
        <v>0.41419999999999391</v>
      </c>
      <c r="AK36" s="6"/>
    </row>
    <row r="37" spans="1:37" x14ac:dyDescent="0.25">
      <c r="A37" s="1">
        <v>0.64722222222222225</v>
      </c>
      <c r="B37" s="5">
        <v>30</v>
      </c>
      <c r="C37" t="s">
        <v>3</v>
      </c>
      <c r="D37" s="2">
        <f t="shared" si="8"/>
        <v>5.3999999999999986</v>
      </c>
      <c r="E37" s="3">
        <f t="shared" ca="1" si="1"/>
        <v>-0.21909999999999741</v>
      </c>
      <c r="F37" s="9">
        <v>5.22</v>
      </c>
      <c r="G37" s="54">
        <f t="shared" ca="1" si="2"/>
        <v>-3.909999999999858E-2</v>
      </c>
      <c r="H37" s="9">
        <v>8.74</v>
      </c>
      <c r="I37" s="9">
        <v>8.5299999999999994</v>
      </c>
      <c r="J37" s="9">
        <v>201.09</v>
      </c>
      <c r="K37" s="81">
        <f t="shared" ca="1" si="9"/>
        <v>-4.4200000000017781E-2</v>
      </c>
      <c r="L37" s="24">
        <v>5.2232000000000003</v>
      </c>
      <c r="M37" s="64">
        <f t="shared" ca="1" si="3"/>
        <v>-4.2299999999999116E-2</v>
      </c>
      <c r="N37" s="22">
        <v>201.09450000000001</v>
      </c>
      <c r="O37" s="64">
        <f t="shared" ca="1" si="10"/>
        <v>-4.8700000000025057E-2</v>
      </c>
      <c r="P37" s="22">
        <v>-95.324100000000001</v>
      </c>
      <c r="Q37" s="22">
        <v>105.7704</v>
      </c>
      <c r="R37" s="22">
        <v>8.7373999999999992</v>
      </c>
      <c r="S37" s="22">
        <v>8.5347000000000008</v>
      </c>
      <c r="T37" s="26">
        <v>-95.054299999999998</v>
      </c>
      <c r="U37" s="26">
        <v>105.46429999999999</v>
      </c>
      <c r="V37" s="18">
        <f t="shared" si="11"/>
        <v>5.2049999999999983</v>
      </c>
      <c r="W37" s="18">
        <f t="shared" ca="1" si="4"/>
        <v>-2.4099999999997124E-2</v>
      </c>
      <c r="X37" s="18">
        <f t="shared" si="12"/>
        <v>200.51859999999999</v>
      </c>
      <c r="Y37" s="18">
        <f t="shared" ca="1" si="13"/>
        <v>0.52719999999999345</v>
      </c>
      <c r="Z37" s="27">
        <v>-95.341999999999999</v>
      </c>
      <c r="AA37" s="27">
        <v>105.7038</v>
      </c>
      <c r="AB37" s="20">
        <f t="shared" si="14"/>
        <v>5.1809000000000012</v>
      </c>
      <c r="AC37" s="20">
        <f t="shared" ca="1" si="5"/>
        <v>0</v>
      </c>
      <c r="AD37" s="20">
        <f t="shared" si="15"/>
        <v>201.04579999999999</v>
      </c>
      <c r="AE37" s="28">
        <v>-95.2988</v>
      </c>
      <c r="AF37" s="28">
        <v>105.3168</v>
      </c>
      <c r="AG37" s="32">
        <f t="shared" si="16"/>
        <v>5.0090000000000003</v>
      </c>
      <c r="AH37" s="32">
        <f t="shared" ca="1" si="6"/>
        <v>0.17190000000000083</v>
      </c>
      <c r="AI37" s="32">
        <f t="shared" si="17"/>
        <v>200.6156</v>
      </c>
      <c r="AJ37" s="21">
        <f t="shared" ca="1" si="18"/>
        <v>0.43019999999998504</v>
      </c>
      <c r="AK37" s="6"/>
    </row>
    <row r="38" spans="1:37" x14ac:dyDescent="0.25">
      <c r="A38" s="1">
        <v>0.64722222222222225</v>
      </c>
      <c r="B38" s="5">
        <v>31</v>
      </c>
      <c r="C38" t="s">
        <v>32</v>
      </c>
      <c r="D38" s="2">
        <f t="shared" si="8"/>
        <v>5.6999999999999984</v>
      </c>
      <c r="E38" s="3">
        <f t="shared" ca="1" si="1"/>
        <v>-0.1903500000000049</v>
      </c>
      <c r="F38" s="9">
        <v>5.54</v>
      </c>
      <c r="G38" s="54">
        <f t="shared" ca="1" si="2"/>
        <v>-3.0350000000006538E-2</v>
      </c>
      <c r="H38" s="9">
        <v>8.58</v>
      </c>
      <c r="I38" s="9">
        <v>8.44</v>
      </c>
      <c r="J38" s="9">
        <v>201.09</v>
      </c>
      <c r="K38" s="81">
        <f t="shared" ca="1" si="9"/>
        <v>-5.8300000000002683E-2</v>
      </c>
      <c r="L38" s="24">
        <v>5.5382999999999996</v>
      </c>
      <c r="M38" s="64">
        <f t="shared" ca="1" si="3"/>
        <v>-2.865000000000606E-2</v>
      </c>
      <c r="N38" s="22">
        <v>201.0908</v>
      </c>
      <c r="O38" s="64">
        <f t="shared" ca="1" si="10"/>
        <v>-5.9100000000000819E-2</v>
      </c>
      <c r="P38" s="22">
        <v>-95.007099999999994</v>
      </c>
      <c r="Q38" s="22">
        <v>106.08369999999999</v>
      </c>
      <c r="R38" s="22">
        <v>8.5829000000000004</v>
      </c>
      <c r="S38" s="22">
        <v>8.4403000000000006</v>
      </c>
      <c r="T38" s="26">
        <v>-94.732100000000003</v>
      </c>
      <c r="U38" s="26">
        <v>105.79859999999999</v>
      </c>
      <c r="V38" s="18">
        <f t="shared" si="11"/>
        <v>5.5332499999999953</v>
      </c>
      <c r="W38" s="18">
        <f t="shared" ca="1" si="4"/>
        <v>-2.3600000000001842E-2</v>
      </c>
      <c r="X38" s="18">
        <f t="shared" si="12"/>
        <v>200.5307</v>
      </c>
      <c r="Y38" s="18">
        <f t="shared" ca="1" si="13"/>
        <v>0.50100000000000477</v>
      </c>
      <c r="Z38" s="27">
        <v>-95.006200000000007</v>
      </c>
      <c r="AA38" s="27">
        <v>106.02549999999999</v>
      </c>
      <c r="AB38" s="20">
        <f t="shared" si="14"/>
        <v>5.5096499999999935</v>
      </c>
      <c r="AC38" s="20">
        <f t="shared" ca="1" si="5"/>
        <v>0</v>
      </c>
      <c r="AD38" s="20">
        <f t="shared" si="15"/>
        <v>201.0317</v>
      </c>
      <c r="AE38" s="28">
        <v>-95.019199999999998</v>
      </c>
      <c r="AF38" s="28">
        <v>105.54600000000001</v>
      </c>
      <c r="AG38" s="32">
        <f t="shared" si="16"/>
        <v>5.2634000000000043</v>
      </c>
      <c r="AH38" s="32">
        <f t="shared" ca="1" si="6"/>
        <v>0.2462499999999892</v>
      </c>
      <c r="AI38" s="32">
        <f t="shared" si="17"/>
        <v>200.5652</v>
      </c>
      <c r="AJ38" s="21">
        <f t="shared" ca="1" si="18"/>
        <v>0.46649999999999636</v>
      </c>
      <c r="AK38" s="6"/>
    </row>
    <row r="39" spans="1:37" x14ac:dyDescent="0.25">
      <c r="A39" s="1">
        <v>0.6479166666666667</v>
      </c>
      <c r="B39" s="5">
        <v>32</v>
      </c>
      <c r="C39" t="s">
        <v>0</v>
      </c>
      <c r="D39" s="2">
        <f t="shared" si="8"/>
        <v>5.9999999999999982</v>
      </c>
      <c r="E39" s="3">
        <f t="shared" ca="1" si="1"/>
        <v>-0.17104999999999215</v>
      </c>
      <c r="F39" s="9">
        <v>5.84</v>
      </c>
      <c r="G39" s="54">
        <f t="shared" ca="1" si="2"/>
        <v>-1.1049999999993787E-2</v>
      </c>
      <c r="H39" s="9">
        <v>8.32</v>
      </c>
      <c r="I39" s="9">
        <v>8.4</v>
      </c>
      <c r="J39" s="9">
        <v>201.09</v>
      </c>
      <c r="K39" s="81">
        <f t="shared" ca="1" si="9"/>
        <v>-6.7700000000002092E-2</v>
      </c>
      <c r="L39" s="24">
        <v>5.8377999999999997</v>
      </c>
      <c r="M39" s="64">
        <f t="shared" ca="1" si="3"/>
        <v>-8.8499999999935852E-3</v>
      </c>
      <c r="N39" s="22">
        <v>201.0924</v>
      </c>
      <c r="O39" s="64">
        <f t="shared" ca="1" si="10"/>
        <v>-7.0099999999996498E-2</v>
      </c>
      <c r="P39" s="22">
        <v>-94.708399999999997</v>
      </c>
      <c r="Q39" s="22">
        <v>106.384</v>
      </c>
      <c r="R39" s="22">
        <v>8.3192000000000004</v>
      </c>
      <c r="S39" s="22">
        <v>8.4014000000000006</v>
      </c>
      <c r="T39" s="26">
        <v>-94.407899999999998</v>
      </c>
      <c r="U39" s="26">
        <v>106.12</v>
      </c>
      <c r="V39" s="18">
        <f t="shared" si="11"/>
        <v>5.8560500000000033</v>
      </c>
      <c r="W39" s="18">
        <f t="shared" ca="1" si="4"/>
        <v>-2.7099999999997237E-2</v>
      </c>
      <c r="X39" s="18">
        <f t="shared" si="12"/>
        <v>200.52789999999999</v>
      </c>
      <c r="Y39" s="18">
        <f t="shared" ca="1" si="13"/>
        <v>0.49440000000001305</v>
      </c>
      <c r="Z39" s="27">
        <v>-94.682199999999995</v>
      </c>
      <c r="AA39" s="27">
        <v>106.34010000000001</v>
      </c>
      <c r="AB39" s="20">
        <f t="shared" si="14"/>
        <v>5.8289500000000061</v>
      </c>
      <c r="AC39" s="20">
        <f t="shared" ca="1" si="5"/>
        <v>0</v>
      </c>
      <c r="AD39" s="20">
        <f t="shared" si="15"/>
        <v>201.0223</v>
      </c>
      <c r="AE39" s="28">
        <v>-94.052700000000002</v>
      </c>
      <c r="AF39" s="28">
        <v>105.8014</v>
      </c>
      <c r="AG39" s="32">
        <f t="shared" si="16"/>
        <v>5.8743499999999997</v>
      </c>
      <c r="AH39" s="32">
        <f t="shared" ca="1" si="6"/>
        <v>-4.5399999999993668E-2</v>
      </c>
      <c r="AI39" s="32">
        <f t="shared" si="17"/>
        <v>199.85410000000002</v>
      </c>
      <c r="AJ39" s="21">
        <f t="shared" ca="1" si="18"/>
        <v>1.1681999999999846</v>
      </c>
      <c r="AK39" s="6"/>
    </row>
    <row r="40" spans="1:37" x14ac:dyDescent="0.25">
      <c r="A40" s="1">
        <v>0.64861111111111114</v>
      </c>
      <c r="B40" s="5">
        <v>33</v>
      </c>
      <c r="C40" t="s">
        <v>2</v>
      </c>
      <c r="D40" s="2">
        <f t="shared" si="8"/>
        <v>6.299999999999998</v>
      </c>
      <c r="E40" s="3">
        <f t="shared" ca="1" si="1"/>
        <v>-0.17989999999999728</v>
      </c>
      <c r="F40" s="9">
        <v>6.11</v>
      </c>
      <c r="G40" s="54">
        <f t="shared" ca="1" si="2"/>
        <v>1.0100000000000442E-2</v>
      </c>
      <c r="H40" s="9">
        <v>8.36</v>
      </c>
      <c r="I40" s="9">
        <v>8.31</v>
      </c>
      <c r="J40" s="9">
        <v>201.09</v>
      </c>
      <c r="K40" s="81">
        <f t="shared" ca="1" si="9"/>
        <v>-6.7199999999985494E-2</v>
      </c>
      <c r="L40" s="24">
        <v>6.1104000000000003</v>
      </c>
      <c r="M40" s="64">
        <f t="shared" ca="1" si="3"/>
        <v>9.700000000000486E-3</v>
      </c>
      <c r="N40" s="22">
        <v>201.09370000000001</v>
      </c>
      <c r="O40" s="64">
        <f t="shared" ca="1" si="10"/>
        <v>-7.0899999999994634E-2</v>
      </c>
      <c r="P40" s="22">
        <v>-94.436499999999995</v>
      </c>
      <c r="Q40" s="22">
        <v>106.65730000000001</v>
      </c>
      <c r="R40" s="22">
        <v>8.3626000000000005</v>
      </c>
      <c r="S40" s="22">
        <v>8.3213000000000008</v>
      </c>
      <c r="T40" s="26">
        <v>-94.135999999999996</v>
      </c>
      <c r="U40" s="26">
        <v>106.3899</v>
      </c>
      <c r="V40" s="18">
        <f t="shared" si="11"/>
        <v>6.1269500000000008</v>
      </c>
      <c r="W40" s="18">
        <f t="shared" ca="1" si="4"/>
        <v>-6.8500000000000227E-3</v>
      </c>
      <c r="X40" s="18">
        <f t="shared" si="12"/>
        <v>200.52589999999998</v>
      </c>
      <c r="Y40" s="18">
        <f t="shared" ca="1" si="13"/>
        <v>0.4969000000000392</v>
      </c>
      <c r="Z40" s="27">
        <v>-94.391300000000001</v>
      </c>
      <c r="AA40" s="27">
        <v>106.6315</v>
      </c>
      <c r="AB40" s="20">
        <f t="shared" si="14"/>
        <v>6.1201000000000008</v>
      </c>
      <c r="AC40" s="20">
        <f t="shared" ca="1" si="5"/>
        <v>0</v>
      </c>
      <c r="AD40" s="20">
        <f t="shared" si="15"/>
        <v>201.02280000000002</v>
      </c>
      <c r="AE40" s="28">
        <v>-93.814700000000002</v>
      </c>
      <c r="AF40" s="28">
        <v>106.0365</v>
      </c>
      <c r="AG40" s="32">
        <f t="shared" si="16"/>
        <v>6.1109000000000009</v>
      </c>
      <c r="AH40" s="32">
        <f t="shared" ca="1" si="6"/>
        <v>9.1999999999998749E-3</v>
      </c>
      <c r="AI40" s="32">
        <f t="shared" si="17"/>
        <v>199.85120000000001</v>
      </c>
      <c r="AJ40" s="21">
        <f t="shared" ca="1" si="18"/>
        <v>1.1716000000000122</v>
      </c>
      <c r="AK40" s="6"/>
    </row>
    <row r="41" spans="1:37" x14ac:dyDescent="0.25">
      <c r="A41" s="1">
        <v>0.65</v>
      </c>
      <c r="B41" s="5">
        <v>34</v>
      </c>
      <c r="C41" t="s">
        <v>43</v>
      </c>
      <c r="D41" s="2">
        <f t="shared" ref="D41:D43" si="24">D40+0.3</f>
        <v>6.5999999999999979</v>
      </c>
      <c r="E41" s="3">
        <f t="shared" ca="1" si="1"/>
        <v>-0.17554999999999765</v>
      </c>
      <c r="F41" s="9">
        <v>6.4</v>
      </c>
      <c r="G41" s="54">
        <f t="shared" ca="1" si="2"/>
        <v>2.4449999999999861E-2</v>
      </c>
      <c r="H41" s="9">
        <v>8.41</v>
      </c>
      <c r="I41" s="9">
        <v>8.57</v>
      </c>
      <c r="J41" s="9">
        <v>201.09</v>
      </c>
      <c r="K41" s="81">
        <f t="shared" ca="1" si="9"/>
        <v>-6.2899999999984857E-2</v>
      </c>
      <c r="L41" s="24">
        <v>6.3956</v>
      </c>
      <c r="M41" s="64">
        <f t="shared" ca="1" si="3"/>
        <v>2.8850000000000264E-2</v>
      </c>
      <c r="N41" s="22">
        <v>201.08969999999999</v>
      </c>
      <c r="O41" s="64">
        <f t="shared" ca="1" si="10"/>
        <v>-6.2599999999974898E-2</v>
      </c>
      <c r="P41" s="22">
        <v>-94.149299999999997</v>
      </c>
      <c r="Q41" s="22">
        <v>106.9404</v>
      </c>
      <c r="R41" s="22">
        <v>8.4135000000000009</v>
      </c>
      <c r="S41" s="22">
        <v>8.5662000000000003</v>
      </c>
      <c r="T41" s="26">
        <v>-93.834199999999996</v>
      </c>
      <c r="U41" s="26">
        <v>106.6922</v>
      </c>
      <c r="V41" s="18">
        <f t="shared" si="11"/>
        <v>6.429000000000002</v>
      </c>
      <c r="W41" s="18">
        <f t="shared" ca="1" si="4"/>
        <v>-4.5500000000018304E-3</v>
      </c>
      <c r="X41" s="18">
        <f t="shared" si="12"/>
        <v>200.5264</v>
      </c>
      <c r="Y41" s="18">
        <f t="shared" ca="1" si="13"/>
        <v>0.50070000000002324</v>
      </c>
      <c r="Z41" s="27">
        <v>-94.089100000000002</v>
      </c>
      <c r="AA41" s="27">
        <v>106.938</v>
      </c>
      <c r="AB41" s="20">
        <f t="shared" si="14"/>
        <v>6.4244500000000002</v>
      </c>
      <c r="AC41" s="20">
        <f t="shared" ca="1" si="5"/>
        <v>0</v>
      </c>
      <c r="AD41" s="20">
        <f t="shared" si="15"/>
        <v>201.02710000000002</v>
      </c>
      <c r="AE41" s="28">
        <v>-93.573099999999997</v>
      </c>
      <c r="AF41" s="28">
        <v>106.9777</v>
      </c>
      <c r="AG41" s="32">
        <f t="shared" si="16"/>
        <v>6.702300000000001</v>
      </c>
      <c r="AH41" s="32">
        <f t="shared" ca="1" si="6"/>
        <v>-0.27785000000000082</v>
      </c>
      <c r="AI41" s="32">
        <f t="shared" si="17"/>
        <v>200.55079999999998</v>
      </c>
      <c r="AJ41" s="21">
        <f t="shared" ca="1" si="18"/>
        <v>0.47630000000003747</v>
      </c>
      <c r="AK41" s="6"/>
    </row>
    <row r="42" spans="1:37" x14ac:dyDescent="0.25">
      <c r="A42" s="1">
        <v>0.65</v>
      </c>
      <c r="B42" s="5">
        <v>35</v>
      </c>
      <c r="C42" t="s">
        <v>34</v>
      </c>
      <c r="D42" s="2">
        <f t="shared" si="24"/>
        <v>6.8999999999999977</v>
      </c>
      <c r="E42" s="3">
        <f t="shared" ca="1" si="1"/>
        <v>-0.1745999999999972</v>
      </c>
      <c r="F42" s="9">
        <v>6.68</v>
      </c>
      <c r="G42" s="54">
        <f t="shared" ca="1" si="2"/>
        <v>4.5400000000000773E-2</v>
      </c>
      <c r="H42" s="9">
        <v>8.44</v>
      </c>
      <c r="I42" s="9">
        <v>8.74</v>
      </c>
      <c r="J42" s="9">
        <v>201.09</v>
      </c>
      <c r="K42" s="81">
        <f t="shared" ca="1" si="9"/>
        <v>-5.4600000000021964E-2</v>
      </c>
      <c r="L42" s="24">
        <v>6.6803999999999997</v>
      </c>
      <c r="M42" s="64">
        <f t="shared" ca="1" si="3"/>
        <v>4.5000000000000817E-2</v>
      </c>
      <c r="N42" s="22">
        <v>201.09180000000001</v>
      </c>
      <c r="O42" s="64">
        <f t="shared" ca="1" si="10"/>
        <v>-5.6400000000024875E-2</v>
      </c>
      <c r="P42" s="22">
        <v>-93.865499999999997</v>
      </c>
      <c r="Q42" s="22">
        <v>107.22629999999999</v>
      </c>
      <c r="R42" s="22">
        <v>8.4352999999999998</v>
      </c>
      <c r="S42" s="22">
        <v>8.7353000000000005</v>
      </c>
      <c r="T42" s="26">
        <v>-93.515799999999999</v>
      </c>
      <c r="U42" s="26">
        <v>106.99299999999999</v>
      </c>
      <c r="V42" s="18">
        <f t="shared" si="11"/>
        <v>6.7385999999999981</v>
      </c>
      <c r="W42" s="18">
        <f t="shared" ca="1" si="4"/>
        <v>-1.3199999999997658E-2</v>
      </c>
      <c r="X42" s="18">
        <f t="shared" si="12"/>
        <v>200.50880000000001</v>
      </c>
      <c r="Y42" s="18">
        <f t="shared" ca="1" si="13"/>
        <v>0.52659999999997353</v>
      </c>
      <c r="Z42" s="27">
        <v>-93.792299999999997</v>
      </c>
      <c r="AA42" s="27">
        <v>107.2431</v>
      </c>
      <c r="AB42" s="20">
        <f t="shared" si="14"/>
        <v>6.7254000000000005</v>
      </c>
      <c r="AC42" s="20">
        <f t="shared" ca="1" si="5"/>
        <v>0</v>
      </c>
      <c r="AD42" s="20">
        <f t="shared" si="15"/>
        <v>201.03539999999998</v>
      </c>
      <c r="AE42" s="28">
        <v>-93.353200000000001</v>
      </c>
      <c r="AF42" s="28">
        <v>107.2452</v>
      </c>
      <c r="AG42" s="32">
        <f t="shared" si="16"/>
        <v>6.945999999999998</v>
      </c>
      <c r="AH42" s="32">
        <f t="shared" ca="1" si="6"/>
        <v>-0.22059999999999746</v>
      </c>
      <c r="AI42" s="32">
        <f t="shared" si="17"/>
        <v>200.5984</v>
      </c>
      <c r="AJ42" s="21">
        <f t="shared" ca="1" si="18"/>
        <v>0.4369999999999834</v>
      </c>
      <c r="AK42" s="6"/>
    </row>
    <row r="43" spans="1:37" x14ac:dyDescent="0.25">
      <c r="A43" s="1">
        <v>0.65069444444444446</v>
      </c>
      <c r="B43" s="5">
        <v>36</v>
      </c>
      <c r="C43" t="s">
        <v>7</v>
      </c>
      <c r="D43" s="2">
        <f t="shared" si="24"/>
        <v>7.1999999999999975</v>
      </c>
      <c r="E43" s="3">
        <f t="shared" ca="1" si="1"/>
        <v>-0.16910000000000203</v>
      </c>
      <c r="F43" s="9">
        <v>6.99</v>
      </c>
      <c r="G43" s="54">
        <f t="shared" ca="1" si="2"/>
        <v>4.0899999999995273E-2</v>
      </c>
      <c r="H43" s="9">
        <v>8.61</v>
      </c>
      <c r="I43" s="9">
        <v>8.86</v>
      </c>
      <c r="J43" s="9">
        <v>201.09</v>
      </c>
      <c r="K43" s="81">
        <f t="shared" ca="1" si="9"/>
        <v>-3.659999999999286E-2</v>
      </c>
      <c r="L43" s="24">
        <v>6.9875999999999996</v>
      </c>
      <c r="M43" s="64">
        <f t="shared" ca="1" si="3"/>
        <v>4.3299999999995897E-2</v>
      </c>
      <c r="N43" s="22">
        <v>201.08869999999999</v>
      </c>
      <c r="O43" s="64">
        <f t="shared" ca="1" si="10"/>
        <v>-3.5299999999978127E-2</v>
      </c>
      <c r="P43" s="22">
        <v>-93.556700000000006</v>
      </c>
      <c r="Q43" s="22">
        <v>107.532</v>
      </c>
      <c r="R43" s="22">
        <v>8.6134000000000004</v>
      </c>
      <c r="S43" s="22">
        <v>8.8582999999999998</v>
      </c>
      <c r="T43" s="26">
        <v>-93.214699999999993</v>
      </c>
      <c r="U43" s="26">
        <v>107.3039</v>
      </c>
      <c r="V43" s="18">
        <f t="shared" si="11"/>
        <v>7.0446000000000026</v>
      </c>
      <c r="W43" s="18">
        <f t="shared" ca="1" si="4"/>
        <v>-1.3700000000007151E-2</v>
      </c>
      <c r="X43" s="18">
        <f t="shared" si="12"/>
        <v>200.51859999999999</v>
      </c>
      <c r="Y43" s="18">
        <f t="shared" ca="1" si="13"/>
        <v>0.53480000000001837</v>
      </c>
      <c r="Z43" s="27">
        <v>-93.495800000000003</v>
      </c>
      <c r="AA43" s="27">
        <v>107.55759999999999</v>
      </c>
      <c r="AB43" s="20">
        <f t="shared" si="14"/>
        <v>7.0308999999999955</v>
      </c>
      <c r="AC43" s="20">
        <f t="shared" ca="1" si="5"/>
        <v>0</v>
      </c>
      <c r="AD43" s="20">
        <f t="shared" si="15"/>
        <v>201.05340000000001</v>
      </c>
      <c r="AE43" s="28">
        <v>-93.137600000000006</v>
      </c>
      <c r="AF43" s="28">
        <v>107.4941</v>
      </c>
      <c r="AG43" s="32">
        <f t="shared" si="16"/>
        <v>7.1782499999999985</v>
      </c>
      <c r="AH43" s="32">
        <f t="shared" ca="1" si="6"/>
        <v>-0.14735000000000298</v>
      </c>
      <c r="AI43" s="32">
        <f t="shared" si="17"/>
        <v>200.63170000000002</v>
      </c>
      <c r="AJ43" s="21">
        <f t="shared" ca="1" si="18"/>
        <v>0.42169999999998709</v>
      </c>
      <c r="AK43" s="6"/>
    </row>
    <row r="44" spans="1:37" x14ac:dyDescent="0.25">
      <c r="A44" s="1">
        <v>0.65138888888888891</v>
      </c>
      <c r="B44" s="5">
        <v>37</v>
      </c>
      <c r="C44" t="s">
        <v>25</v>
      </c>
      <c r="D44" s="2">
        <f>D43+0.3</f>
        <v>7.4999999999999973</v>
      </c>
      <c r="E44" s="3">
        <f t="shared" ca="1" si="1"/>
        <v>-0.18975000000000097</v>
      </c>
      <c r="F44" s="10">
        <v>7.28</v>
      </c>
      <c r="G44" s="54">
        <f t="shared" ca="1" si="2"/>
        <v>3.0249999999996113E-2</v>
      </c>
      <c r="H44" s="10">
        <v>8.77</v>
      </c>
      <c r="I44" s="10">
        <v>8.8800000000000008</v>
      </c>
      <c r="J44" s="10">
        <v>201.08</v>
      </c>
      <c r="K44" s="81">
        <f t="shared" ca="1" si="9"/>
        <v>-8.1000000000130967E-3</v>
      </c>
      <c r="L44" s="25">
        <v>7.2838000000000003</v>
      </c>
      <c r="M44" s="64">
        <f t="shared" ca="1" si="3"/>
        <v>2.6449999999996088E-2</v>
      </c>
      <c r="N44" s="23">
        <v>201.0806</v>
      </c>
      <c r="O44" s="64">
        <f t="shared" ca="1" si="10"/>
        <v>-8.7000000000045929E-3</v>
      </c>
      <c r="P44" s="23">
        <v>-93.256500000000003</v>
      </c>
      <c r="Q44" s="23">
        <v>107.8241</v>
      </c>
      <c r="R44" s="23">
        <v>8.7653999999999996</v>
      </c>
      <c r="S44" s="23">
        <v>8.8825000000000003</v>
      </c>
      <c r="T44" s="29">
        <v>-92.947400000000002</v>
      </c>
      <c r="U44" s="29">
        <v>107.6007</v>
      </c>
      <c r="V44" s="18">
        <f t="shared" si="11"/>
        <v>7.3266500000000008</v>
      </c>
      <c r="W44" s="18">
        <f t="shared" ca="1" si="4"/>
        <v>-1.6400000000004411E-2</v>
      </c>
      <c r="X44" s="18">
        <f t="shared" si="12"/>
        <v>200.54810000000001</v>
      </c>
      <c r="Y44" s="18">
        <f t="shared" ca="1" si="13"/>
        <v>0.52379999999999427</v>
      </c>
      <c r="Z44" s="30">
        <v>-93.225700000000003</v>
      </c>
      <c r="AA44" s="30">
        <v>107.8462</v>
      </c>
      <c r="AB44" s="20">
        <f t="shared" si="14"/>
        <v>7.3102499999999964</v>
      </c>
      <c r="AC44" s="20">
        <f t="shared" ca="1" si="5"/>
        <v>0</v>
      </c>
      <c r="AD44" s="20">
        <f t="shared" si="15"/>
        <v>201.0719</v>
      </c>
      <c r="AE44" s="31">
        <v>-92.949299999999994</v>
      </c>
      <c r="AF44" s="31">
        <v>107.7011</v>
      </c>
      <c r="AG44" s="32">
        <f t="shared" si="16"/>
        <v>7.3759000000000015</v>
      </c>
      <c r="AH44" s="32">
        <f t="shared" ca="1" si="6"/>
        <v>-6.5650000000005093E-2</v>
      </c>
      <c r="AI44" s="32">
        <f t="shared" si="17"/>
        <v>200.65039999999999</v>
      </c>
      <c r="AJ44" s="21">
        <f t="shared" ca="1" si="18"/>
        <v>0.42150000000000887</v>
      </c>
      <c r="AK44" s="6"/>
    </row>
  </sheetData>
  <autoFilter ref="A7:AJ7"/>
  <sortState ref="A6:H41">
    <sortCondition ref="A6:A41"/>
    <sortCondition ref="C6:C41"/>
  </sortState>
  <mergeCells count="7">
    <mergeCell ref="AE4:AJ4"/>
    <mergeCell ref="L3:AJ3"/>
    <mergeCell ref="F3:J3"/>
    <mergeCell ref="F4:J4"/>
    <mergeCell ref="L4:S4"/>
    <mergeCell ref="T4:U4"/>
    <mergeCell ref="Z4:AA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25"/>
  <sheetViews>
    <sheetView tabSelected="1" topLeftCell="A22" workbookViewId="0">
      <selection activeCell="L34" sqref="L34"/>
    </sheetView>
  </sheetViews>
  <sheetFormatPr defaultRowHeight="15" x14ac:dyDescent="0.25"/>
  <cols>
    <col min="2" max="2" width="9.140625" customWidth="1"/>
    <col min="13" max="13" width="115.28515625" customWidth="1"/>
  </cols>
  <sheetData>
    <row r="3" spans="13:13" ht="30" x14ac:dyDescent="0.25">
      <c r="M3" s="75" t="s">
        <v>87</v>
      </c>
    </row>
    <row r="4" spans="13:13" ht="60" x14ac:dyDescent="0.25">
      <c r="M4" s="77" t="s">
        <v>84</v>
      </c>
    </row>
    <row r="5" spans="13:13" ht="75" x14ac:dyDescent="0.25">
      <c r="M5" s="77" t="s">
        <v>88</v>
      </c>
    </row>
    <row r="6" spans="13:13" x14ac:dyDescent="0.25">
      <c r="M6" s="76"/>
    </row>
    <row r="7" spans="13:13" x14ac:dyDescent="0.25">
      <c r="M7" s="76"/>
    </row>
    <row r="8" spans="13:13" x14ac:dyDescent="0.25">
      <c r="M8" s="76"/>
    </row>
    <row r="9" spans="13:13" x14ac:dyDescent="0.25">
      <c r="M9" s="76"/>
    </row>
    <row r="10" spans="13:13" x14ac:dyDescent="0.25">
      <c r="M10" s="76"/>
    </row>
    <row r="11" spans="13:13" x14ac:dyDescent="0.25">
      <c r="M11" s="76"/>
    </row>
    <row r="12" spans="13:13" x14ac:dyDescent="0.25">
      <c r="M12" s="76"/>
    </row>
    <row r="13" spans="13:13" x14ac:dyDescent="0.25">
      <c r="M13" s="76"/>
    </row>
    <row r="14" spans="13:13" x14ac:dyDescent="0.25">
      <c r="M14" s="76"/>
    </row>
    <row r="15" spans="13:13" x14ac:dyDescent="0.25">
      <c r="M15" s="76"/>
    </row>
    <row r="16" spans="13:13" x14ac:dyDescent="0.25">
      <c r="M16" s="76"/>
    </row>
    <row r="17" spans="13:13" x14ac:dyDescent="0.25">
      <c r="M17" s="76"/>
    </row>
    <row r="18" spans="13:13" x14ac:dyDescent="0.25">
      <c r="M18" s="76"/>
    </row>
    <row r="19" spans="13:13" x14ac:dyDescent="0.25">
      <c r="M19" s="76"/>
    </row>
    <row r="20" spans="13:13" x14ac:dyDescent="0.25">
      <c r="M20" s="76"/>
    </row>
    <row r="21" spans="13:13" x14ac:dyDescent="0.25">
      <c r="M21" s="76"/>
    </row>
    <row r="22" spans="13:13" x14ac:dyDescent="0.25">
      <c r="M22" s="76"/>
    </row>
    <row r="23" spans="13:13" x14ac:dyDescent="0.25">
      <c r="M23" s="76"/>
    </row>
    <row r="24" spans="13:13" x14ac:dyDescent="0.25">
      <c r="M24" s="76"/>
    </row>
    <row r="25" spans="13:13" x14ac:dyDescent="0.25">
      <c r="M25" s="7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analyse</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2020-07-03T08:27:08Z</dcterms:created>
  <dcterms:modified xsi:type="dcterms:W3CDTF">2020-07-06T17:27:18Z</dcterms:modified>
</cp:coreProperties>
</file>