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pwork\school-roster\"/>
    </mc:Choice>
  </mc:AlternateContent>
  <bookViews>
    <workbookView xWindow="0" yWindow="0" windowWidth="20490" windowHeight="7755" activeTab="4"/>
  </bookViews>
  <sheets>
    <sheet name="first" sheetId="1" r:id="rId1"/>
    <sheet name="second" sheetId="5" r:id="rId2"/>
    <sheet name="Average" sheetId="6" r:id="rId3"/>
    <sheet name="Roster" sheetId="7" r:id="rId4"/>
    <sheet name="Card" sheetId="8" r:id="rId5"/>
  </sheets>
  <definedNames>
    <definedName name="_xlnm._FilterDatabase" localSheetId="3" hidden="1">Roster!$A$7:$T$91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1" i="5" l="1"/>
  <c r="AL21" i="5"/>
  <c r="AN21" i="5" s="1"/>
  <c r="AK21" i="5"/>
  <c r="AJ21" i="5"/>
  <c r="AI21" i="5"/>
  <c r="AG21" i="5"/>
  <c r="AH21" i="5" s="1"/>
  <c r="AF21" i="5"/>
  <c r="AD21" i="5"/>
  <c r="AC21" i="5"/>
  <c r="AE21" i="5" s="1"/>
  <c r="AA21" i="5"/>
  <c r="Z21" i="5"/>
  <c r="AB21" i="5" s="1"/>
  <c r="Y21" i="5"/>
  <c r="X21" i="5"/>
  <c r="W21" i="5"/>
  <c r="AM20" i="5"/>
  <c r="AN20" i="5" s="1"/>
  <c r="AL20" i="5"/>
  <c r="AJ20" i="5"/>
  <c r="AI20" i="5"/>
  <c r="AK20" i="5" s="1"/>
  <c r="AG20" i="5"/>
  <c r="AF20" i="5"/>
  <c r="AH20" i="5" s="1"/>
  <c r="AE20" i="5"/>
  <c r="AD20" i="5"/>
  <c r="AC20" i="5"/>
  <c r="AA20" i="5"/>
  <c r="AB20" i="5" s="1"/>
  <c r="Z20" i="5"/>
  <c r="X20" i="5"/>
  <c r="W20" i="5"/>
  <c r="Y20" i="5" s="1"/>
  <c r="AM19" i="5"/>
  <c r="AL19" i="5"/>
  <c r="AN19" i="5" s="1"/>
  <c r="AK19" i="5"/>
  <c r="AJ19" i="5"/>
  <c r="AI19" i="5"/>
  <c r="AG19" i="5"/>
  <c r="AH19" i="5" s="1"/>
  <c r="AF19" i="5"/>
  <c r="AD19" i="5"/>
  <c r="AC19" i="5"/>
  <c r="AE19" i="5" s="1"/>
  <c r="AA19" i="5"/>
  <c r="Z19" i="5"/>
  <c r="AB19" i="5" s="1"/>
  <c r="Y19" i="5"/>
  <c r="X19" i="5"/>
  <c r="W19" i="5"/>
  <c r="AM18" i="5"/>
  <c r="AN18" i="5" s="1"/>
  <c r="AL18" i="5"/>
  <c r="AJ18" i="5"/>
  <c r="AI18" i="5"/>
  <c r="AK18" i="5" s="1"/>
  <c r="AG18" i="5"/>
  <c r="AF18" i="5"/>
  <c r="AH18" i="5" s="1"/>
  <c r="AE18" i="5"/>
  <c r="AD18" i="5"/>
  <c r="AC18" i="5"/>
  <c r="AA18" i="5"/>
  <c r="AB18" i="5" s="1"/>
  <c r="Z18" i="5"/>
  <c r="X18" i="5"/>
  <c r="W18" i="5"/>
  <c r="Y18" i="5" s="1"/>
  <c r="AM17" i="5"/>
  <c r="AL17" i="5"/>
  <c r="AN17" i="5" s="1"/>
  <c r="AK17" i="5"/>
  <c r="AJ17" i="5"/>
  <c r="AI17" i="5"/>
  <c r="AG17" i="5"/>
  <c r="AH17" i="5" s="1"/>
  <c r="AF17" i="5"/>
  <c r="AD17" i="5"/>
  <c r="AC17" i="5"/>
  <c r="AE17" i="5" s="1"/>
  <c r="AA17" i="5"/>
  <c r="Z17" i="5"/>
  <c r="AB17" i="5" s="1"/>
  <c r="Y17" i="5"/>
  <c r="X17" i="5"/>
  <c r="W17" i="5"/>
  <c r="AM16" i="5"/>
  <c r="AN16" i="5" s="1"/>
  <c r="AL16" i="5"/>
  <c r="AJ16" i="5"/>
  <c r="AI16" i="5"/>
  <c r="AK16" i="5" s="1"/>
  <c r="AG16" i="5"/>
  <c r="AF16" i="5"/>
  <c r="AH16" i="5" s="1"/>
  <c r="AE16" i="5"/>
  <c r="AD16" i="5"/>
  <c r="AC16" i="5"/>
  <c r="AA16" i="5"/>
  <c r="AB16" i="5" s="1"/>
  <c r="Z16" i="5"/>
  <c r="X16" i="5"/>
  <c r="W16" i="5"/>
  <c r="Y16" i="5" s="1"/>
  <c r="AM15" i="5"/>
  <c r="AL15" i="5"/>
  <c r="AN15" i="5" s="1"/>
  <c r="AK15" i="5"/>
  <c r="AJ15" i="5"/>
  <c r="AI15" i="5"/>
  <c r="AG15" i="5"/>
  <c r="AH15" i="5" s="1"/>
  <c r="AF15" i="5"/>
  <c r="AD15" i="5"/>
  <c r="AC15" i="5"/>
  <c r="AE15" i="5" s="1"/>
  <c r="AA15" i="5"/>
  <c r="Z15" i="5"/>
  <c r="AB15" i="5" s="1"/>
  <c r="Y15" i="5"/>
  <c r="X15" i="5"/>
  <c r="W15" i="5"/>
  <c r="AM14" i="5"/>
  <c r="AN14" i="5" s="1"/>
  <c r="AL14" i="5"/>
  <c r="AJ14" i="5"/>
  <c r="AI14" i="5"/>
  <c r="AK14" i="5" s="1"/>
  <c r="AG14" i="5"/>
  <c r="AF14" i="5"/>
  <c r="AH14" i="5" s="1"/>
  <c r="AE14" i="5"/>
  <c r="AD14" i="5"/>
  <c r="AC14" i="5"/>
  <c r="AA14" i="5"/>
  <c r="AB14" i="5" s="1"/>
  <c r="Z14" i="5"/>
  <c r="X14" i="5"/>
  <c r="W14" i="5"/>
  <c r="Y14" i="5" s="1"/>
  <c r="AM13" i="5"/>
  <c r="AL13" i="5"/>
  <c r="AN13" i="5" s="1"/>
  <c r="AK13" i="5"/>
  <c r="AJ13" i="5"/>
  <c r="AI13" i="5"/>
  <c r="AG13" i="5"/>
  <c r="AH13" i="5" s="1"/>
  <c r="AF13" i="5"/>
  <c r="AD13" i="5"/>
  <c r="AC13" i="5"/>
  <c r="AE13" i="5" s="1"/>
  <c r="AA13" i="5"/>
  <c r="Z13" i="5"/>
  <c r="AB13" i="5" s="1"/>
  <c r="Y13" i="5"/>
  <c r="X13" i="5"/>
  <c r="W13" i="5"/>
  <c r="AM12" i="5"/>
  <c r="AN12" i="5" s="1"/>
  <c r="AL12" i="5"/>
  <c r="AJ12" i="5"/>
  <c r="AI12" i="5"/>
  <c r="AK12" i="5" s="1"/>
  <c r="AG12" i="5"/>
  <c r="AF12" i="5"/>
  <c r="AH12" i="5" s="1"/>
  <c r="AE12" i="5"/>
  <c r="AD12" i="5"/>
  <c r="AC12" i="5"/>
  <c r="AA12" i="5"/>
  <c r="AB12" i="5" s="1"/>
  <c r="Z12" i="5"/>
  <c r="X12" i="5"/>
  <c r="W12" i="5"/>
  <c r="Y12" i="5" s="1"/>
  <c r="AM11" i="5"/>
  <c r="AL11" i="5"/>
  <c r="AN11" i="5" s="1"/>
  <c r="AK11" i="5"/>
  <c r="AJ11" i="5"/>
  <c r="AI11" i="5"/>
  <c r="AG11" i="5"/>
  <c r="AH11" i="5" s="1"/>
  <c r="AF11" i="5"/>
  <c r="AD11" i="5"/>
  <c r="AC11" i="5"/>
  <c r="AE11" i="5" s="1"/>
  <c r="AA11" i="5"/>
  <c r="Z11" i="5"/>
  <c r="AB11" i="5" s="1"/>
  <c r="Y11" i="5"/>
  <c r="X11" i="5"/>
  <c r="W11" i="5"/>
  <c r="AM21" i="1"/>
  <c r="AL21" i="1"/>
  <c r="AN21" i="1" s="1"/>
  <c r="AK21" i="1"/>
  <c r="AJ21" i="1"/>
  <c r="AI21" i="1"/>
  <c r="AG21" i="1"/>
  <c r="AF21" i="1"/>
  <c r="AH21" i="1" s="1"/>
  <c r="AD21" i="1"/>
  <c r="AC21" i="1"/>
  <c r="AE21" i="1" s="1"/>
  <c r="AA21" i="1"/>
  <c r="Z21" i="1"/>
  <c r="AB21" i="1" s="1"/>
  <c r="Y21" i="1"/>
  <c r="X21" i="1"/>
  <c r="W21" i="1"/>
  <c r="AM20" i="1"/>
  <c r="AL20" i="1"/>
  <c r="AN20" i="1" s="1"/>
  <c r="AJ20" i="1"/>
  <c r="AI20" i="1"/>
  <c r="AK20" i="1" s="1"/>
  <c r="AG20" i="1"/>
  <c r="AF20" i="1"/>
  <c r="AH20" i="1" s="1"/>
  <c r="AE20" i="1"/>
  <c r="AD20" i="1"/>
  <c r="AC20" i="1"/>
  <c r="AA20" i="1"/>
  <c r="Z20" i="1"/>
  <c r="AB20" i="1" s="1"/>
  <c r="X20" i="1"/>
  <c r="W20" i="1"/>
  <c r="Y20" i="1" s="1"/>
  <c r="AM19" i="1"/>
  <c r="AL19" i="1"/>
  <c r="AN19" i="1" s="1"/>
  <c r="AK19" i="1"/>
  <c r="AJ19" i="1"/>
  <c r="AI19" i="1"/>
  <c r="AG19" i="1"/>
  <c r="AF19" i="1"/>
  <c r="AH19" i="1" s="1"/>
  <c r="AD19" i="1"/>
  <c r="AC19" i="1"/>
  <c r="AE19" i="1" s="1"/>
  <c r="AA19" i="1"/>
  <c r="Z19" i="1"/>
  <c r="AB19" i="1" s="1"/>
  <c r="Y19" i="1"/>
  <c r="X19" i="1"/>
  <c r="W19" i="1"/>
  <c r="AM18" i="1"/>
  <c r="AL18" i="1"/>
  <c r="AN18" i="1" s="1"/>
  <c r="AJ18" i="1"/>
  <c r="AI18" i="1"/>
  <c r="AK18" i="1" s="1"/>
  <c r="AG18" i="1"/>
  <c r="AF18" i="1"/>
  <c r="AH18" i="1" s="1"/>
  <c r="AE18" i="1"/>
  <c r="AD18" i="1"/>
  <c r="AC18" i="1"/>
  <c r="AA18" i="1"/>
  <c r="Z18" i="1"/>
  <c r="AB18" i="1" s="1"/>
  <c r="X18" i="1"/>
  <c r="W18" i="1"/>
  <c r="Y18" i="1" s="1"/>
  <c r="AM17" i="1"/>
  <c r="AL17" i="1"/>
  <c r="AN17" i="1" s="1"/>
  <c r="AK17" i="1"/>
  <c r="AJ17" i="1"/>
  <c r="AI17" i="1"/>
  <c r="AG17" i="1"/>
  <c r="AF17" i="1"/>
  <c r="AH17" i="1" s="1"/>
  <c r="AD17" i="1"/>
  <c r="AC17" i="1"/>
  <c r="AE17" i="1" s="1"/>
  <c r="AA17" i="1"/>
  <c r="Z17" i="1"/>
  <c r="AB17" i="1" s="1"/>
  <c r="Y17" i="1"/>
  <c r="X17" i="1"/>
  <c r="W17" i="1"/>
  <c r="AM16" i="1"/>
  <c r="AL16" i="1"/>
  <c r="AN16" i="1" s="1"/>
  <c r="AJ16" i="1"/>
  <c r="AI16" i="1"/>
  <c r="AK16" i="1" s="1"/>
  <c r="AG16" i="1"/>
  <c r="AF16" i="1"/>
  <c r="AH16" i="1" s="1"/>
  <c r="AE16" i="1"/>
  <c r="AD16" i="1"/>
  <c r="AC16" i="1"/>
  <c r="AA16" i="1"/>
  <c r="Z16" i="1"/>
  <c r="AB16" i="1" s="1"/>
  <c r="X16" i="1"/>
  <c r="W16" i="1"/>
  <c r="Y16" i="1" s="1"/>
  <c r="AM15" i="1"/>
  <c r="AL15" i="1"/>
  <c r="AN15" i="1" s="1"/>
  <c r="AK15" i="1"/>
  <c r="AJ15" i="1"/>
  <c r="AI15" i="1"/>
  <c r="AG15" i="1"/>
  <c r="AF15" i="1"/>
  <c r="AH15" i="1" s="1"/>
  <c r="AD15" i="1"/>
  <c r="AC15" i="1"/>
  <c r="AE15" i="1" s="1"/>
  <c r="AA15" i="1"/>
  <c r="Z15" i="1"/>
  <c r="AB15" i="1" s="1"/>
  <c r="Y15" i="1"/>
  <c r="X15" i="1"/>
  <c r="W15" i="1"/>
  <c r="AM14" i="1"/>
  <c r="AL14" i="1"/>
  <c r="AN14" i="1" s="1"/>
  <c r="AJ14" i="1"/>
  <c r="AI14" i="1"/>
  <c r="AK14" i="1" s="1"/>
  <c r="AG14" i="1"/>
  <c r="AF14" i="1"/>
  <c r="AH14" i="1" s="1"/>
  <c r="AE14" i="1"/>
  <c r="AD14" i="1"/>
  <c r="AC14" i="1"/>
  <c r="AA14" i="1"/>
  <c r="Z14" i="1"/>
  <c r="AB14" i="1" s="1"/>
  <c r="X14" i="1"/>
  <c r="W14" i="1"/>
  <c r="Y14" i="1" s="1"/>
  <c r="AM13" i="1"/>
  <c r="AL13" i="1"/>
  <c r="AN13" i="1" s="1"/>
  <c r="AK13" i="1"/>
  <c r="AJ13" i="1"/>
  <c r="AI13" i="1"/>
  <c r="AG13" i="1"/>
  <c r="AF13" i="1"/>
  <c r="AH13" i="1" s="1"/>
  <c r="AD13" i="1"/>
  <c r="AC13" i="1"/>
  <c r="AE13" i="1" s="1"/>
  <c r="AA13" i="1"/>
  <c r="Z13" i="1"/>
  <c r="AB13" i="1" s="1"/>
  <c r="Y13" i="1"/>
  <c r="X13" i="1"/>
  <c r="W13" i="1"/>
  <c r="AM12" i="1"/>
  <c r="AL12" i="1"/>
  <c r="AN12" i="1" s="1"/>
  <c r="AJ12" i="1"/>
  <c r="AI12" i="1"/>
  <c r="AK12" i="1" s="1"/>
  <c r="AG12" i="1"/>
  <c r="AF12" i="1"/>
  <c r="AH12" i="1" s="1"/>
  <c r="AE12" i="1"/>
  <c r="AD12" i="1"/>
  <c r="AC12" i="1"/>
  <c r="AA12" i="1"/>
  <c r="Z12" i="1"/>
  <c r="AB12" i="1" s="1"/>
  <c r="X12" i="1"/>
  <c r="W12" i="1"/>
  <c r="Y12" i="1" s="1"/>
  <c r="AM11" i="1"/>
  <c r="AL11" i="1"/>
  <c r="AN11" i="1" s="1"/>
  <c r="AK11" i="1"/>
  <c r="AJ11" i="1"/>
  <c r="AI11" i="1"/>
  <c r="AG11" i="1"/>
  <c r="AF11" i="1"/>
  <c r="AH11" i="1" s="1"/>
  <c r="AD11" i="1"/>
  <c r="AC11" i="1"/>
  <c r="AE11" i="1" s="1"/>
  <c r="AA11" i="1"/>
  <c r="Z11" i="1"/>
  <c r="AB11" i="1" s="1"/>
  <c r="Y11" i="1"/>
  <c r="X11" i="1"/>
  <c r="W11" i="1"/>
  <c r="AM21" i="6"/>
  <c r="AM20" i="6"/>
  <c r="AM19" i="6"/>
  <c r="AM18" i="6"/>
  <c r="AM17" i="6"/>
  <c r="AM16" i="6"/>
  <c r="AM15" i="6"/>
  <c r="AM14" i="6"/>
  <c r="AM13" i="6"/>
  <c r="AM12" i="6"/>
  <c r="AM11" i="6"/>
  <c r="AL21" i="6"/>
  <c r="AL20" i="6"/>
  <c r="AL19" i="6"/>
  <c r="AL18" i="6"/>
  <c r="AL17" i="6"/>
  <c r="AL16" i="6"/>
  <c r="AL15" i="6"/>
  <c r="AL14" i="6"/>
  <c r="AL13" i="6"/>
  <c r="AL12" i="6"/>
  <c r="AL11" i="6"/>
  <c r="AJ21" i="6"/>
  <c r="AJ20" i="6"/>
  <c r="AJ19" i="6"/>
  <c r="AJ18" i="6"/>
  <c r="AJ17" i="6"/>
  <c r="AJ16" i="6"/>
  <c r="AJ15" i="6"/>
  <c r="AJ14" i="6"/>
  <c r="AJ13" i="6"/>
  <c r="AJ12" i="6"/>
  <c r="AJ11" i="6"/>
  <c r="AI21" i="6"/>
  <c r="AI20" i="6"/>
  <c r="AI19" i="6"/>
  <c r="AI18" i="6"/>
  <c r="AI17" i="6"/>
  <c r="AI16" i="6"/>
  <c r="AI15" i="6"/>
  <c r="AI14" i="6"/>
  <c r="AI13" i="6"/>
  <c r="AI12" i="6"/>
  <c r="AI11" i="6"/>
  <c r="AG21" i="6"/>
  <c r="AG20" i="6"/>
  <c r="AG19" i="6"/>
  <c r="AG18" i="6"/>
  <c r="AG17" i="6"/>
  <c r="AG16" i="6"/>
  <c r="AG15" i="6"/>
  <c r="AG14" i="6"/>
  <c r="AG13" i="6"/>
  <c r="AG12" i="6"/>
  <c r="AG11" i="6"/>
  <c r="AF21" i="6"/>
  <c r="AF20" i="6"/>
  <c r="AF19" i="6"/>
  <c r="AF18" i="6"/>
  <c r="AF17" i="6"/>
  <c r="AF16" i="6"/>
  <c r="AF15" i="6"/>
  <c r="AF14" i="6"/>
  <c r="AF13" i="6"/>
  <c r="AF12" i="6"/>
  <c r="AF11" i="6"/>
  <c r="AD21" i="6"/>
  <c r="AD20" i="6"/>
  <c r="AD19" i="6"/>
  <c r="AD18" i="6"/>
  <c r="AD17" i="6"/>
  <c r="AD16" i="6"/>
  <c r="AD15" i="6"/>
  <c r="AC21" i="6"/>
  <c r="AC20" i="6"/>
  <c r="AC19" i="6"/>
  <c r="AC18" i="6"/>
  <c r="AC17" i="6"/>
  <c r="AC16" i="6"/>
  <c r="AC15" i="6"/>
  <c r="AC14" i="6"/>
  <c r="AC13" i="6"/>
  <c r="AC12" i="6"/>
  <c r="AC11" i="6"/>
  <c r="AA21" i="6"/>
  <c r="AA20" i="6"/>
  <c r="AA19" i="6"/>
  <c r="AA18" i="6"/>
  <c r="AA17" i="6"/>
  <c r="AA16" i="6"/>
  <c r="AA15" i="6"/>
  <c r="AA14" i="6"/>
  <c r="AA13" i="6"/>
  <c r="AA12" i="6"/>
  <c r="AA11" i="6"/>
  <c r="Z11" i="6"/>
  <c r="Z21" i="6"/>
  <c r="Z20" i="6"/>
  <c r="Z19" i="6"/>
  <c r="Z18" i="6"/>
  <c r="Z17" i="6"/>
  <c r="Z16" i="6"/>
  <c r="Z15" i="6"/>
  <c r="Z14" i="6"/>
  <c r="Z13" i="6"/>
  <c r="Z12" i="6"/>
  <c r="X21" i="6"/>
  <c r="X20" i="6"/>
  <c r="X19" i="6"/>
  <c r="X18" i="6"/>
  <c r="X17" i="6"/>
  <c r="X16" i="6"/>
  <c r="X15" i="6"/>
  <c r="X14" i="6"/>
  <c r="X13" i="6"/>
  <c r="X12" i="6"/>
  <c r="X11" i="6"/>
  <c r="W20" i="6"/>
  <c r="W21" i="6"/>
  <c r="W19" i="6"/>
  <c r="W18" i="6"/>
  <c r="W17" i="6"/>
  <c r="W16" i="6"/>
  <c r="W15" i="6"/>
  <c r="W14" i="6"/>
  <c r="W13" i="6"/>
  <c r="W12" i="6"/>
  <c r="W11" i="6"/>
  <c r="G4" i="5" l="1"/>
  <c r="G3" i="5"/>
  <c r="D9" i="8" l="1"/>
  <c r="D10" i="8"/>
  <c r="D11" i="8"/>
  <c r="D12" i="8"/>
  <c r="D13" i="8"/>
  <c r="D14" i="8"/>
  <c r="D15" i="8"/>
  <c r="D16" i="8"/>
  <c r="D17" i="8"/>
  <c r="D18" i="8"/>
  <c r="E9" i="8"/>
  <c r="E10" i="8"/>
  <c r="E11" i="8"/>
  <c r="E12" i="8"/>
  <c r="E13" i="8"/>
  <c r="E14" i="8"/>
  <c r="E15" i="8"/>
  <c r="E16" i="8"/>
  <c r="E17" i="8"/>
  <c r="E18" i="8"/>
  <c r="E8" i="8"/>
  <c r="D8" i="8"/>
  <c r="D5" i="8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8" i="5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8" i="1"/>
  <c r="E20" i="8" l="1"/>
  <c r="D20" i="8"/>
  <c r="B8" i="5"/>
  <c r="R12" i="7"/>
  <c r="R21" i="7"/>
  <c r="R33" i="7"/>
  <c r="R45" i="7"/>
  <c r="R57" i="7"/>
  <c r="R69" i="7"/>
  <c r="R81" i="7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J9" i="7"/>
  <c r="R90" i="7"/>
  <c r="P90" i="7"/>
  <c r="O90" i="7"/>
  <c r="N90" i="7"/>
  <c r="M90" i="7"/>
  <c r="L90" i="7"/>
  <c r="K90" i="7"/>
  <c r="J90" i="7"/>
  <c r="I90" i="7"/>
  <c r="H90" i="7"/>
  <c r="G90" i="7"/>
  <c r="F90" i="7"/>
  <c r="R87" i="7"/>
  <c r="P87" i="7"/>
  <c r="O87" i="7"/>
  <c r="N87" i="7"/>
  <c r="M87" i="7"/>
  <c r="L87" i="7"/>
  <c r="K87" i="7"/>
  <c r="J87" i="7"/>
  <c r="I87" i="7"/>
  <c r="H87" i="7"/>
  <c r="G87" i="7"/>
  <c r="F87" i="7"/>
  <c r="R84" i="7"/>
  <c r="P84" i="7"/>
  <c r="O84" i="7"/>
  <c r="N84" i="7"/>
  <c r="M84" i="7"/>
  <c r="L84" i="7"/>
  <c r="K84" i="7"/>
  <c r="J84" i="7"/>
  <c r="I84" i="7"/>
  <c r="H84" i="7"/>
  <c r="G84" i="7"/>
  <c r="F84" i="7"/>
  <c r="P81" i="7"/>
  <c r="O81" i="7"/>
  <c r="N81" i="7"/>
  <c r="M81" i="7"/>
  <c r="L81" i="7"/>
  <c r="K81" i="7"/>
  <c r="J81" i="7"/>
  <c r="I81" i="7"/>
  <c r="H81" i="7"/>
  <c r="G81" i="7"/>
  <c r="F81" i="7"/>
  <c r="R78" i="7"/>
  <c r="P78" i="7"/>
  <c r="O78" i="7"/>
  <c r="N78" i="7"/>
  <c r="M78" i="7"/>
  <c r="L78" i="7"/>
  <c r="K78" i="7"/>
  <c r="J78" i="7"/>
  <c r="I78" i="7"/>
  <c r="H78" i="7"/>
  <c r="G78" i="7"/>
  <c r="F78" i="7"/>
  <c r="R75" i="7"/>
  <c r="P75" i="7"/>
  <c r="O75" i="7"/>
  <c r="N75" i="7"/>
  <c r="M75" i="7"/>
  <c r="L75" i="7"/>
  <c r="K75" i="7"/>
  <c r="J75" i="7"/>
  <c r="I75" i="7"/>
  <c r="H75" i="7"/>
  <c r="G75" i="7"/>
  <c r="F75" i="7"/>
  <c r="R72" i="7"/>
  <c r="P72" i="7"/>
  <c r="O72" i="7"/>
  <c r="N72" i="7"/>
  <c r="M72" i="7"/>
  <c r="L72" i="7"/>
  <c r="K72" i="7"/>
  <c r="J72" i="7"/>
  <c r="I72" i="7"/>
  <c r="H72" i="7"/>
  <c r="G72" i="7"/>
  <c r="F72" i="7"/>
  <c r="P69" i="7"/>
  <c r="O69" i="7"/>
  <c r="N69" i="7"/>
  <c r="M69" i="7"/>
  <c r="L69" i="7"/>
  <c r="K69" i="7"/>
  <c r="J69" i="7"/>
  <c r="I69" i="7"/>
  <c r="H69" i="7"/>
  <c r="G69" i="7"/>
  <c r="F69" i="7"/>
  <c r="R66" i="7"/>
  <c r="P66" i="7"/>
  <c r="O66" i="7"/>
  <c r="N66" i="7"/>
  <c r="M66" i="7"/>
  <c r="L66" i="7"/>
  <c r="K66" i="7"/>
  <c r="J66" i="7"/>
  <c r="I66" i="7"/>
  <c r="H66" i="7"/>
  <c r="G66" i="7"/>
  <c r="F66" i="7"/>
  <c r="R63" i="7"/>
  <c r="P63" i="7"/>
  <c r="O63" i="7"/>
  <c r="N63" i="7"/>
  <c r="M63" i="7"/>
  <c r="L63" i="7"/>
  <c r="K63" i="7"/>
  <c r="J63" i="7"/>
  <c r="I63" i="7"/>
  <c r="H63" i="7"/>
  <c r="G63" i="7"/>
  <c r="F63" i="7"/>
  <c r="R60" i="7"/>
  <c r="P60" i="7"/>
  <c r="O60" i="7"/>
  <c r="N60" i="7"/>
  <c r="M60" i="7"/>
  <c r="L60" i="7"/>
  <c r="K60" i="7"/>
  <c r="J60" i="7"/>
  <c r="I60" i="7"/>
  <c r="H60" i="7"/>
  <c r="G60" i="7"/>
  <c r="F60" i="7"/>
  <c r="P57" i="7"/>
  <c r="O57" i="7"/>
  <c r="N57" i="7"/>
  <c r="M57" i="7"/>
  <c r="L57" i="7"/>
  <c r="K57" i="7"/>
  <c r="J57" i="7"/>
  <c r="I57" i="7"/>
  <c r="H57" i="7"/>
  <c r="G57" i="7"/>
  <c r="F57" i="7"/>
  <c r="R54" i="7"/>
  <c r="P54" i="7"/>
  <c r="O54" i="7"/>
  <c r="N54" i="7"/>
  <c r="M54" i="7"/>
  <c r="L54" i="7"/>
  <c r="K54" i="7"/>
  <c r="J54" i="7"/>
  <c r="I54" i="7"/>
  <c r="H54" i="7"/>
  <c r="G54" i="7"/>
  <c r="F54" i="7"/>
  <c r="R51" i="7"/>
  <c r="P51" i="7"/>
  <c r="O51" i="7"/>
  <c r="N51" i="7"/>
  <c r="M51" i="7"/>
  <c r="L51" i="7"/>
  <c r="K51" i="7"/>
  <c r="J51" i="7"/>
  <c r="I51" i="7"/>
  <c r="H51" i="7"/>
  <c r="G51" i="7"/>
  <c r="F51" i="7"/>
  <c r="R48" i="7"/>
  <c r="P48" i="7"/>
  <c r="O48" i="7"/>
  <c r="N48" i="7"/>
  <c r="M48" i="7"/>
  <c r="L48" i="7"/>
  <c r="K48" i="7"/>
  <c r="J48" i="7"/>
  <c r="I48" i="7"/>
  <c r="H48" i="7"/>
  <c r="G48" i="7"/>
  <c r="F48" i="7"/>
  <c r="P45" i="7"/>
  <c r="O45" i="7"/>
  <c r="N45" i="7"/>
  <c r="M45" i="7"/>
  <c r="L45" i="7"/>
  <c r="K45" i="7"/>
  <c r="J45" i="7"/>
  <c r="I45" i="7"/>
  <c r="H45" i="7"/>
  <c r="G45" i="7"/>
  <c r="F45" i="7"/>
  <c r="R42" i="7"/>
  <c r="P42" i="7"/>
  <c r="O42" i="7"/>
  <c r="N42" i="7"/>
  <c r="M42" i="7"/>
  <c r="L42" i="7"/>
  <c r="K42" i="7"/>
  <c r="J42" i="7"/>
  <c r="I42" i="7"/>
  <c r="H42" i="7"/>
  <c r="G42" i="7"/>
  <c r="F42" i="7"/>
  <c r="R39" i="7"/>
  <c r="P39" i="7"/>
  <c r="O39" i="7"/>
  <c r="N39" i="7"/>
  <c r="M39" i="7"/>
  <c r="L39" i="7"/>
  <c r="K39" i="7"/>
  <c r="J39" i="7"/>
  <c r="I39" i="7"/>
  <c r="H39" i="7"/>
  <c r="G39" i="7"/>
  <c r="F39" i="7"/>
  <c r="R36" i="7"/>
  <c r="P36" i="7"/>
  <c r="O36" i="7"/>
  <c r="N36" i="7"/>
  <c r="M36" i="7"/>
  <c r="L36" i="7"/>
  <c r="K36" i="7"/>
  <c r="J36" i="7"/>
  <c r="I36" i="7"/>
  <c r="H36" i="7"/>
  <c r="G36" i="7"/>
  <c r="F36" i="7"/>
  <c r="P33" i="7"/>
  <c r="O33" i="7"/>
  <c r="N33" i="7"/>
  <c r="M33" i="7"/>
  <c r="L33" i="7"/>
  <c r="K33" i="7"/>
  <c r="J33" i="7"/>
  <c r="I33" i="7"/>
  <c r="H33" i="7"/>
  <c r="G33" i="7"/>
  <c r="F33" i="7"/>
  <c r="R30" i="7"/>
  <c r="P30" i="7"/>
  <c r="O30" i="7"/>
  <c r="N30" i="7"/>
  <c r="M30" i="7"/>
  <c r="L30" i="7"/>
  <c r="K30" i="7"/>
  <c r="J30" i="7"/>
  <c r="I30" i="7"/>
  <c r="H30" i="7"/>
  <c r="G30" i="7"/>
  <c r="F30" i="7"/>
  <c r="R27" i="7"/>
  <c r="P27" i="7"/>
  <c r="O27" i="7"/>
  <c r="N27" i="7"/>
  <c r="M27" i="7"/>
  <c r="L27" i="7"/>
  <c r="K27" i="7"/>
  <c r="J27" i="7"/>
  <c r="I27" i="7"/>
  <c r="H27" i="7"/>
  <c r="G27" i="7"/>
  <c r="F27" i="7"/>
  <c r="R24" i="7"/>
  <c r="P24" i="7"/>
  <c r="O24" i="7"/>
  <c r="N24" i="7"/>
  <c r="M24" i="7"/>
  <c r="L24" i="7"/>
  <c r="K24" i="7"/>
  <c r="J24" i="7"/>
  <c r="I24" i="7"/>
  <c r="H24" i="7"/>
  <c r="G24" i="7"/>
  <c r="F24" i="7"/>
  <c r="P21" i="7"/>
  <c r="O21" i="7"/>
  <c r="N21" i="7"/>
  <c r="M21" i="7"/>
  <c r="L21" i="7"/>
  <c r="K21" i="7"/>
  <c r="J21" i="7"/>
  <c r="I21" i="7"/>
  <c r="H21" i="7"/>
  <c r="G21" i="7"/>
  <c r="F21" i="7"/>
  <c r="R18" i="7"/>
  <c r="P18" i="7"/>
  <c r="O18" i="7"/>
  <c r="N18" i="7"/>
  <c r="M18" i="7"/>
  <c r="L18" i="7"/>
  <c r="K18" i="7"/>
  <c r="J18" i="7"/>
  <c r="I18" i="7"/>
  <c r="H18" i="7"/>
  <c r="G18" i="7"/>
  <c r="F18" i="7"/>
  <c r="R15" i="7"/>
  <c r="P15" i="7"/>
  <c r="O15" i="7"/>
  <c r="N15" i="7"/>
  <c r="M15" i="7"/>
  <c r="L15" i="7"/>
  <c r="K15" i="7"/>
  <c r="J15" i="7"/>
  <c r="I15" i="7"/>
  <c r="H15" i="7"/>
  <c r="G15" i="7"/>
  <c r="F15" i="7"/>
  <c r="P12" i="7"/>
  <c r="O12" i="7"/>
  <c r="N12" i="7"/>
  <c r="M12" i="7"/>
  <c r="L12" i="7"/>
  <c r="K12" i="7"/>
  <c r="J12" i="7"/>
  <c r="I12" i="7"/>
  <c r="H12" i="7"/>
  <c r="G12" i="7"/>
  <c r="F12" i="7"/>
  <c r="F9" i="7"/>
  <c r="G9" i="7"/>
  <c r="H9" i="7"/>
  <c r="I9" i="7"/>
  <c r="K9" i="7"/>
  <c r="L9" i="7"/>
  <c r="M9" i="7"/>
  <c r="N9" i="7"/>
  <c r="O9" i="7"/>
  <c r="P9" i="7"/>
  <c r="B11" i="7"/>
  <c r="C11" i="7"/>
  <c r="D11" i="7"/>
  <c r="B14" i="7"/>
  <c r="C14" i="7"/>
  <c r="D14" i="7"/>
  <c r="B17" i="7"/>
  <c r="C17" i="7"/>
  <c r="D17" i="7"/>
  <c r="B20" i="7"/>
  <c r="C20" i="7"/>
  <c r="D20" i="7"/>
  <c r="B23" i="7"/>
  <c r="C23" i="7"/>
  <c r="D23" i="7"/>
  <c r="B26" i="7"/>
  <c r="C26" i="7"/>
  <c r="D26" i="7"/>
  <c r="B29" i="7"/>
  <c r="C29" i="7"/>
  <c r="D29" i="7"/>
  <c r="B32" i="7"/>
  <c r="C32" i="7"/>
  <c r="D32" i="7"/>
  <c r="B35" i="7"/>
  <c r="C35" i="7"/>
  <c r="D35" i="7"/>
  <c r="B38" i="7"/>
  <c r="C38" i="7"/>
  <c r="D38" i="7"/>
  <c r="B41" i="7"/>
  <c r="C41" i="7"/>
  <c r="D41" i="7"/>
  <c r="B44" i="7"/>
  <c r="C44" i="7"/>
  <c r="D44" i="7"/>
  <c r="B47" i="7"/>
  <c r="C47" i="7"/>
  <c r="D47" i="7"/>
  <c r="B50" i="7"/>
  <c r="C50" i="7"/>
  <c r="D50" i="7"/>
  <c r="B53" i="7"/>
  <c r="C53" i="7"/>
  <c r="D53" i="7"/>
  <c r="B56" i="7"/>
  <c r="C56" i="7"/>
  <c r="D56" i="7"/>
  <c r="B59" i="7"/>
  <c r="C59" i="7"/>
  <c r="D59" i="7"/>
  <c r="B62" i="7"/>
  <c r="C62" i="7"/>
  <c r="D62" i="7"/>
  <c r="B65" i="7"/>
  <c r="C65" i="7"/>
  <c r="D65" i="7"/>
  <c r="B68" i="7"/>
  <c r="C68" i="7"/>
  <c r="D68" i="7"/>
  <c r="B71" i="7"/>
  <c r="C71" i="7"/>
  <c r="D71" i="7"/>
  <c r="B74" i="7"/>
  <c r="C74" i="7"/>
  <c r="D74" i="7"/>
  <c r="B77" i="7"/>
  <c r="C77" i="7"/>
  <c r="D77" i="7"/>
  <c r="B80" i="7"/>
  <c r="C80" i="7"/>
  <c r="D80" i="7"/>
  <c r="B83" i="7"/>
  <c r="C83" i="7"/>
  <c r="D83" i="7"/>
  <c r="B86" i="7"/>
  <c r="C86" i="7"/>
  <c r="D86" i="7"/>
  <c r="B89" i="7"/>
  <c r="C89" i="7"/>
  <c r="D89" i="7"/>
  <c r="R89" i="7"/>
  <c r="P89" i="7"/>
  <c r="O89" i="7"/>
  <c r="N89" i="7"/>
  <c r="M89" i="7"/>
  <c r="L89" i="7"/>
  <c r="K89" i="7"/>
  <c r="J89" i="7"/>
  <c r="I89" i="7"/>
  <c r="H89" i="7"/>
  <c r="G89" i="7"/>
  <c r="F89" i="7"/>
  <c r="P86" i="7"/>
  <c r="O86" i="7"/>
  <c r="N86" i="7"/>
  <c r="M86" i="7"/>
  <c r="L86" i="7"/>
  <c r="K86" i="7"/>
  <c r="J86" i="7"/>
  <c r="I86" i="7"/>
  <c r="H86" i="7"/>
  <c r="G86" i="7"/>
  <c r="F86" i="7"/>
  <c r="R83" i="7"/>
  <c r="P83" i="7"/>
  <c r="O83" i="7"/>
  <c r="N83" i="7"/>
  <c r="M83" i="7"/>
  <c r="L83" i="7"/>
  <c r="K83" i="7"/>
  <c r="J83" i="7"/>
  <c r="I83" i="7"/>
  <c r="H83" i="7"/>
  <c r="G83" i="7"/>
  <c r="F83" i="7"/>
  <c r="R80" i="7"/>
  <c r="P80" i="7"/>
  <c r="O80" i="7"/>
  <c r="N80" i="7"/>
  <c r="M80" i="7"/>
  <c r="L80" i="7"/>
  <c r="K80" i="7"/>
  <c r="J80" i="7"/>
  <c r="I80" i="7"/>
  <c r="H80" i="7"/>
  <c r="G80" i="7"/>
  <c r="F80" i="7"/>
  <c r="R77" i="7"/>
  <c r="P77" i="7"/>
  <c r="O77" i="7"/>
  <c r="N77" i="7"/>
  <c r="M77" i="7"/>
  <c r="L77" i="7"/>
  <c r="K77" i="7"/>
  <c r="J77" i="7"/>
  <c r="I77" i="7"/>
  <c r="H77" i="7"/>
  <c r="G77" i="7"/>
  <c r="F77" i="7"/>
  <c r="P74" i="7"/>
  <c r="O74" i="7"/>
  <c r="N74" i="7"/>
  <c r="M74" i="7"/>
  <c r="L74" i="7"/>
  <c r="K74" i="7"/>
  <c r="J74" i="7"/>
  <c r="I74" i="7"/>
  <c r="H74" i="7"/>
  <c r="G74" i="7"/>
  <c r="F74" i="7"/>
  <c r="R71" i="7"/>
  <c r="P71" i="7"/>
  <c r="O71" i="7"/>
  <c r="N71" i="7"/>
  <c r="M71" i="7"/>
  <c r="L71" i="7"/>
  <c r="K71" i="7"/>
  <c r="J71" i="7"/>
  <c r="I71" i="7"/>
  <c r="H71" i="7"/>
  <c r="G71" i="7"/>
  <c r="F71" i="7"/>
  <c r="R68" i="7"/>
  <c r="P68" i="7"/>
  <c r="O68" i="7"/>
  <c r="N68" i="7"/>
  <c r="M68" i="7"/>
  <c r="L68" i="7"/>
  <c r="K68" i="7"/>
  <c r="J68" i="7"/>
  <c r="I68" i="7"/>
  <c r="H68" i="7"/>
  <c r="G68" i="7"/>
  <c r="F68" i="7"/>
  <c r="R65" i="7"/>
  <c r="P65" i="7"/>
  <c r="O65" i="7"/>
  <c r="N65" i="7"/>
  <c r="M65" i="7"/>
  <c r="L65" i="7"/>
  <c r="K65" i="7"/>
  <c r="J65" i="7"/>
  <c r="I65" i="7"/>
  <c r="H65" i="7"/>
  <c r="G65" i="7"/>
  <c r="F65" i="7"/>
  <c r="P62" i="7"/>
  <c r="O62" i="7"/>
  <c r="N62" i="7"/>
  <c r="M62" i="7"/>
  <c r="L62" i="7"/>
  <c r="K62" i="7"/>
  <c r="J62" i="7"/>
  <c r="I62" i="7"/>
  <c r="H62" i="7"/>
  <c r="G62" i="7"/>
  <c r="F62" i="7"/>
  <c r="R59" i="7"/>
  <c r="P59" i="7"/>
  <c r="O59" i="7"/>
  <c r="N59" i="7"/>
  <c r="M59" i="7"/>
  <c r="L59" i="7"/>
  <c r="K59" i="7"/>
  <c r="J59" i="7"/>
  <c r="I59" i="7"/>
  <c r="H59" i="7"/>
  <c r="G59" i="7"/>
  <c r="F59" i="7"/>
  <c r="R56" i="7"/>
  <c r="P56" i="7"/>
  <c r="O56" i="7"/>
  <c r="N56" i="7"/>
  <c r="M56" i="7"/>
  <c r="L56" i="7"/>
  <c r="K56" i="7"/>
  <c r="J56" i="7"/>
  <c r="I56" i="7"/>
  <c r="H56" i="7"/>
  <c r="G56" i="7"/>
  <c r="F56" i="7"/>
  <c r="R53" i="7"/>
  <c r="P53" i="7"/>
  <c r="O53" i="7"/>
  <c r="N53" i="7"/>
  <c r="M53" i="7"/>
  <c r="L53" i="7"/>
  <c r="K53" i="7"/>
  <c r="J53" i="7"/>
  <c r="I53" i="7"/>
  <c r="H53" i="7"/>
  <c r="G53" i="7"/>
  <c r="F53" i="7"/>
  <c r="P50" i="7"/>
  <c r="O50" i="7"/>
  <c r="N50" i="7"/>
  <c r="M50" i="7"/>
  <c r="L50" i="7"/>
  <c r="K50" i="7"/>
  <c r="J50" i="7"/>
  <c r="I50" i="7"/>
  <c r="H50" i="7"/>
  <c r="G50" i="7"/>
  <c r="F50" i="7"/>
  <c r="R47" i="7"/>
  <c r="P47" i="7"/>
  <c r="O47" i="7"/>
  <c r="N47" i="7"/>
  <c r="M47" i="7"/>
  <c r="L47" i="7"/>
  <c r="K47" i="7"/>
  <c r="J47" i="7"/>
  <c r="I47" i="7"/>
  <c r="H47" i="7"/>
  <c r="G47" i="7"/>
  <c r="F47" i="7"/>
  <c r="R44" i="7"/>
  <c r="P44" i="7"/>
  <c r="O44" i="7"/>
  <c r="N44" i="7"/>
  <c r="M44" i="7"/>
  <c r="L44" i="7"/>
  <c r="K44" i="7"/>
  <c r="J44" i="7"/>
  <c r="I44" i="7"/>
  <c r="H44" i="7"/>
  <c r="G44" i="7"/>
  <c r="F44" i="7"/>
  <c r="R41" i="7"/>
  <c r="P41" i="7"/>
  <c r="O41" i="7"/>
  <c r="N41" i="7"/>
  <c r="M41" i="7"/>
  <c r="L41" i="7"/>
  <c r="K41" i="7"/>
  <c r="J41" i="7"/>
  <c r="I41" i="7"/>
  <c r="H41" i="7"/>
  <c r="G41" i="7"/>
  <c r="F41" i="7"/>
  <c r="P38" i="7"/>
  <c r="O38" i="7"/>
  <c r="N38" i="7"/>
  <c r="M38" i="7"/>
  <c r="L38" i="7"/>
  <c r="K38" i="7"/>
  <c r="J38" i="7"/>
  <c r="I38" i="7"/>
  <c r="H38" i="7"/>
  <c r="G38" i="7"/>
  <c r="F38" i="7"/>
  <c r="R35" i="7"/>
  <c r="P35" i="7"/>
  <c r="O35" i="7"/>
  <c r="N35" i="7"/>
  <c r="M35" i="7"/>
  <c r="L35" i="7"/>
  <c r="K35" i="7"/>
  <c r="J35" i="7"/>
  <c r="I35" i="7"/>
  <c r="H35" i="7"/>
  <c r="G35" i="7"/>
  <c r="F35" i="7"/>
  <c r="R32" i="7"/>
  <c r="P32" i="7"/>
  <c r="O32" i="7"/>
  <c r="N32" i="7"/>
  <c r="M32" i="7"/>
  <c r="L32" i="7"/>
  <c r="K32" i="7"/>
  <c r="J32" i="7"/>
  <c r="I32" i="7"/>
  <c r="H32" i="7"/>
  <c r="G32" i="7"/>
  <c r="F32" i="7"/>
  <c r="R29" i="7"/>
  <c r="P29" i="7"/>
  <c r="O29" i="7"/>
  <c r="N29" i="7"/>
  <c r="M29" i="7"/>
  <c r="L29" i="7"/>
  <c r="K29" i="7"/>
  <c r="J29" i="7"/>
  <c r="I29" i="7"/>
  <c r="H29" i="7"/>
  <c r="G29" i="7"/>
  <c r="F29" i="7"/>
  <c r="P26" i="7"/>
  <c r="O26" i="7"/>
  <c r="N26" i="7"/>
  <c r="M26" i="7"/>
  <c r="L26" i="7"/>
  <c r="K26" i="7"/>
  <c r="J26" i="7"/>
  <c r="I26" i="7"/>
  <c r="H26" i="7"/>
  <c r="G26" i="7"/>
  <c r="F26" i="7"/>
  <c r="R23" i="7"/>
  <c r="P23" i="7"/>
  <c r="O23" i="7"/>
  <c r="N23" i="7"/>
  <c r="M23" i="7"/>
  <c r="L23" i="7"/>
  <c r="K23" i="7"/>
  <c r="J23" i="7"/>
  <c r="I23" i="7"/>
  <c r="H23" i="7"/>
  <c r="G23" i="7"/>
  <c r="F23" i="7"/>
  <c r="R20" i="7"/>
  <c r="P20" i="7"/>
  <c r="O20" i="7"/>
  <c r="N20" i="7"/>
  <c r="M20" i="7"/>
  <c r="L20" i="7"/>
  <c r="K20" i="7"/>
  <c r="J20" i="7"/>
  <c r="I20" i="7"/>
  <c r="H20" i="7"/>
  <c r="G20" i="7"/>
  <c r="F20" i="7"/>
  <c r="P17" i="7"/>
  <c r="O17" i="7"/>
  <c r="N17" i="7"/>
  <c r="M17" i="7"/>
  <c r="L17" i="7"/>
  <c r="K17" i="7"/>
  <c r="J17" i="7"/>
  <c r="I17" i="7"/>
  <c r="H17" i="7"/>
  <c r="G17" i="7"/>
  <c r="F17" i="7"/>
  <c r="P14" i="7"/>
  <c r="O14" i="7"/>
  <c r="N14" i="7"/>
  <c r="M14" i="7"/>
  <c r="L14" i="7"/>
  <c r="K14" i="7"/>
  <c r="J14" i="7"/>
  <c r="I14" i="7"/>
  <c r="H14" i="7"/>
  <c r="G14" i="7"/>
  <c r="F14" i="7"/>
  <c r="P11" i="7"/>
  <c r="O11" i="7"/>
  <c r="N11" i="7"/>
  <c r="M11" i="7"/>
  <c r="L11" i="7"/>
  <c r="K11" i="7"/>
  <c r="J11" i="7"/>
  <c r="I11" i="7"/>
  <c r="H11" i="7"/>
  <c r="G11" i="7"/>
  <c r="F11" i="7"/>
  <c r="F8" i="7"/>
  <c r="G8" i="7"/>
  <c r="H8" i="7"/>
  <c r="I8" i="7"/>
  <c r="J8" i="7"/>
  <c r="K8" i="7"/>
  <c r="L8" i="7"/>
  <c r="M8" i="7"/>
  <c r="N8" i="7"/>
  <c r="O8" i="7"/>
  <c r="P8" i="7"/>
  <c r="P36" i="1"/>
  <c r="R36" i="1"/>
  <c r="R11" i="7"/>
  <c r="R11" i="1"/>
  <c r="S17" i="7" s="1"/>
  <c r="R12" i="1"/>
  <c r="S20" i="7" s="1"/>
  <c r="R13" i="1"/>
  <c r="S23" i="7" s="1"/>
  <c r="R14" i="1"/>
  <c r="S26" i="7" s="1"/>
  <c r="R15" i="1"/>
  <c r="S29" i="7" s="1"/>
  <c r="R16" i="1"/>
  <c r="S32" i="7" s="1"/>
  <c r="R17" i="1"/>
  <c r="S35" i="7" s="1"/>
  <c r="R18" i="1"/>
  <c r="S38" i="7" s="1"/>
  <c r="R19" i="1"/>
  <c r="S41" i="7" s="1"/>
  <c r="R20" i="1"/>
  <c r="S44" i="7" s="1"/>
  <c r="R21" i="1"/>
  <c r="S47" i="7" s="1"/>
  <c r="R22" i="1"/>
  <c r="S50" i="7" s="1"/>
  <c r="R23" i="1"/>
  <c r="S53" i="7" s="1"/>
  <c r="R24" i="1"/>
  <c r="S56" i="7" s="1"/>
  <c r="R25" i="1"/>
  <c r="S59" i="7" s="1"/>
  <c r="R26" i="1"/>
  <c r="S62" i="7" s="1"/>
  <c r="R27" i="1"/>
  <c r="S65" i="7" s="1"/>
  <c r="R28" i="1"/>
  <c r="S68" i="7" s="1"/>
  <c r="R29" i="1"/>
  <c r="S71" i="7" s="1"/>
  <c r="R30" i="1"/>
  <c r="S74" i="7" s="1"/>
  <c r="R31" i="1"/>
  <c r="S77" i="7" s="1"/>
  <c r="R32" i="1"/>
  <c r="S80" i="7" s="1"/>
  <c r="R33" i="1"/>
  <c r="S83" i="7" s="1"/>
  <c r="R34" i="1"/>
  <c r="S86" i="7" s="1"/>
  <c r="R35" i="1"/>
  <c r="S89" i="7" s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P9" i="1"/>
  <c r="Q11" i="7" s="1"/>
  <c r="P10" i="1"/>
  <c r="Q14" i="7" s="1"/>
  <c r="P11" i="1"/>
  <c r="Q17" i="7" s="1"/>
  <c r="P12" i="1"/>
  <c r="Q20" i="7" s="1"/>
  <c r="P13" i="1"/>
  <c r="Q23" i="7" s="1"/>
  <c r="P14" i="1"/>
  <c r="Q26" i="7" s="1"/>
  <c r="P15" i="1"/>
  <c r="Q29" i="7" s="1"/>
  <c r="P16" i="1"/>
  <c r="Q32" i="7" s="1"/>
  <c r="P17" i="1"/>
  <c r="Q35" i="7" s="1"/>
  <c r="P18" i="1"/>
  <c r="Q38" i="7" s="1"/>
  <c r="P19" i="1"/>
  <c r="P20" i="1"/>
  <c r="Q44" i="7" s="1"/>
  <c r="P21" i="1"/>
  <c r="Q47" i="7" s="1"/>
  <c r="P22" i="1"/>
  <c r="Q50" i="7" s="1"/>
  <c r="P23" i="1"/>
  <c r="Q53" i="7" s="1"/>
  <c r="P24" i="1"/>
  <c r="Q56" i="7" s="1"/>
  <c r="P25" i="1"/>
  <c r="Q59" i="7" s="1"/>
  <c r="P26" i="1"/>
  <c r="Q62" i="7" s="1"/>
  <c r="P27" i="1"/>
  <c r="Q65" i="7" s="1"/>
  <c r="P28" i="1"/>
  <c r="Q68" i="7" s="1"/>
  <c r="P29" i="1"/>
  <c r="Q71" i="7" s="1"/>
  <c r="P30" i="1"/>
  <c r="Q74" i="7" s="1"/>
  <c r="P31" i="1"/>
  <c r="Q77" i="7" s="1"/>
  <c r="P32" i="1"/>
  <c r="Q80" i="7" s="1"/>
  <c r="P33" i="1"/>
  <c r="Q83" i="7" s="1"/>
  <c r="P34" i="1"/>
  <c r="Q86" i="7" s="1"/>
  <c r="P35" i="1"/>
  <c r="Q89" i="7" s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R8" i="7"/>
  <c r="P8" i="1"/>
  <c r="Q8" i="7" s="1"/>
  <c r="R12" i="5"/>
  <c r="S21" i="7" s="1"/>
  <c r="R13" i="5"/>
  <c r="S24" i="7" s="1"/>
  <c r="R14" i="5"/>
  <c r="S27" i="7" s="1"/>
  <c r="R15" i="5"/>
  <c r="S30" i="7" s="1"/>
  <c r="R16" i="5"/>
  <c r="S33" i="7" s="1"/>
  <c r="R17" i="5"/>
  <c r="S36" i="7" s="1"/>
  <c r="R18" i="5"/>
  <c r="S39" i="7" s="1"/>
  <c r="R19" i="5"/>
  <c r="S42" i="7" s="1"/>
  <c r="R20" i="5"/>
  <c r="S45" i="7" s="1"/>
  <c r="R21" i="5"/>
  <c r="S48" i="7" s="1"/>
  <c r="R22" i="5"/>
  <c r="S51" i="7" s="1"/>
  <c r="R23" i="5"/>
  <c r="S54" i="7" s="1"/>
  <c r="R24" i="5"/>
  <c r="S57" i="7" s="1"/>
  <c r="R25" i="5"/>
  <c r="S60" i="7" s="1"/>
  <c r="R26" i="5"/>
  <c r="S63" i="7" s="1"/>
  <c r="R27" i="5"/>
  <c r="S66" i="7" s="1"/>
  <c r="R28" i="5"/>
  <c r="S69" i="7" s="1"/>
  <c r="R29" i="5"/>
  <c r="S72" i="7" s="1"/>
  <c r="R30" i="5"/>
  <c r="S75" i="7" s="1"/>
  <c r="R31" i="5"/>
  <c r="S78" i="7" s="1"/>
  <c r="R32" i="5"/>
  <c r="S81" i="7" s="1"/>
  <c r="R33" i="5"/>
  <c r="S84" i="7" s="1"/>
  <c r="R34" i="5"/>
  <c r="S87" i="7" s="1"/>
  <c r="R35" i="5"/>
  <c r="S90" i="7" s="1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P9" i="5"/>
  <c r="Q12" i="7" s="1"/>
  <c r="P10" i="5"/>
  <c r="Q15" i="7" s="1"/>
  <c r="P11" i="5"/>
  <c r="Q18" i="7" s="1"/>
  <c r="P12" i="5"/>
  <c r="Q21" i="7" s="1"/>
  <c r="P13" i="5"/>
  <c r="Q24" i="7" s="1"/>
  <c r="P14" i="5"/>
  <c r="Q27" i="7" s="1"/>
  <c r="P15" i="5"/>
  <c r="Q30" i="7" s="1"/>
  <c r="P16" i="5"/>
  <c r="Q33" i="7" s="1"/>
  <c r="P17" i="5"/>
  <c r="Q36" i="7" s="1"/>
  <c r="P18" i="5"/>
  <c r="Q39" i="7" s="1"/>
  <c r="P19" i="5"/>
  <c r="Q42" i="7" s="1"/>
  <c r="P20" i="5"/>
  <c r="Q45" i="7" s="1"/>
  <c r="P21" i="5"/>
  <c r="P22" i="5"/>
  <c r="Q51" i="7" s="1"/>
  <c r="P23" i="5"/>
  <c r="Q54" i="7" s="1"/>
  <c r="P24" i="5"/>
  <c r="Q57" i="7" s="1"/>
  <c r="P25" i="5"/>
  <c r="Q60" i="7" s="1"/>
  <c r="P26" i="5"/>
  <c r="Q63" i="7" s="1"/>
  <c r="P27" i="5"/>
  <c r="Q66" i="7" s="1"/>
  <c r="P28" i="5"/>
  <c r="Q69" i="7" s="1"/>
  <c r="P29" i="5"/>
  <c r="Q72" i="7" s="1"/>
  <c r="P30" i="5"/>
  <c r="Q75" i="7" s="1"/>
  <c r="P31" i="5"/>
  <c r="Q78" i="7" s="1"/>
  <c r="P32" i="5"/>
  <c r="Q81" i="7" s="1"/>
  <c r="P33" i="5"/>
  <c r="Q84" i="7" s="1"/>
  <c r="P34" i="5"/>
  <c r="Q87" i="7" s="1"/>
  <c r="P35" i="5"/>
  <c r="Q90" i="7" s="1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R9" i="7"/>
  <c r="P8" i="5"/>
  <c r="Q9" i="7" s="1"/>
  <c r="D8" i="7"/>
  <c r="C8" i="7"/>
  <c r="B8" i="7"/>
  <c r="E9" i="6"/>
  <c r="F9" i="6"/>
  <c r="G13" i="7" s="1"/>
  <c r="G9" i="6"/>
  <c r="H9" i="6"/>
  <c r="I9" i="6"/>
  <c r="J9" i="6"/>
  <c r="K13" i="7" s="1"/>
  <c r="K9" i="6"/>
  <c r="L13" i="7" s="1"/>
  <c r="L9" i="6"/>
  <c r="M13" i="7" s="1"/>
  <c r="M9" i="6"/>
  <c r="N9" i="6"/>
  <c r="O13" i="7" s="1"/>
  <c r="O9" i="6"/>
  <c r="P13" i="7" s="1"/>
  <c r="E10" i="6"/>
  <c r="F10" i="6"/>
  <c r="G16" i="7" s="1"/>
  <c r="G10" i="6"/>
  <c r="H10" i="6"/>
  <c r="I16" i="7" s="1"/>
  <c r="I10" i="6"/>
  <c r="J16" i="7" s="1"/>
  <c r="J10" i="6"/>
  <c r="K16" i="7" s="1"/>
  <c r="K10" i="6"/>
  <c r="L16" i="7" s="1"/>
  <c r="L10" i="6"/>
  <c r="M16" i="7" s="1"/>
  <c r="M10" i="6"/>
  <c r="N16" i="7" s="1"/>
  <c r="N10" i="6"/>
  <c r="O16" i="7" s="1"/>
  <c r="O10" i="6"/>
  <c r="P16" i="7" s="1"/>
  <c r="E11" i="6"/>
  <c r="F11" i="6"/>
  <c r="G19" i="7" s="1"/>
  <c r="G11" i="6"/>
  <c r="H19" i="7" s="1"/>
  <c r="H11" i="6"/>
  <c r="I19" i="7" s="1"/>
  <c r="I11" i="6"/>
  <c r="J19" i="7" s="1"/>
  <c r="J11" i="6"/>
  <c r="K19" i="7" s="1"/>
  <c r="K11" i="6"/>
  <c r="L19" i="7" s="1"/>
  <c r="L11" i="6"/>
  <c r="M19" i="7" s="1"/>
  <c r="M11" i="6"/>
  <c r="N19" i="7" s="1"/>
  <c r="N11" i="6"/>
  <c r="O11" i="6"/>
  <c r="P19" i="7" s="1"/>
  <c r="E12" i="6"/>
  <c r="F12" i="6"/>
  <c r="G22" i="7" s="1"/>
  <c r="G12" i="6"/>
  <c r="H22" i="7" s="1"/>
  <c r="H12" i="6"/>
  <c r="I22" i="7" s="1"/>
  <c r="I12" i="6"/>
  <c r="J22" i="7" s="1"/>
  <c r="J12" i="6"/>
  <c r="K22" i="7" s="1"/>
  <c r="K12" i="6"/>
  <c r="L22" i="7" s="1"/>
  <c r="L12" i="6"/>
  <c r="M22" i="7" s="1"/>
  <c r="M12" i="6"/>
  <c r="N22" i="7" s="1"/>
  <c r="N12" i="6"/>
  <c r="O22" i="7" s="1"/>
  <c r="O12" i="6"/>
  <c r="P22" i="7" s="1"/>
  <c r="E13" i="6"/>
  <c r="F13" i="6"/>
  <c r="G25" i="7" s="1"/>
  <c r="G13" i="6"/>
  <c r="H25" i="7" s="1"/>
  <c r="H13" i="6"/>
  <c r="I25" i="7" s="1"/>
  <c r="I13" i="6"/>
  <c r="J25" i="7" s="1"/>
  <c r="J13" i="6"/>
  <c r="K25" i="7" s="1"/>
  <c r="K13" i="6"/>
  <c r="L25" i="7" s="1"/>
  <c r="L13" i="6"/>
  <c r="M25" i="7" s="1"/>
  <c r="M13" i="6"/>
  <c r="N25" i="7" s="1"/>
  <c r="N13" i="6"/>
  <c r="O25" i="7" s="1"/>
  <c r="O13" i="6"/>
  <c r="P25" i="7" s="1"/>
  <c r="E14" i="6"/>
  <c r="F14" i="6"/>
  <c r="G28" i="7" s="1"/>
  <c r="G14" i="6"/>
  <c r="H28" i="7" s="1"/>
  <c r="H14" i="6"/>
  <c r="I28" i="7" s="1"/>
  <c r="I14" i="6"/>
  <c r="J28" i="7" s="1"/>
  <c r="J14" i="6"/>
  <c r="K28" i="7" s="1"/>
  <c r="K14" i="6"/>
  <c r="L28" i="7" s="1"/>
  <c r="L14" i="6"/>
  <c r="M28" i="7" s="1"/>
  <c r="M14" i="6"/>
  <c r="N28" i="7" s="1"/>
  <c r="N14" i="6"/>
  <c r="O28" i="7" s="1"/>
  <c r="O14" i="6"/>
  <c r="P28" i="7" s="1"/>
  <c r="E15" i="6"/>
  <c r="F15" i="6"/>
  <c r="G31" i="7" s="1"/>
  <c r="G15" i="6"/>
  <c r="H31" i="7" s="1"/>
  <c r="H15" i="6"/>
  <c r="I31" i="7" s="1"/>
  <c r="I15" i="6"/>
  <c r="J31" i="7" s="1"/>
  <c r="J15" i="6"/>
  <c r="K31" i="7" s="1"/>
  <c r="K15" i="6"/>
  <c r="L31" i="7" s="1"/>
  <c r="L15" i="6"/>
  <c r="M31" i="7" s="1"/>
  <c r="M15" i="6"/>
  <c r="N31" i="7" s="1"/>
  <c r="N15" i="6"/>
  <c r="O31" i="7" s="1"/>
  <c r="O15" i="6"/>
  <c r="P31" i="7" s="1"/>
  <c r="E16" i="6"/>
  <c r="F16" i="6"/>
  <c r="G34" i="7" s="1"/>
  <c r="G16" i="6"/>
  <c r="H34" i="7" s="1"/>
  <c r="H16" i="6"/>
  <c r="I34" i="7" s="1"/>
  <c r="I16" i="6"/>
  <c r="J34" i="7" s="1"/>
  <c r="J16" i="6"/>
  <c r="K34" i="7" s="1"/>
  <c r="K16" i="6"/>
  <c r="L34" i="7" s="1"/>
  <c r="L16" i="6"/>
  <c r="M34" i="7" s="1"/>
  <c r="M16" i="6"/>
  <c r="N34" i="7" s="1"/>
  <c r="N16" i="6"/>
  <c r="O34" i="7" s="1"/>
  <c r="O16" i="6"/>
  <c r="P34" i="7" s="1"/>
  <c r="E17" i="6"/>
  <c r="F17" i="6"/>
  <c r="G37" i="7" s="1"/>
  <c r="G17" i="6"/>
  <c r="H37" i="7" s="1"/>
  <c r="H17" i="6"/>
  <c r="I37" i="7" s="1"/>
  <c r="I17" i="6"/>
  <c r="J37" i="7" s="1"/>
  <c r="J17" i="6"/>
  <c r="K37" i="7" s="1"/>
  <c r="K17" i="6"/>
  <c r="L37" i="7" s="1"/>
  <c r="L17" i="6"/>
  <c r="M37" i="7" s="1"/>
  <c r="M17" i="6"/>
  <c r="N37" i="7" s="1"/>
  <c r="N17" i="6"/>
  <c r="O37" i="7" s="1"/>
  <c r="O17" i="6"/>
  <c r="P37" i="7" s="1"/>
  <c r="E18" i="6"/>
  <c r="F18" i="6"/>
  <c r="G40" i="7" s="1"/>
  <c r="G18" i="6"/>
  <c r="H40" i="7" s="1"/>
  <c r="H18" i="6"/>
  <c r="I40" i="7" s="1"/>
  <c r="I18" i="6"/>
  <c r="J40" i="7" s="1"/>
  <c r="J18" i="6"/>
  <c r="K40" i="7" s="1"/>
  <c r="K18" i="6"/>
  <c r="L40" i="7" s="1"/>
  <c r="L18" i="6"/>
  <c r="M18" i="6"/>
  <c r="N18" i="6"/>
  <c r="O18" i="6"/>
  <c r="P40" i="7" s="1"/>
  <c r="E19" i="6"/>
  <c r="F19" i="6"/>
  <c r="G43" i="7" s="1"/>
  <c r="G19" i="6"/>
  <c r="H43" i="7" s="1"/>
  <c r="H19" i="6"/>
  <c r="I43" i="7" s="1"/>
  <c r="I19" i="6"/>
  <c r="J43" i="7" s="1"/>
  <c r="J19" i="6"/>
  <c r="K43" i="7" s="1"/>
  <c r="K19" i="6"/>
  <c r="L43" i="7" s="1"/>
  <c r="L19" i="6"/>
  <c r="M43" i="7" s="1"/>
  <c r="M19" i="6"/>
  <c r="N43" i="7" s="1"/>
  <c r="N19" i="6"/>
  <c r="O43" i="7" s="1"/>
  <c r="O19" i="6"/>
  <c r="P43" i="7" s="1"/>
  <c r="E20" i="6"/>
  <c r="F20" i="6"/>
  <c r="G46" i="7" s="1"/>
  <c r="G20" i="6"/>
  <c r="H46" i="7" s="1"/>
  <c r="H20" i="6"/>
  <c r="I46" i="7" s="1"/>
  <c r="I20" i="6"/>
  <c r="J46" i="7" s="1"/>
  <c r="J20" i="6"/>
  <c r="K20" i="6"/>
  <c r="L46" i="7" s="1"/>
  <c r="L20" i="6"/>
  <c r="M46" i="7" s="1"/>
  <c r="M20" i="6"/>
  <c r="N46" i="7" s="1"/>
  <c r="N20" i="6"/>
  <c r="O46" i="7" s="1"/>
  <c r="O20" i="6"/>
  <c r="P46" i="7" s="1"/>
  <c r="E21" i="6"/>
  <c r="F21" i="6"/>
  <c r="G49" i="7" s="1"/>
  <c r="G21" i="6"/>
  <c r="H49" i="7" s="1"/>
  <c r="H21" i="6"/>
  <c r="I49" i="7" s="1"/>
  <c r="I21" i="6"/>
  <c r="J49" i="7" s="1"/>
  <c r="J21" i="6"/>
  <c r="K49" i="7" s="1"/>
  <c r="K21" i="6"/>
  <c r="L49" i="7" s="1"/>
  <c r="L21" i="6"/>
  <c r="M21" i="6"/>
  <c r="N49" i="7" s="1"/>
  <c r="N21" i="6"/>
  <c r="O49" i="7" s="1"/>
  <c r="O21" i="6"/>
  <c r="P49" i="7" s="1"/>
  <c r="E22" i="6"/>
  <c r="F22" i="6"/>
  <c r="G52" i="7" s="1"/>
  <c r="G22" i="6"/>
  <c r="H52" i="7" s="1"/>
  <c r="H22" i="6"/>
  <c r="I52" i="7" s="1"/>
  <c r="I22" i="6"/>
  <c r="J52" i="7" s="1"/>
  <c r="J22" i="6"/>
  <c r="K22" i="6"/>
  <c r="L52" i="7" s="1"/>
  <c r="L22" i="6"/>
  <c r="M52" i="7" s="1"/>
  <c r="M22" i="6"/>
  <c r="N52" i="7" s="1"/>
  <c r="N22" i="6"/>
  <c r="O52" i="7" s="1"/>
  <c r="O22" i="6"/>
  <c r="P52" i="7" s="1"/>
  <c r="E23" i="6"/>
  <c r="F23" i="6"/>
  <c r="G55" i="7" s="1"/>
  <c r="G23" i="6"/>
  <c r="H55" i="7" s="1"/>
  <c r="H23" i="6"/>
  <c r="I55" i="7" s="1"/>
  <c r="I23" i="6"/>
  <c r="J55" i="7" s="1"/>
  <c r="J23" i="6"/>
  <c r="K55" i="7" s="1"/>
  <c r="K23" i="6"/>
  <c r="L55" i="7" s="1"/>
  <c r="L23" i="6"/>
  <c r="M55" i="7" s="1"/>
  <c r="N55" i="7"/>
  <c r="N23" i="6"/>
  <c r="O55" i="7" s="1"/>
  <c r="O23" i="6"/>
  <c r="P55" i="7" s="1"/>
  <c r="E24" i="6"/>
  <c r="F24" i="6"/>
  <c r="G58" i="7" s="1"/>
  <c r="G24" i="6"/>
  <c r="H58" i="7" s="1"/>
  <c r="H24" i="6"/>
  <c r="I58" i="7" s="1"/>
  <c r="I24" i="6"/>
  <c r="J58" i="7" s="1"/>
  <c r="J24" i="6"/>
  <c r="K58" i="7" s="1"/>
  <c r="K24" i="6"/>
  <c r="L58" i="7" s="1"/>
  <c r="L24" i="6"/>
  <c r="M58" i="7" s="1"/>
  <c r="M24" i="6"/>
  <c r="N58" i="7" s="1"/>
  <c r="N24" i="6"/>
  <c r="O58" i="7" s="1"/>
  <c r="O24" i="6"/>
  <c r="P58" i="7" s="1"/>
  <c r="E25" i="6"/>
  <c r="F25" i="6"/>
  <c r="G25" i="6"/>
  <c r="H61" i="7" s="1"/>
  <c r="H25" i="6"/>
  <c r="I61" i="7" s="1"/>
  <c r="I25" i="6"/>
  <c r="J61" i="7" s="1"/>
  <c r="J25" i="6"/>
  <c r="K61" i="7" s="1"/>
  <c r="K25" i="6"/>
  <c r="L61" i="7" s="1"/>
  <c r="L25" i="6"/>
  <c r="M61" i="7" s="1"/>
  <c r="M25" i="6"/>
  <c r="N61" i="7" s="1"/>
  <c r="N25" i="6"/>
  <c r="O61" i="7" s="1"/>
  <c r="O25" i="6"/>
  <c r="P61" i="7" s="1"/>
  <c r="E26" i="6"/>
  <c r="F26" i="6"/>
  <c r="G64" i="7" s="1"/>
  <c r="G26" i="6"/>
  <c r="H64" i="7" s="1"/>
  <c r="H26" i="6"/>
  <c r="I64" i="7" s="1"/>
  <c r="I26" i="6"/>
  <c r="J64" i="7" s="1"/>
  <c r="J26" i="6"/>
  <c r="K64" i="7" s="1"/>
  <c r="K26" i="6"/>
  <c r="L26" i="6"/>
  <c r="M64" i="7" s="1"/>
  <c r="M26" i="6"/>
  <c r="N64" i="7" s="1"/>
  <c r="N26" i="6"/>
  <c r="O64" i="7" s="1"/>
  <c r="O26" i="6"/>
  <c r="P64" i="7" s="1"/>
  <c r="E27" i="6"/>
  <c r="F27" i="6"/>
  <c r="G67" i="7" s="1"/>
  <c r="G27" i="6"/>
  <c r="H67" i="7" s="1"/>
  <c r="H27" i="6"/>
  <c r="I67" i="7" s="1"/>
  <c r="I27" i="6"/>
  <c r="J67" i="7" s="1"/>
  <c r="J27" i="6"/>
  <c r="K67" i="7" s="1"/>
  <c r="K27" i="6"/>
  <c r="L67" i="7" s="1"/>
  <c r="L27" i="6"/>
  <c r="M67" i="7" s="1"/>
  <c r="M27" i="6"/>
  <c r="N67" i="7" s="1"/>
  <c r="N27" i="6"/>
  <c r="O67" i="7" s="1"/>
  <c r="O27" i="6"/>
  <c r="E28" i="6"/>
  <c r="F28" i="6"/>
  <c r="G70" i="7" s="1"/>
  <c r="G28" i="6"/>
  <c r="H70" i="7" s="1"/>
  <c r="H28" i="6"/>
  <c r="I70" i="7" s="1"/>
  <c r="I28" i="6"/>
  <c r="J70" i="7" s="1"/>
  <c r="J28" i="6"/>
  <c r="K70" i="7" s="1"/>
  <c r="K28" i="6"/>
  <c r="L70" i="7" s="1"/>
  <c r="L28" i="6"/>
  <c r="M70" i="7" s="1"/>
  <c r="M28" i="6"/>
  <c r="N70" i="7" s="1"/>
  <c r="N28" i="6"/>
  <c r="O70" i="7" s="1"/>
  <c r="O28" i="6"/>
  <c r="P70" i="7" s="1"/>
  <c r="E29" i="6"/>
  <c r="F29" i="6"/>
  <c r="G73" i="7" s="1"/>
  <c r="G29" i="6"/>
  <c r="H73" i="7" s="1"/>
  <c r="H29" i="6"/>
  <c r="I73" i="7" s="1"/>
  <c r="I29" i="6"/>
  <c r="J73" i="7" s="1"/>
  <c r="J29" i="6"/>
  <c r="K73" i="7" s="1"/>
  <c r="K29" i="6"/>
  <c r="L29" i="6"/>
  <c r="M73" i="7" s="1"/>
  <c r="M29" i="6"/>
  <c r="N73" i="7" s="1"/>
  <c r="N29" i="6"/>
  <c r="O73" i="7" s="1"/>
  <c r="O29" i="6"/>
  <c r="P73" i="7" s="1"/>
  <c r="G76" i="7"/>
  <c r="H76" i="7"/>
  <c r="I76" i="7"/>
  <c r="J76" i="7"/>
  <c r="K76" i="7"/>
  <c r="L76" i="7"/>
  <c r="L30" i="6"/>
  <c r="M76" i="7" s="1"/>
  <c r="M30" i="6"/>
  <c r="N76" i="7" s="1"/>
  <c r="O76" i="7"/>
  <c r="P76" i="7"/>
  <c r="E31" i="6"/>
  <c r="F31" i="6"/>
  <c r="G79" i="7" s="1"/>
  <c r="G31" i="6"/>
  <c r="H79" i="7" s="1"/>
  <c r="H31" i="6"/>
  <c r="I79" i="7" s="1"/>
  <c r="I31" i="6"/>
  <c r="J79" i="7" s="1"/>
  <c r="J31" i="6"/>
  <c r="K79" i="7" s="1"/>
  <c r="K31" i="6"/>
  <c r="L79" i="7" s="1"/>
  <c r="L31" i="6"/>
  <c r="M79" i="7" s="1"/>
  <c r="M31" i="6"/>
  <c r="N79" i="7" s="1"/>
  <c r="N31" i="6"/>
  <c r="O79" i="7" s="1"/>
  <c r="O31" i="6"/>
  <c r="E32" i="6"/>
  <c r="F32" i="6"/>
  <c r="G82" i="7" s="1"/>
  <c r="G32" i="6"/>
  <c r="H82" i="7" s="1"/>
  <c r="H32" i="6"/>
  <c r="I82" i="7" s="1"/>
  <c r="I32" i="6"/>
  <c r="J82" i="7" s="1"/>
  <c r="J32" i="6"/>
  <c r="K82" i="7" s="1"/>
  <c r="K32" i="6"/>
  <c r="L82" i="7" s="1"/>
  <c r="L32" i="6"/>
  <c r="M82" i="7" s="1"/>
  <c r="M32" i="6"/>
  <c r="N82" i="7" s="1"/>
  <c r="N32" i="6"/>
  <c r="O82" i="7" s="1"/>
  <c r="O32" i="6"/>
  <c r="P82" i="7" s="1"/>
  <c r="E33" i="6"/>
  <c r="F33" i="6"/>
  <c r="G85" i="7" s="1"/>
  <c r="G33" i="6"/>
  <c r="H85" i="7" s="1"/>
  <c r="H33" i="6"/>
  <c r="I85" i="7" s="1"/>
  <c r="I33" i="6"/>
  <c r="J85" i="7" s="1"/>
  <c r="J33" i="6"/>
  <c r="K85" i="7" s="1"/>
  <c r="K33" i="6"/>
  <c r="L85" i="7" s="1"/>
  <c r="L33" i="6"/>
  <c r="M85" i="7" s="1"/>
  <c r="M33" i="6"/>
  <c r="N85" i="7" s="1"/>
  <c r="N33" i="6"/>
  <c r="O85" i="7" s="1"/>
  <c r="O33" i="6"/>
  <c r="P85" i="7" s="1"/>
  <c r="E34" i="6"/>
  <c r="G88" i="7"/>
  <c r="G34" i="6"/>
  <c r="H88" i="7" s="1"/>
  <c r="H34" i="6"/>
  <c r="I88" i="7" s="1"/>
  <c r="I34" i="6"/>
  <c r="J88" i="7" s="1"/>
  <c r="J34" i="6"/>
  <c r="K88" i="7" s="1"/>
  <c r="K34" i="6"/>
  <c r="L88" i="7" s="1"/>
  <c r="L34" i="6"/>
  <c r="M88" i="7" s="1"/>
  <c r="M34" i="6"/>
  <c r="N88" i="7" s="1"/>
  <c r="N34" i="6"/>
  <c r="O88" i="7" s="1"/>
  <c r="O34" i="6"/>
  <c r="P88" i="7" s="1"/>
  <c r="E35" i="6"/>
  <c r="F35" i="6"/>
  <c r="G91" i="7" s="1"/>
  <c r="G35" i="6"/>
  <c r="H91" i="7" s="1"/>
  <c r="H35" i="6"/>
  <c r="I91" i="7" s="1"/>
  <c r="I35" i="6"/>
  <c r="J91" i="7" s="1"/>
  <c r="J35" i="6"/>
  <c r="K91" i="7" s="1"/>
  <c r="K35" i="6"/>
  <c r="L91" i="7" s="1"/>
  <c r="L35" i="6"/>
  <c r="M91" i="7" s="1"/>
  <c r="M35" i="6"/>
  <c r="N91" i="7" s="1"/>
  <c r="N35" i="6"/>
  <c r="O91" i="7" s="1"/>
  <c r="O35" i="6"/>
  <c r="P91" i="7" s="1"/>
  <c r="E36" i="6"/>
  <c r="F36" i="6"/>
  <c r="G36" i="6"/>
  <c r="H36" i="6"/>
  <c r="I36" i="6"/>
  <c r="J36" i="6"/>
  <c r="K36" i="6"/>
  <c r="L36" i="6"/>
  <c r="M36" i="6"/>
  <c r="N36" i="6"/>
  <c r="O36" i="6"/>
  <c r="E37" i="6"/>
  <c r="F37" i="6"/>
  <c r="G37" i="6"/>
  <c r="H37" i="6"/>
  <c r="I37" i="6"/>
  <c r="J37" i="6"/>
  <c r="K37" i="6"/>
  <c r="L37" i="6"/>
  <c r="M37" i="6"/>
  <c r="N37" i="6"/>
  <c r="O37" i="6"/>
  <c r="E38" i="6"/>
  <c r="F38" i="6"/>
  <c r="G38" i="6"/>
  <c r="H38" i="6"/>
  <c r="I38" i="6"/>
  <c r="J38" i="6"/>
  <c r="K38" i="6"/>
  <c r="L38" i="6"/>
  <c r="M38" i="6"/>
  <c r="N38" i="6"/>
  <c r="O38" i="6"/>
  <c r="E39" i="6"/>
  <c r="F39" i="6"/>
  <c r="G39" i="6"/>
  <c r="H39" i="6"/>
  <c r="I39" i="6"/>
  <c r="J39" i="6"/>
  <c r="K39" i="6"/>
  <c r="L39" i="6"/>
  <c r="M39" i="6"/>
  <c r="N39" i="6"/>
  <c r="O39" i="6"/>
  <c r="E40" i="6"/>
  <c r="F40" i="6"/>
  <c r="G40" i="6"/>
  <c r="H40" i="6"/>
  <c r="I40" i="6"/>
  <c r="J40" i="6"/>
  <c r="K40" i="6"/>
  <c r="L40" i="6"/>
  <c r="M40" i="6"/>
  <c r="N40" i="6"/>
  <c r="O40" i="6"/>
  <c r="E41" i="6"/>
  <c r="F41" i="6"/>
  <c r="G41" i="6"/>
  <c r="H41" i="6"/>
  <c r="I41" i="6"/>
  <c r="J41" i="6"/>
  <c r="K41" i="6"/>
  <c r="L41" i="6"/>
  <c r="M41" i="6"/>
  <c r="N41" i="6"/>
  <c r="O41" i="6"/>
  <c r="E42" i="6"/>
  <c r="F42" i="6"/>
  <c r="G42" i="6"/>
  <c r="H42" i="6"/>
  <c r="I42" i="6"/>
  <c r="J42" i="6"/>
  <c r="K42" i="6"/>
  <c r="L42" i="6"/>
  <c r="M42" i="6"/>
  <c r="N42" i="6"/>
  <c r="O42" i="6"/>
  <c r="E43" i="6"/>
  <c r="F43" i="6"/>
  <c r="G43" i="6"/>
  <c r="H43" i="6"/>
  <c r="I43" i="6"/>
  <c r="J43" i="6"/>
  <c r="K43" i="6"/>
  <c r="L43" i="6"/>
  <c r="M43" i="6"/>
  <c r="N43" i="6"/>
  <c r="O43" i="6"/>
  <c r="E44" i="6"/>
  <c r="F44" i="6"/>
  <c r="G44" i="6"/>
  <c r="H44" i="6"/>
  <c r="I44" i="6"/>
  <c r="J44" i="6"/>
  <c r="K44" i="6"/>
  <c r="L44" i="6"/>
  <c r="M44" i="6"/>
  <c r="N44" i="6"/>
  <c r="O44" i="6"/>
  <c r="E45" i="6"/>
  <c r="F45" i="6"/>
  <c r="G45" i="6"/>
  <c r="H45" i="6"/>
  <c r="I45" i="6"/>
  <c r="J45" i="6"/>
  <c r="K45" i="6"/>
  <c r="L45" i="6"/>
  <c r="M45" i="6"/>
  <c r="N45" i="6"/>
  <c r="O45" i="6"/>
  <c r="E46" i="6"/>
  <c r="F46" i="6"/>
  <c r="G46" i="6"/>
  <c r="H46" i="6"/>
  <c r="I46" i="6"/>
  <c r="J46" i="6"/>
  <c r="K46" i="6"/>
  <c r="L46" i="6"/>
  <c r="M46" i="6"/>
  <c r="N46" i="6"/>
  <c r="O46" i="6"/>
  <c r="E47" i="6"/>
  <c r="F47" i="6"/>
  <c r="G47" i="6"/>
  <c r="H47" i="6"/>
  <c r="I47" i="6"/>
  <c r="J47" i="6"/>
  <c r="K47" i="6"/>
  <c r="L47" i="6"/>
  <c r="M47" i="6"/>
  <c r="N47" i="6"/>
  <c r="O47" i="6"/>
  <c r="E48" i="6"/>
  <c r="F48" i="6"/>
  <c r="G48" i="6"/>
  <c r="H48" i="6"/>
  <c r="I48" i="6"/>
  <c r="J48" i="6"/>
  <c r="K48" i="6"/>
  <c r="L48" i="6"/>
  <c r="M48" i="6"/>
  <c r="N48" i="6"/>
  <c r="O48" i="6"/>
  <c r="E49" i="6"/>
  <c r="F49" i="6"/>
  <c r="G49" i="6"/>
  <c r="H49" i="6"/>
  <c r="I49" i="6"/>
  <c r="J49" i="6"/>
  <c r="K49" i="6"/>
  <c r="L49" i="6"/>
  <c r="M49" i="6"/>
  <c r="N49" i="6"/>
  <c r="O49" i="6"/>
  <c r="E50" i="6"/>
  <c r="F50" i="6"/>
  <c r="G50" i="6"/>
  <c r="H50" i="6"/>
  <c r="I50" i="6"/>
  <c r="J50" i="6"/>
  <c r="K50" i="6"/>
  <c r="L50" i="6"/>
  <c r="M50" i="6"/>
  <c r="N50" i="6"/>
  <c r="O50" i="6"/>
  <c r="E51" i="6"/>
  <c r="F51" i="6"/>
  <c r="G51" i="6"/>
  <c r="H51" i="6"/>
  <c r="I51" i="6"/>
  <c r="J51" i="6"/>
  <c r="K51" i="6"/>
  <c r="L51" i="6"/>
  <c r="M51" i="6"/>
  <c r="N51" i="6"/>
  <c r="O51" i="6"/>
  <c r="E52" i="6"/>
  <c r="F52" i="6"/>
  <c r="G52" i="6"/>
  <c r="H52" i="6"/>
  <c r="I52" i="6"/>
  <c r="J52" i="6"/>
  <c r="K52" i="6"/>
  <c r="L52" i="6"/>
  <c r="M52" i="6"/>
  <c r="N52" i="6"/>
  <c r="O52" i="6"/>
  <c r="E53" i="6"/>
  <c r="F53" i="6"/>
  <c r="G53" i="6"/>
  <c r="H53" i="6"/>
  <c r="I53" i="6"/>
  <c r="J53" i="6"/>
  <c r="K53" i="6"/>
  <c r="L53" i="6"/>
  <c r="M53" i="6"/>
  <c r="N53" i="6"/>
  <c r="O53" i="6"/>
  <c r="E54" i="6"/>
  <c r="F54" i="6"/>
  <c r="G54" i="6"/>
  <c r="H54" i="6"/>
  <c r="I54" i="6"/>
  <c r="J54" i="6"/>
  <c r="K54" i="6"/>
  <c r="L54" i="6"/>
  <c r="M54" i="6"/>
  <c r="N54" i="6"/>
  <c r="O54" i="6"/>
  <c r="E55" i="6"/>
  <c r="F55" i="6"/>
  <c r="G55" i="6"/>
  <c r="H55" i="6"/>
  <c r="I55" i="6"/>
  <c r="J55" i="6"/>
  <c r="K55" i="6"/>
  <c r="L55" i="6"/>
  <c r="M55" i="6"/>
  <c r="N55" i="6"/>
  <c r="O55" i="6"/>
  <c r="E56" i="6"/>
  <c r="F56" i="6"/>
  <c r="G56" i="6"/>
  <c r="H56" i="6"/>
  <c r="I56" i="6"/>
  <c r="J56" i="6"/>
  <c r="K56" i="6"/>
  <c r="L56" i="6"/>
  <c r="M56" i="6"/>
  <c r="N56" i="6"/>
  <c r="O56" i="6"/>
  <c r="E57" i="6"/>
  <c r="F57" i="6"/>
  <c r="G57" i="6"/>
  <c r="H57" i="6"/>
  <c r="I57" i="6"/>
  <c r="J57" i="6"/>
  <c r="K57" i="6"/>
  <c r="L57" i="6"/>
  <c r="M57" i="6"/>
  <c r="N57" i="6"/>
  <c r="O57" i="6"/>
  <c r="E58" i="6"/>
  <c r="F58" i="6"/>
  <c r="G58" i="6"/>
  <c r="H58" i="6"/>
  <c r="I58" i="6"/>
  <c r="J58" i="6"/>
  <c r="K58" i="6"/>
  <c r="L58" i="6"/>
  <c r="M58" i="6"/>
  <c r="N58" i="6"/>
  <c r="O58" i="6"/>
  <c r="E59" i="6"/>
  <c r="F59" i="6"/>
  <c r="G59" i="6"/>
  <c r="H59" i="6"/>
  <c r="I59" i="6"/>
  <c r="J59" i="6"/>
  <c r="K59" i="6"/>
  <c r="L59" i="6"/>
  <c r="M59" i="6"/>
  <c r="N59" i="6"/>
  <c r="O59" i="6"/>
  <c r="E60" i="6"/>
  <c r="F60" i="6"/>
  <c r="G60" i="6"/>
  <c r="H60" i="6"/>
  <c r="I60" i="6"/>
  <c r="J60" i="6"/>
  <c r="K60" i="6"/>
  <c r="L60" i="6"/>
  <c r="M60" i="6"/>
  <c r="N60" i="6"/>
  <c r="O60" i="6"/>
  <c r="E61" i="6"/>
  <c r="F61" i="6"/>
  <c r="G61" i="6"/>
  <c r="H61" i="6"/>
  <c r="I61" i="6"/>
  <c r="J61" i="6"/>
  <c r="K61" i="6"/>
  <c r="L61" i="6"/>
  <c r="M61" i="6"/>
  <c r="N61" i="6"/>
  <c r="O61" i="6"/>
  <c r="E62" i="6"/>
  <c r="F62" i="6"/>
  <c r="G62" i="6"/>
  <c r="H62" i="6"/>
  <c r="I62" i="6"/>
  <c r="J62" i="6"/>
  <c r="K62" i="6"/>
  <c r="L62" i="6"/>
  <c r="M62" i="6"/>
  <c r="N62" i="6"/>
  <c r="O62" i="6"/>
  <c r="E63" i="6"/>
  <c r="F63" i="6"/>
  <c r="G63" i="6"/>
  <c r="H63" i="6"/>
  <c r="I63" i="6"/>
  <c r="J63" i="6"/>
  <c r="K63" i="6"/>
  <c r="L63" i="6"/>
  <c r="M63" i="6"/>
  <c r="N63" i="6"/>
  <c r="O63" i="6"/>
  <c r="E64" i="6"/>
  <c r="F64" i="6"/>
  <c r="G64" i="6"/>
  <c r="H64" i="6"/>
  <c r="I64" i="6"/>
  <c r="J64" i="6"/>
  <c r="K64" i="6"/>
  <c r="L64" i="6"/>
  <c r="M64" i="6"/>
  <c r="N64" i="6"/>
  <c r="O64" i="6"/>
  <c r="E65" i="6"/>
  <c r="F65" i="6"/>
  <c r="G65" i="6"/>
  <c r="H65" i="6"/>
  <c r="I65" i="6"/>
  <c r="J65" i="6"/>
  <c r="K65" i="6"/>
  <c r="L65" i="6"/>
  <c r="M65" i="6"/>
  <c r="N65" i="6"/>
  <c r="O65" i="6"/>
  <c r="E66" i="6"/>
  <c r="F66" i="6"/>
  <c r="G66" i="6"/>
  <c r="H66" i="6"/>
  <c r="I66" i="6"/>
  <c r="J66" i="6"/>
  <c r="K66" i="6"/>
  <c r="L66" i="6"/>
  <c r="M66" i="6"/>
  <c r="N66" i="6"/>
  <c r="O66" i="6"/>
  <c r="O8" i="6"/>
  <c r="F8" i="6"/>
  <c r="G8" i="6"/>
  <c r="H8" i="6"/>
  <c r="I8" i="6"/>
  <c r="J8" i="6"/>
  <c r="K8" i="6"/>
  <c r="L8" i="6"/>
  <c r="M8" i="6"/>
  <c r="N8" i="6"/>
  <c r="E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41" i="6"/>
  <c r="D41" i="6"/>
  <c r="B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B63" i="6"/>
  <c r="C63" i="6"/>
  <c r="D63" i="6"/>
  <c r="B64" i="6"/>
  <c r="C64" i="6"/>
  <c r="D64" i="6"/>
  <c r="B65" i="6"/>
  <c r="C65" i="6"/>
  <c r="D65" i="6"/>
  <c r="B66" i="6"/>
  <c r="C66" i="6"/>
  <c r="D66" i="6"/>
  <c r="D8" i="6"/>
  <c r="C8" i="6"/>
  <c r="B8" i="6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D8" i="5"/>
  <c r="C8" i="5"/>
  <c r="Q48" i="7" l="1"/>
  <c r="E19" i="8"/>
  <c r="Y19" i="6"/>
  <c r="Y17" i="6"/>
  <c r="Y15" i="6"/>
  <c r="Y20" i="6"/>
  <c r="Y18" i="6"/>
  <c r="F8" i="8"/>
  <c r="J13" i="7"/>
  <c r="I13" i="7"/>
  <c r="AK14" i="6"/>
  <c r="Q41" i="7"/>
  <c r="D19" i="8"/>
  <c r="H13" i="7"/>
  <c r="G61" i="7"/>
  <c r="AH12" i="6"/>
  <c r="P79" i="7"/>
  <c r="P67" i="7"/>
  <c r="AN21" i="6"/>
  <c r="O40" i="7"/>
  <c r="O19" i="7"/>
  <c r="N13" i="7"/>
  <c r="N40" i="7"/>
  <c r="M40" i="7"/>
  <c r="M49" i="7"/>
  <c r="AE18" i="6"/>
  <c r="AH18" i="6"/>
  <c r="L73" i="7"/>
  <c r="L64" i="7"/>
  <c r="AE17" i="6"/>
  <c r="K52" i="7"/>
  <c r="K46" i="7"/>
  <c r="Q49" i="6"/>
  <c r="R49" i="6" s="1"/>
  <c r="P10" i="7"/>
  <c r="F18" i="8"/>
  <c r="O10" i="7"/>
  <c r="F17" i="8"/>
  <c r="N10" i="7"/>
  <c r="F16" i="8"/>
  <c r="M10" i="7"/>
  <c r="F15" i="8"/>
  <c r="L10" i="7"/>
  <c r="F14" i="8"/>
  <c r="K10" i="7"/>
  <c r="F13" i="8"/>
  <c r="J10" i="7"/>
  <c r="F12" i="8"/>
  <c r="I10" i="7"/>
  <c r="F11" i="8"/>
  <c r="H10" i="7"/>
  <c r="F10" i="8"/>
  <c r="G10" i="7"/>
  <c r="F9" i="8"/>
  <c r="Q41" i="6"/>
  <c r="Q61" i="6"/>
  <c r="Q53" i="6"/>
  <c r="Q66" i="6"/>
  <c r="R66" i="6" s="1"/>
  <c r="Q62" i="6"/>
  <c r="Q58" i="6"/>
  <c r="Q54" i="6"/>
  <c r="Q50" i="6"/>
  <c r="Q46" i="6"/>
  <c r="Q42" i="6"/>
  <c r="Q65" i="6"/>
  <c r="Q57" i="6"/>
  <c r="Q45" i="6"/>
  <c r="Q63" i="6"/>
  <c r="Q59" i="6"/>
  <c r="Q55" i="6"/>
  <c r="Q51" i="6"/>
  <c r="Q47" i="6"/>
  <c r="Q43" i="6"/>
  <c r="Q64" i="6"/>
  <c r="Q60" i="6"/>
  <c r="Q56" i="6"/>
  <c r="Q52" i="6"/>
  <c r="Q48" i="6"/>
  <c r="Q44" i="6"/>
  <c r="Q40" i="6"/>
  <c r="S40" i="6" s="1"/>
  <c r="Q39" i="6"/>
  <c r="Q37" i="6"/>
  <c r="Q38" i="6"/>
  <c r="Q36" i="6"/>
  <c r="Q35" i="6"/>
  <c r="S35" i="6" s="1"/>
  <c r="T89" i="7" s="1"/>
  <c r="Q34" i="6"/>
  <c r="R88" i="7" s="1"/>
  <c r="Q32" i="6"/>
  <c r="R82" i="7" s="1"/>
  <c r="Q33" i="6"/>
  <c r="R85" i="7" s="1"/>
  <c r="Q31" i="6"/>
  <c r="R79" i="7" s="1"/>
  <c r="F76" i="7"/>
  <c r="Q30" i="6"/>
  <c r="R76" i="7" s="1"/>
  <c r="Q28" i="6"/>
  <c r="S28" i="6" s="1"/>
  <c r="T68" i="7" s="1"/>
  <c r="Q29" i="6"/>
  <c r="R73" i="7" s="1"/>
  <c r="F67" i="7"/>
  <c r="Q27" i="6"/>
  <c r="R67" i="7" s="1"/>
  <c r="Q24" i="6"/>
  <c r="S24" i="6" s="1"/>
  <c r="T56" i="7" s="1"/>
  <c r="Q26" i="6"/>
  <c r="S26" i="6" s="1"/>
  <c r="T62" i="7" s="1"/>
  <c r="Q25" i="6"/>
  <c r="R61" i="7" s="1"/>
  <c r="Q21" i="6"/>
  <c r="R49" i="7" s="1"/>
  <c r="Q22" i="6"/>
  <c r="Q23" i="6"/>
  <c r="Q20" i="6"/>
  <c r="Q19" i="6"/>
  <c r="R43" i="7" s="1"/>
  <c r="Q16" i="6"/>
  <c r="S16" i="6" s="1"/>
  <c r="T32" i="7" s="1"/>
  <c r="Q17" i="6"/>
  <c r="S17" i="6" s="1"/>
  <c r="T35" i="7" s="1"/>
  <c r="Q18" i="6"/>
  <c r="S18" i="6" s="1"/>
  <c r="T38" i="7" s="1"/>
  <c r="Q13" i="6"/>
  <c r="R25" i="7" s="1"/>
  <c r="Q14" i="6"/>
  <c r="S14" i="6" s="1"/>
  <c r="T26" i="7" s="1"/>
  <c r="Q15" i="6"/>
  <c r="S15" i="6" s="1"/>
  <c r="T29" i="7" s="1"/>
  <c r="Q12" i="6"/>
  <c r="S12" i="6" s="1"/>
  <c r="T20" i="7" s="1"/>
  <c r="Q8" i="6"/>
  <c r="F20" i="8" s="1"/>
  <c r="I19" i="8" s="1"/>
  <c r="Q11" i="6"/>
  <c r="R19" i="7" s="1"/>
  <c r="F16" i="7"/>
  <c r="Q10" i="6"/>
  <c r="S10" i="6" s="1"/>
  <c r="T14" i="7" s="1"/>
  <c r="F13" i="7"/>
  <c r="Q9" i="6"/>
  <c r="R13" i="7" s="1"/>
  <c r="S9" i="5"/>
  <c r="R11" i="5"/>
  <c r="S18" i="7" s="1"/>
  <c r="R17" i="7"/>
  <c r="S11" i="1"/>
  <c r="R10" i="1"/>
  <c r="S14" i="7" s="1"/>
  <c r="S9" i="1"/>
  <c r="S10" i="1"/>
  <c r="S8" i="1"/>
  <c r="S8" i="5"/>
  <c r="S51" i="6"/>
  <c r="S43" i="6"/>
  <c r="F79" i="7"/>
  <c r="S41" i="6"/>
  <c r="S63" i="6"/>
  <c r="S64" i="6"/>
  <c r="S60" i="6"/>
  <c r="S56" i="6"/>
  <c r="S52" i="6"/>
  <c r="S48" i="6"/>
  <c r="S44" i="6"/>
  <c r="F70" i="7"/>
  <c r="F58" i="7"/>
  <c r="F46" i="7"/>
  <c r="F31" i="7"/>
  <c r="S59" i="6"/>
  <c r="S55" i="6"/>
  <c r="F91" i="7"/>
  <c r="S65" i="6"/>
  <c r="S61" i="6"/>
  <c r="S57" i="6"/>
  <c r="S53" i="6"/>
  <c r="S49" i="6"/>
  <c r="S45" i="6"/>
  <c r="F85" i="7"/>
  <c r="F73" i="7"/>
  <c r="F61" i="7"/>
  <c r="F49" i="7"/>
  <c r="F37" i="7"/>
  <c r="F19" i="7"/>
  <c r="F25" i="7"/>
  <c r="F43" i="7"/>
  <c r="F82" i="7"/>
  <c r="S47" i="6"/>
  <c r="S66" i="6"/>
  <c r="S62" i="6"/>
  <c r="S58" i="6"/>
  <c r="S54" i="6"/>
  <c r="S50" i="6"/>
  <c r="S46" i="6"/>
  <c r="S42" i="6"/>
  <c r="F88" i="7"/>
  <c r="F64" i="7"/>
  <c r="F52" i="7"/>
  <c r="F40" i="7"/>
  <c r="F28" i="7"/>
  <c r="F22" i="7"/>
  <c r="F34" i="7"/>
  <c r="F55" i="7"/>
  <c r="R10" i="5"/>
  <c r="S15" i="7" s="1"/>
  <c r="H16" i="7"/>
  <c r="R26" i="7"/>
  <c r="R50" i="7"/>
  <c r="R86" i="7"/>
  <c r="R38" i="7"/>
  <c r="R62" i="7"/>
  <c r="R14" i="7"/>
  <c r="R74" i="7"/>
  <c r="R9" i="5"/>
  <c r="S12" i="7" s="1"/>
  <c r="R9" i="1"/>
  <c r="S11" i="7" s="1"/>
  <c r="P8" i="6"/>
  <c r="Q10" i="7" s="1"/>
  <c r="P58" i="6"/>
  <c r="P54" i="6"/>
  <c r="P42" i="6"/>
  <c r="P39" i="6"/>
  <c r="P27" i="6"/>
  <c r="Q67" i="7" s="1"/>
  <c r="P23" i="6"/>
  <c r="Q55" i="7" s="1"/>
  <c r="P11" i="6"/>
  <c r="Q19" i="7" s="1"/>
  <c r="P66" i="6"/>
  <c r="P63" i="6"/>
  <c r="P62" i="6"/>
  <c r="P59" i="6"/>
  <c r="P57" i="6"/>
  <c r="P51" i="6"/>
  <c r="P46" i="6"/>
  <c r="P43" i="6"/>
  <c r="P41" i="6"/>
  <c r="P36" i="6"/>
  <c r="P26" i="6"/>
  <c r="Q64" i="7" s="1"/>
  <c r="P24" i="6"/>
  <c r="Q58" i="7" s="1"/>
  <c r="P20" i="6"/>
  <c r="Q46" i="7" s="1"/>
  <c r="P15" i="6"/>
  <c r="Q31" i="7" s="1"/>
  <c r="P10" i="6"/>
  <c r="Q16" i="7" s="1"/>
  <c r="P65" i="6"/>
  <c r="P61" i="6"/>
  <c r="P50" i="6"/>
  <c r="P35" i="6"/>
  <c r="Q91" i="7" s="1"/>
  <c r="P30" i="6"/>
  <c r="Q76" i="7" s="1"/>
  <c r="P19" i="6"/>
  <c r="P14" i="6"/>
  <c r="Q28" i="7" s="1"/>
  <c r="P53" i="6"/>
  <c r="P38" i="6"/>
  <c r="P22" i="6"/>
  <c r="Q52" i="7" s="1"/>
  <c r="R8" i="5"/>
  <c r="F10" i="7"/>
  <c r="R65" i="6"/>
  <c r="P60" i="6"/>
  <c r="P56" i="6"/>
  <c r="P29" i="6"/>
  <c r="Q73" i="7" s="1"/>
  <c r="P45" i="6"/>
  <c r="P52" i="6"/>
  <c r="P48" i="6"/>
  <c r="P17" i="6"/>
  <c r="Q37" i="7" s="1"/>
  <c r="P13" i="6"/>
  <c r="Q25" i="7" s="1"/>
  <c r="P64" i="6"/>
  <c r="P49" i="6"/>
  <c r="P34" i="6"/>
  <c r="Q88" i="7" s="1"/>
  <c r="P28" i="6"/>
  <c r="Q70" i="7" s="1"/>
  <c r="P18" i="6"/>
  <c r="Q40" i="7" s="1"/>
  <c r="P12" i="6"/>
  <c r="Q22" i="7" s="1"/>
  <c r="P31" i="6"/>
  <c r="Q79" i="7" s="1"/>
  <c r="P44" i="6"/>
  <c r="P37" i="6"/>
  <c r="P33" i="6"/>
  <c r="Q85" i="7" s="1"/>
  <c r="P25" i="6"/>
  <c r="Q61" i="7" s="1"/>
  <c r="P21" i="6"/>
  <c r="Q49" i="7" s="1"/>
  <c r="P55" i="6"/>
  <c r="P40" i="6"/>
  <c r="P47" i="6"/>
  <c r="P32" i="6"/>
  <c r="Q82" i="7" s="1"/>
  <c r="P16" i="6"/>
  <c r="Q34" i="7" s="1"/>
  <c r="R8" i="1"/>
  <c r="P9" i="6"/>
  <c r="Q13" i="7" s="1"/>
  <c r="S23" i="6" l="1"/>
  <c r="T53" i="7" s="1"/>
  <c r="AD11" i="6"/>
  <c r="AD14" i="6"/>
  <c r="AE14" i="6" s="1"/>
  <c r="AD12" i="6"/>
  <c r="AE12" i="6" s="1"/>
  <c r="AD13" i="6"/>
  <c r="AE13" i="6" s="1"/>
  <c r="AB11" i="6"/>
  <c r="AE15" i="6"/>
  <c r="Y11" i="6"/>
  <c r="Y12" i="6"/>
  <c r="AH15" i="6"/>
  <c r="AN19" i="6"/>
  <c r="AN12" i="6"/>
  <c r="AK15" i="6"/>
  <c r="AH17" i="6"/>
  <c r="AK18" i="6"/>
  <c r="AE19" i="6"/>
  <c r="AK16" i="6"/>
  <c r="AH19" i="6"/>
  <c r="AK20" i="6"/>
  <c r="AK12" i="6"/>
  <c r="AN16" i="6"/>
  <c r="AN18" i="6"/>
  <c r="AH14" i="6"/>
  <c r="AH20" i="6"/>
  <c r="AB19" i="6"/>
  <c r="AK13" i="6"/>
  <c r="AN11" i="6"/>
  <c r="Y13" i="6"/>
  <c r="Y14" i="6"/>
  <c r="Y21" i="6"/>
  <c r="Y16" i="6"/>
  <c r="AN20" i="6"/>
  <c r="Q43" i="7"/>
  <c r="F19" i="8"/>
  <c r="AB12" i="6"/>
  <c r="AB14" i="6"/>
  <c r="AH13" i="6"/>
  <c r="S21" i="6"/>
  <c r="T47" i="7" s="1"/>
  <c r="AB15" i="6"/>
  <c r="AN14" i="6"/>
  <c r="AN13" i="6"/>
  <c r="AK11" i="6"/>
  <c r="AB16" i="6"/>
  <c r="AE16" i="6"/>
  <c r="AN15" i="6"/>
  <c r="AB13" i="6"/>
  <c r="AH11" i="6"/>
  <c r="AE21" i="6"/>
  <c r="AH21" i="6"/>
  <c r="AK21" i="6"/>
  <c r="AB21" i="6"/>
  <c r="AE20" i="6"/>
  <c r="AB20" i="6"/>
  <c r="AK19" i="6"/>
  <c r="AB18" i="6"/>
  <c r="AN17" i="6"/>
  <c r="AK17" i="6"/>
  <c r="AB17" i="6"/>
  <c r="AH16" i="6"/>
  <c r="R52" i="7"/>
  <c r="AE11" i="6"/>
  <c r="S20" i="6"/>
  <c r="T44" i="7" s="1"/>
  <c r="W36" i="6"/>
  <c r="V36" i="6" s="1"/>
  <c r="W40" i="6"/>
  <c r="V40" i="6" s="1"/>
  <c r="W33" i="6"/>
  <c r="V33" i="6" s="1"/>
  <c r="W37" i="6"/>
  <c r="V37" i="6" s="1"/>
  <c r="W41" i="6"/>
  <c r="V41" i="6" s="1"/>
  <c r="W39" i="6"/>
  <c r="V39" i="6" s="1"/>
  <c r="W34" i="6"/>
  <c r="V34" i="6" s="1"/>
  <c r="W38" i="6"/>
  <c r="V38" i="6" s="1"/>
  <c r="W35" i="6"/>
  <c r="V35" i="6" s="1"/>
  <c r="W32" i="6"/>
  <c r="V32" i="6" s="1"/>
  <c r="R34" i="7"/>
  <c r="S33" i="6"/>
  <c r="T83" i="7" s="1"/>
  <c r="S13" i="6"/>
  <c r="T23" i="7" s="1"/>
  <c r="R58" i="7"/>
  <c r="S22" i="6"/>
  <c r="T50" i="7" s="1"/>
  <c r="S36" i="6"/>
  <c r="S39" i="6"/>
  <c r="S29" i="6"/>
  <c r="T71" i="7" s="1"/>
  <c r="R91" i="7"/>
  <c r="R55" i="7"/>
  <c r="R37" i="7"/>
  <c r="R28" i="7"/>
  <c r="R31" i="7"/>
  <c r="S8" i="6"/>
  <c r="T8" i="7" s="1"/>
  <c r="S27" i="6"/>
  <c r="T65" i="7" s="1"/>
  <c r="S32" i="6"/>
  <c r="T80" i="7" s="1"/>
  <c r="S19" i="6"/>
  <c r="T41" i="7" s="1"/>
  <c r="S34" i="6"/>
  <c r="T86" i="7" s="1"/>
  <c r="S25" i="6"/>
  <c r="T59" i="7" s="1"/>
  <c r="R22" i="6"/>
  <c r="S52" i="7" s="1"/>
  <c r="R23" i="6"/>
  <c r="S55" i="7" s="1"/>
  <c r="R46" i="7"/>
  <c r="R31" i="6"/>
  <c r="S79" i="7" s="1"/>
  <c r="S30" i="6"/>
  <c r="T74" i="7" s="1"/>
  <c r="S38" i="6"/>
  <c r="S31" i="6"/>
  <c r="T77" i="7" s="1"/>
  <c r="S37" i="6"/>
  <c r="S8" i="7"/>
  <c r="D22" i="8"/>
  <c r="S9" i="7"/>
  <c r="E22" i="8"/>
  <c r="R50" i="6"/>
  <c r="S11" i="6"/>
  <c r="T17" i="7" s="1"/>
  <c r="S9" i="6"/>
  <c r="T11" i="7" s="1"/>
  <c r="R58" i="6"/>
  <c r="R12" i="6"/>
  <c r="S22" i="7" s="1"/>
  <c r="R22" i="7"/>
  <c r="R18" i="6"/>
  <c r="S40" i="7" s="1"/>
  <c r="R40" i="7"/>
  <c r="R57" i="6"/>
  <c r="R45" i="6"/>
  <c r="R41" i="6"/>
  <c r="R28" i="6"/>
  <c r="S70" i="7" s="1"/>
  <c r="R70" i="7"/>
  <c r="R26" i="6"/>
  <c r="S64" i="7" s="1"/>
  <c r="R64" i="7"/>
  <c r="R55" i="6"/>
  <c r="R10" i="6"/>
  <c r="S16" i="7" s="1"/>
  <c r="R16" i="7"/>
  <c r="R62" i="6"/>
  <c r="R35" i="6"/>
  <c r="S91" i="7" s="1"/>
  <c r="R61" i="6"/>
  <c r="R38" i="6"/>
  <c r="R39" i="6"/>
  <c r="R54" i="6"/>
  <c r="R34" i="6"/>
  <c r="S88" i="7" s="1"/>
  <c r="R19" i="6"/>
  <c r="S43" i="7" s="1"/>
  <c r="R53" i="6"/>
  <c r="R30" i="6"/>
  <c r="S76" i="7" s="1"/>
  <c r="R59" i="6"/>
  <c r="R21" i="6"/>
  <c r="S49" i="7" s="1"/>
  <c r="R33" i="6"/>
  <c r="S85" i="7" s="1"/>
  <c r="R44" i="6"/>
  <c r="R20" i="6"/>
  <c r="S46" i="7" s="1"/>
  <c r="R47" i="6"/>
  <c r="R17" i="6"/>
  <c r="S37" i="7" s="1"/>
  <c r="R48" i="6"/>
  <c r="R36" i="6"/>
  <c r="R63" i="6"/>
  <c r="R29" i="6"/>
  <c r="S73" i="7" s="1"/>
  <c r="R60" i="6"/>
  <c r="R10" i="7"/>
  <c r="R42" i="6"/>
  <c r="R24" i="6"/>
  <c r="S58" i="7" s="1"/>
  <c r="R32" i="6"/>
  <c r="S82" i="7" s="1"/>
  <c r="R11" i="6"/>
  <c r="S19" i="7" s="1"/>
  <c r="R46" i="6"/>
  <c r="R51" i="6"/>
  <c r="R43" i="6"/>
  <c r="R64" i="6"/>
  <c r="R25" i="6"/>
  <c r="S61" i="7" s="1"/>
  <c r="R37" i="6"/>
  <c r="R40" i="6"/>
  <c r="R27" i="6"/>
  <c r="S67" i="7" s="1"/>
  <c r="R13" i="6"/>
  <c r="S25" i="7" s="1"/>
  <c r="R52" i="6"/>
  <c r="R16" i="6"/>
  <c r="S34" i="7" s="1"/>
  <c r="R14" i="6"/>
  <c r="S28" i="7" s="1"/>
  <c r="R56" i="6"/>
  <c r="R15" i="6"/>
  <c r="S31" i="7" s="1"/>
  <c r="R9" i="6"/>
  <c r="S13" i="7" s="1"/>
  <c r="R8" i="6"/>
  <c r="S10" i="7" l="1"/>
  <c r="F22" i="8"/>
</calcChain>
</file>

<file path=xl/sharedStrings.xml><?xml version="1.0" encoding="utf-8"?>
<sst xmlns="http://schemas.openxmlformats.org/spreadsheetml/2006/main" count="417" uniqueCount="100">
  <si>
    <t>No.</t>
  </si>
  <si>
    <t>Name</t>
  </si>
  <si>
    <t>SEX</t>
  </si>
  <si>
    <t>Age</t>
  </si>
  <si>
    <t>Amharic(አማርኛ)</t>
  </si>
  <si>
    <t>Geez( ግዕዝ)</t>
  </si>
  <si>
    <t>ENGLISH( እንግሊዝኛ)</t>
  </si>
  <si>
    <t>MATHS ( ሒሳብ)</t>
  </si>
  <si>
    <t>E/SCINCE( አካባቢ ሳይንስ</t>
  </si>
  <si>
    <t>MORAL E.( ግብረ ገብ)</t>
  </si>
  <si>
    <t>ART( ሥነ ጥበባት)</t>
  </si>
  <si>
    <t>SPORT ( ጤ.ሰ.ማ</t>
  </si>
  <si>
    <t>Spokn English</t>
  </si>
  <si>
    <t>Ict ( ኮንፒውተር)</t>
  </si>
  <si>
    <t>ሥነ ምግባር</t>
  </si>
  <si>
    <t>TOTAL</t>
  </si>
  <si>
    <t>AVERAGE</t>
  </si>
  <si>
    <t>RANK</t>
  </si>
  <si>
    <t>REMARK</t>
  </si>
  <si>
    <t>Director name</t>
  </si>
  <si>
    <t>seal</t>
  </si>
  <si>
    <t>Teacher name</t>
  </si>
  <si>
    <t>date</t>
  </si>
  <si>
    <t>sig</t>
  </si>
  <si>
    <t>Subject</t>
  </si>
  <si>
    <t>Registerd</t>
  </si>
  <si>
    <t>Tested</t>
  </si>
  <si>
    <t>No</t>
  </si>
  <si>
    <t>Top 10</t>
  </si>
  <si>
    <t>Semestter</t>
  </si>
  <si>
    <t>1st</t>
  </si>
  <si>
    <t>2nd</t>
  </si>
  <si>
    <t>Avg</t>
  </si>
  <si>
    <t>Less  than  50</t>
  </si>
  <si>
    <t>Summary</t>
  </si>
  <si>
    <t>Grade</t>
  </si>
  <si>
    <t>Seection</t>
  </si>
  <si>
    <t>Teacher's Name</t>
  </si>
  <si>
    <t>Year</t>
  </si>
  <si>
    <t>Average</t>
  </si>
  <si>
    <t>Seal</t>
  </si>
  <si>
    <t>Status:</t>
  </si>
  <si>
    <t>Berihun Adane</t>
  </si>
  <si>
    <t>A</t>
  </si>
  <si>
    <t>Semester</t>
  </si>
  <si>
    <t>More  than  50</t>
  </si>
  <si>
    <t>More than 75</t>
  </si>
  <si>
    <t>የትምህርት ዓይነት (SUBJECT)</t>
  </si>
  <si>
    <r>
      <t>1</t>
    </r>
    <r>
      <rPr>
        <b/>
        <vertAlign val="superscript"/>
        <sz val="10"/>
        <rFont val="A0 Addis Abeba Unicode"/>
      </rPr>
      <t>ST</t>
    </r>
    <r>
      <rPr>
        <b/>
        <sz val="10"/>
        <rFont val="A0 Addis Abeba Unicode"/>
      </rPr>
      <t xml:space="preserve"> SEMISTER</t>
    </r>
  </si>
  <si>
    <r>
      <t>2</t>
    </r>
    <r>
      <rPr>
        <b/>
        <vertAlign val="superscript"/>
        <sz val="9"/>
        <rFont val="A0 Addis Abeba Unicode"/>
      </rPr>
      <t>ND</t>
    </r>
    <r>
      <rPr>
        <b/>
        <sz val="9"/>
        <rFont val="A0 Addis Abeba Unicode"/>
      </rPr>
      <t xml:space="preserve"> SEMISTER</t>
    </r>
  </si>
  <si>
    <t>100 - 90 %</t>
  </si>
  <si>
    <t>90-80%</t>
  </si>
  <si>
    <t>80-70%</t>
  </si>
  <si>
    <t>70-60</t>
  </si>
  <si>
    <t>60-50</t>
  </si>
  <si>
    <t>&lt;50</t>
  </si>
  <si>
    <t>EXCELLENT</t>
  </si>
  <si>
    <t>VERY GOOD</t>
  </si>
  <si>
    <t>GOOD</t>
  </si>
  <si>
    <t>SATISFACTORY</t>
  </si>
  <si>
    <t>FAIR</t>
  </si>
  <si>
    <t>POOR</t>
  </si>
  <si>
    <t>ጠባይ(CONDUCT)</t>
  </si>
  <si>
    <t xml:space="preserve">          </t>
  </si>
  <si>
    <t>More than  85</t>
  </si>
  <si>
    <t>Ethan James</t>
  </si>
  <si>
    <t>M</t>
  </si>
  <si>
    <t>Olivia Martin</t>
  </si>
  <si>
    <t>F</t>
  </si>
  <si>
    <t>Liam Carter</t>
  </si>
  <si>
    <t>Sophia Harris</t>
  </si>
  <si>
    <t>Mason Clark</t>
  </si>
  <si>
    <t>Amelia Hall</t>
  </si>
  <si>
    <t>Noah Wilson</t>
  </si>
  <si>
    <t>Ava Thompson</t>
  </si>
  <si>
    <t>Logan Evans</t>
  </si>
  <si>
    <t>Emma Johnson</t>
  </si>
  <si>
    <t>Elijah Turner</t>
  </si>
  <si>
    <t>Isabella Lewis</t>
  </si>
  <si>
    <t>Aiden Scott</t>
  </si>
  <si>
    <t>Mia Walker</t>
  </si>
  <si>
    <t>Caleb Brooks</t>
  </si>
  <si>
    <t>Charlotte Allen</t>
  </si>
  <si>
    <t>Isaac Bennett</t>
  </si>
  <si>
    <t>Harper Young</t>
  </si>
  <si>
    <t>Dylan Hayes</t>
  </si>
  <si>
    <t>Chloe Hill</t>
  </si>
  <si>
    <t>Lucas Morgan</t>
  </si>
  <si>
    <t>Ella King</t>
  </si>
  <si>
    <t>Grace Wright</t>
  </si>
  <si>
    <t>Owen Parker</t>
  </si>
  <si>
    <t>Lily Green</t>
  </si>
  <si>
    <t>Gabriel Cooper</t>
  </si>
  <si>
    <t>Aria Adams</t>
  </si>
  <si>
    <t>ABC School Roster</t>
  </si>
  <si>
    <t>Director's  Name  and Sgn.</t>
  </si>
  <si>
    <t>Student ID/Roll num</t>
  </si>
  <si>
    <t>Student Name</t>
  </si>
  <si>
    <t>Total</t>
  </si>
  <si>
    <t>Birtukan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</si>
</sst>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Nyala"/>
    </font>
    <font>
      <sz val="11"/>
      <color rgb="FF000000"/>
      <name val="Nyala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rgb="FF000000"/>
      <name val="Nyala"/>
    </font>
    <font>
      <b/>
      <sz val="11"/>
      <name val="Calibri"/>
      <family val="2"/>
      <scheme val="minor"/>
    </font>
    <font>
      <b/>
      <sz val="12"/>
      <color rgb="FF000000"/>
      <name val="Nyala"/>
    </font>
    <font>
      <b/>
      <sz val="9"/>
      <name val="A0 Addis Abeba Unicode"/>
    </font>
    <font>
      <b/>
      <sz val="10"/>
      <name val="A0 Addis Abeba Unicode"/>
    </font>
    <font>
      <b/>
      <vertAlign val="superscript"/>
      <sz val="10"/>
      <name val="A0 Addis Abeba Unicode"/>
    </font>
    <font>
      <b/>
      <sz val="8"/>
      <name val="A0 Addis Abeba Unicode"/>
    </font>
    <font>
      <b/>
      <vertAlign val="superscript"/>
      <sz val="9"/>
      <name val="A0 Addis Abeba Unicode"/>
    </font>
    <font>
      <sz val="11"/>
      <name val="Visual Geez Unicode"/>
    </font>
    <font>
      <sz val="8"/>
      <color rgb="FF000000"/>
      <name val="Visual Geez Unicode"/>
    </font>
    <font>
      <sz val="12"/>
      <color rgb="FF000000"/>
      <name val="Visual Geez Unicode"/>
    </font>
    <font>
      <b/>
      <i/>
      <u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Protection="1">
      <protection hidden="1"/>
    </xf>
    <xf numFmtId="0" fontId="3" fillId="0" borderId="4" xfId="0" applyFont="1" applyBorder="1" applyAlignment="1" applyProtection="1">
      <alignment vertical="center" wrapText="1"/>
      <protection locked="0"/>
    </xf>
    <xf numFmtId="0" fontId="4" fillId="0" borderId="4" xfId="0" applyFont="1" applyBorder="1" applyAlignment="1" applyProtection="1">
      <alignment horizontal="right" vertical="center" wrapText="1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textRotation="45"/>
      <protection hidden="1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6" borderId="1" xfId="0" applyFont="1" applyFill="1" applyBorder="1" applyAlignment="1" applyProtection="1">
      <alignment textRotation="45"/>
      <protection locked="0"/>
    </xf>
    <xf numFmtId="0" fontId="0" fillId="6" borderId="1" xfId="0" applyFill="1" applyBorder="1" applyAlignment="1" applyProtection="1">
      <alignment textRotation="45"/>
      <protection locked="0"/>
    </xf>
    <xf numFmtId="0" fontId="1" fillId="2" borderId="1" xfId="0" applyFont="1" applyFill="1" applyBorder="1" applyAlignment="1" applyProtection="1">
      <alignment textRotation="45"/>
      <protection locked="0"/>
    </xf>
    <xf numFmtId="0" fontId="0" fillId="2" borderId="1" xfId="0" applyFill="1" applyBorder="1" applyAlignment="1" applyProtection="1">
      <alignment textRotation="45"/>
      <protection locked="0"/>
    </xf>
    <xf numFmtId="0" fontId="2" fillId="0" borderId="2" xfId="0" applyFont="1" applyBorder="1" applyAlignment="1" applyProtection="1">
      <alignment vertical="center" wrapText="1"/>
      <protection hidden="1"/>
    </xf>
    <xf numFmtId="0" fontId="3" fillId="0" borderId="3" xfId="0" applyFont="1" applyBorder="1" applyAlignment="1" applyProtection="1">
      <alignment vertical="center" wrapText="1"/>
      <protection hidden="1"/>
    </xf>
    <xf numFmtId="0" fontId="4" fillId="0" borderId="3" xfId="0" applyFont="1" applyBorder="1" applyAlignment="1" applyProtection="1">
      <alignment horizontal="right" vertical="center" wrapText="1"/>
      <protection hidden="1"/>
    </xf>
    <xf numFmtId="0" fontId="0" fillId="0" borderId="8" xfId="0" applyBorder="1" applyProtection="1">
      <protection hidden="1"/>
    </xf>
    <xf numFmtId="0" fontId="0" fillId="2" borderId="8" xfId="0" applyFill="1" applyBorder="1" applyAlignment="1" applyProtection="1">
      <alignment textRotation="45"/>
      <protection locked="0"/>
    </xf>
    <xf numFmtId="0" fontId="0" fillId="11" borderId="1" xfId="0" applyFill="1" applyBorder="1"/>
    <xf numFmtId="0" fontId="7" fillId="13" borderId="0" xfId="0" applyFont="1" applyFill="1"/>
    <xf numFmtId="0" fontId="0" fillId="0" borderId="1" xfId="0" applyBorder="1" applyAlignment="1">
      <alignment horizontal="center"/>
    </xf>
    <xf numFmtId="0" fontId="0" fillId="8" borderId="1" xfId="0" applyFill="1" applyBorder="1" applyAlignment="1" applyProtection="1">
      <protection locked="0"/>
    </xf>
    <xf numFmtId="0" fontId="0" fillId="8" borderId="1" xfId="0" applyFill="1" applyBorder="1"/>
    <xf numFmtId="0" fontId="0" fillId="13" borderId="1" xfId="0" applyFill="1" applyBorder="1"/>
    <xf numFmtId="0" fontId="7" fillId="0" borderId="1" xfId="0" applyFont="1" applyBorder="1"/>
    <xf numFmtId="0" fontId="7" fillId="14" borderId="1" xfId="0" applyFont="1" applyFill="1" applyBorder="1"/>
    <xf numFmtId="0" fontId="0" fillId="9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13" borderId="0" xfId="0" applyFill="1" applyBorder="1" applyAlignment="1">
      <alignment horizontal="left"/>
    </xf>
    <xf numFmtId="0" fontId="0" fillId="13" borderId="0" xfId="0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0" fontId="0" fillId="13" borderId="0" xfId="0" applyFill="1"/>
    <xf numFmtId="0" fontId="10" fillId="13" borderId="0" xfId="0" applyFont="1" applyFill="1"/>
    <xf numFmtId="0" fontId="0" fillId="13" borderId="0" xfId="0" quotePrefix="1" applyFill="1"/>
    <xf numFmtId="0" fontId="11" fillId="13" borderId="0" xfId="0" applyFont="1" applyFill="1"/>
    <xf numFmtId="0" fontId="1" fillId="13" borderId="0" xfId="0" applyFont="1" applyFill="1"/>
    <xf numFmtId="0" fontId="12" fillId="13" borderId="0" xfId="0" applyFont="1" applyFill="1" applyAlignment="1">
      <alignment horizontal="center"/>
    </xf>
    <xf numFmtId="0" fontId="14" fillId="13" borderId="0" xfId="0" applyFont="1" applyFill="1" applyAlignment="1">
      <alignment horizontal="center"/>
    </xf>
    <xf numFmtId="0" fontId="20" fillId="0" borderId="0" xfId="0" applyFont="1"/>
    <xf numFmtId="0" fontId="0" fillId="13" borderId="0" xfId="0" applyFill="1" applyBorder="1"/>
    <xf numFmtId="0" fontId="21" fillId="0" borderId="0" xfId="0" applyFont="1"/>
    <xf numFmtId="0" fontId="22" fillId="0" borderId="0" xfId="0" applyFont="1" applyAlignment="1">
      <alignment vertical="center"/>
    </xf>
    <xf numFmtId="0" fontId="22" fillId="0" borderId="0" xfId="0" applyFont="1"/>
    <xf numFmtId="0" fontId="7" fillId="13" borderId="11" xfId="0" applyFont="1" applyFill="1" applyBorder="1"/>
    <xf numFmtId="0" fontId="0" fillId="13" borderId="11" xfId="0" applyFill="1" applyBorder="1" applyProtection="1">
      <protection hidden="1"/>
    </xf>
    <xf numFmtId="0" fontId="0" fillId="13" borderId="11" xfId="0" applyFill="1" applyBorder="1"/>
    <xf numFmtId="0" fontId="0" fillId="0" borderId="11" xfId="0" applyBorder="1"/>
    <xf numFmtId="0" fontId="23" fillId="13" borderId="0" xfId="0" applyFont="1" applyFill="1" applyProtection="1">
      <protection hidden="1"/>
    </xf>
    <xf numFmtId="0" fontId="4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7" fillId="9" borderId="5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3" fillId="7" borderId="5" xfId="0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3" fillId="15" borderId="5" xfId="0" applyFont="1" applyFill="1" applyBorder="1" applyAlignment="1">
      <alignment horizontal="center"/>
    </xf>
    <xf numFmtId="0" fontId="13" fillId="15" borderId="6" xfId="0" applyFont="1" applyFill="1" applyBorder="1" applyAlignment="1">
      <alignment horizontal="center"/>
    </xf>
    <xf numFmtId="0" fontId="13" fillId="15" borderId="7" xfId="0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13" borderId="1" xfId="0" applyFill="1" applyBorder="1" applyAlignment="1" applyProtection="1">
      <alignment horizontal="center"/>
      <protection locked="0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0" fillId="8" borderId="5" xfId="0" applyFill="1" applyBorder="1" applyAlignment="1" applyProtection="1">
      <alignment horizontal="center"/>
      <protection locked="0"/>
    </xf>
    <xf numFmtId="0" fontId="0" fillId="8" borderId="6" xfId="0" applyFill="1" applyBorder="1" applyAlignment="1" applyProtection="1">
      <alignment horizontal="center"/>
      <protection locked="0"/>
    </xf>
    <xf numFmtId="0" fontId="0" fillId="8" borderId="7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13" borderId="0" xfId="0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8" borderId="8" xfId="0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8" xfId="0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15" fillId="0" borderId="11" xfId="0" applyFont="1" applyBorder="1" applyAlignment="1">
      <alignment horizontal="center"/>
    </xf>
    <xf numFmtId="0" fontId="9" fillId="13" borderId="0" xfId="0" quotePrefix="1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7" fillId="0" borderId="0" xfId="0" applyFont="1"/>
    <xf numFmtId="0" fontId="7" fillId="0" borderId="1" xfId="0" applyFont="1" applyBorder="1" applyProtection="1">
      <protection locked="0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24" fillId="13" borderId="0" xfId="0" applyFont="1" applyFill="1"/>
    <xf numFmtId="0" fontId="7" fillId="13" borderId="5" xfId="0" applyFont="1" applyFill="1" applyBorder="1" applyAlignment="1">
      <alignment horizontal="center"/>
    </xf>
    <xf numFmtId="0" fontId="7" fillId="13" borderId="7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0" fillId="13" borderId="5" xfId="0" applyFill="1" applyBorder="1" applyAlignment="1">
      <alignment horizontal="left"/>
    </xf>
    <xf numFmtId="0" fontId="0" fillId="13" borderId="7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6" borderId="7" xfId="0" applyFill="1" applyBorder="1" applyAlignment="1">
      <alignment horizontal="left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</xdr:colOff>
      <xdr:row>0</xdr:row>
      <xdr:rowOff>39157</xdr:rowOff>
    </xdr:from>
    <xdr:to>
      <xdr:col>12</xdr:col>
      <xdr:colOff>591607</xdr:colOff>
      <xdr:row>31</xdr:row>
      <xdr:rowOff>19049</xdr:rowOff>
    </xdr:to>
    <xdr:sp macro="" textlink="">
      <xdr:nvSpPr>
        <xdr:cNvPr id="4" name="Frame 3"/>
        <xdr:cNvSpPr/>
      </xdr:nvSpPr>
      <xdr:spPr>
        <a:xfrm>
          <a:off x="105832" y="39157"/>
          <a:ext cx="9153525" cy="6044142"/>
        </a:xfrm>
        <a:prstGeom prst="frame">
          <a:avLst>
            <a:gd name="adj1" fmla="val 2357"/>
          </a:avLst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1623483</xdr:colOff>
      <xdr:row>1</xdr:row>
      <xdr:rowOff>101599</xdr:rowOff>
    </xdr:from>
    <xdr:to>
      <xdr:col>5</xdr:col>
      <xdr:colOff>179916</xdr:colOff>
      <xdr:row>2</xdr:row>
      <xdr:rowOff>264584</xdr:rowOff>
    </xdr:to>
    <xdr:sp macro="" textlink="">
      <xdr:nvSpPr>
        <xdr:cNvPr id="3" name="TextBox 2"/>
        <xdr:cNvSpPr txBox="1"/>
      </xdr:nvSpPr>
      <xdr:spPr>
        <a:xfrm>
          <a:off x="2078566" y="207432"/>
          <a:ext cx="2292350" cy="3534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solidFill>
                <a:schemeClr val="dk1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Visual Geez Unicode" panose="00000400000000000000" pitchFamily="2" charset="0"/>
              <a:ea typeface="+mn-ea"/>
              <a:cs typeface="+mn-cs"/>
            </a:rPr>
            <a:t>RESULT REPORT</a:t>
          </a:r>
          <a:endParaRPr lang="en-US" sz="1800" b="1">
            <a:latin typeface="Visual Geez Unicode" panose="00000400000000000000" pitchFamily="2" charset="0"/>
          </a:endParaRPr>
        </a:p>
      </xdr:txBody>
    </xdr:sp>
    <xdr:clientData/>
  </xdr:twoCellAnchor>
  <xdr:twoCellAnchor>
    <xdr:from>
      <xdr:col>6</xdr:col>
      <xdr:colOff>389467</xdr:colOff>
      <xdr:row>1</xdr:row>
      <xdr:rowOff>162983</xdr:rowOff>
    </xdr:from>
    <xdr:to>
      <xdr:col>12</xdr:col>
      <xdr:colOff>84667</xdr:colOff>
      <xdr:row>4</xdr:row>
      <xdr:rowOff>42333</xdr:rowOff>
    </xdr:to>
    <xdr:sp macro="" textlink="">
      <xdr:nvSpPr>
        <xdr:cNvPr id="5" name="Text Box 3"/>
        <xdr:cNvSpPr txBox="1"/>
      </xdr:nvSpPr>
      <xdr:spPr>
        <a:xfrm>
          <a:off x="5236634" y="268816"/>
          <a:ext cx="3515783" cy="556684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GB" sz="1200" b="1">
              <a:ln>
                <a:noFill/>
              </a:ln>
              <a:solidFill>
                <a:srgbClr val="FF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1</a:t>
          </a:r>
          <a:r>
            <a:rPr lang="en-GB" sz="1200" b="1" baseline="30000">
              <a:ln>
                <a:noFill/>
              </a:ln>
              <a:solidFill>
                <a:srgbClr val="FF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ST</a:t>
          </a:r>
          <a:r>
            <a:rPr lang="en-GB" sz="1200" b="1">
              <a:ln>
                <a:noFill/>
              </a:ln>
              <a:solidFill>
                <a:srgbClr val="FF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SEMISTER</a:t>
          </a:r>
          <a:endParaRPr lang="am-ET" sz="1600" b="1">
            <a:ln>
              <a:noFill/>
            </a:ln>
            <a:solidFill>
              <a:srgbClr val="FF0000"/>
            </a:solidFill>
            <a:effectLst>
              <a:outerShdw blurRad="38100" dist="19050" dir="2700000" algn="tl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200" b="0">
              <a:ln>
                <a:noFill/>
              </a:ln>
              <a:solidFill>
                <a:schemeClr val="tx1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Visual Geez Unicode" panose="000004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  <a:t>Hoom</a:t>
          </a:r>
          <a:r>
            <a:rPr lang="en-US" sz="1200" b="0" baseline="0">
              <a:ln>
                <a:noFill/>
              </a:ln>
              <a:solidFill>
                <a:schemeClr val="tx1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Visual Geez Unicode" panose="000004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US" sz="1200" b="0">
              <a:ln>
                <a:noFill/>
              </a:ln>
              <a:solidFill>
                <a:schemeClr val="tx1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Visual Geez Unicode" panose="000004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  <a:t>room teacher suggestion and sign</a:t>
          </a:r>
          <a:r>
            <a:rPr lang="en-US" sz="1100" b="1">
              <a:ln>
                <a:noFill/>
              </a:ln>
              <a:solidFill>
                <a:schemeClr val="tx1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Visual Geez Unicode" panose="000004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  <a:endParaRPr lang="en-US" sz="1400" b="1">
            <a:solidFill>
              <a:schemeClr val="tx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38100</xdr:colOff>
      <xdr:row>15</xdr:row>
      <xdr:rowOff>152399</xdr:rowOff>
    </xdr:from>
    <xdr:to>
      <xdr:col>12</xdr:col>
      <xdr:colOff>161925</xdr:colOff>
      <xdr:row>17</xdr:row>
      <xdr:rowOff>28574</xdr:rowOff>
    </xdr:to>
    <xdr:sp macro="" textlink="">
      <xdr:nvSpPr>
        <xdr:cNvPr id="10" name="Text Box 3"/>
        <xdr:cNvSpPr txBox="1"/>
      </xdr:nvSpPr>
      <xdr:spPr>
        <a:xfrm>
          <a:off x="5048250" y="3028949"/>
          <a:ext cx="3171825" cy="257175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000">
              <a:ln>
                <a:noFill/>
              </a:ln>
              <a:solidFill>
                <a:schemeClr val="tx1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Visual Geez Unicode" panose="000004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  <a:t>--------------------------------------------------------------------</a:t>
          </a:r>
          <a:endParaRPr lang="en-US" sz="1100">
            <a:solidFill>
              <a:schemeClr val="tx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238124</xdr:colOff>
      <xdr:row>24</xdr:row>
      <xdr:rowOff>57149</xdr:rowOff>
    </xdr:from>
    <xdr:to>
      <xdr:col>2</xdr:col>
      <xdr:colOff>1409700</xdr:colOff>
      <xdr:row>25</xdr:row>
      <xdr:rowOff>104774</xdr:rowOff>
    </xdr:to>
    <xdr:sp macro="" textlink="">
      <xdr:nvSpPr>
        <xdr:cNvPr id="12" name="Text Box 3"/>
        <xdr:cNvSpPr txBox="1"/>
      </xdr:nvSpPr>
      <xdr:spPr>
        <a:xfrm>
          <a:off x="314324" y="4705349"/>
          <a:ext cx="1552576" cy="238125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000">
              <a:ln>
                <a:noFill/>
              </a:ln>
              <a:solidFill>
                <a:schemeClr val="tx1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Visual Geez Unicode" panose="000004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  <a:t>---------------------------</a:t>
          </a:r>
          <a:endParaRPr lang="en-US" sz="1100">
            <a:solidFill>
              <a:schemeClr val="tx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1323975</xdr:colOff>
      <xdr:row>24</xdr:row>
      <xdr:rowOff>47625</xdr:rowOff>
    </xdr:from>
    <xdr:to>
      <xdr:col>3</xdr:col>
      <xdr:colOff>542925</xdr:colOff>
      <xdr:row>25</xdr:row>
      <xdr:rowOff>95250</xdr:rowOff>
    </xdr:to>
    <xdr:sp macro="" textlink="">
      <xdr:nvSpPr>
        <xdr:cNvPr id="13" name="Text Box 3"/>
        <xdr:cNvSpPr txBox="1"/>
      </xdr:nvSpPr>
      <xdr:spPr>
        <a:xfrm>
          <a:off x="1781175" y="4695825"/>
          <a:ext cx="1047750" cy="238125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000">
              <a:ln>
                <a:noFill/>
              </a:ln>
              <a:solidFill>
                <a:schemeClr val="tx1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Visual Geez Unicode" panose="000004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  <a:t>-----------------</a:t>
          </a:r>
          <a:endParaRPr lang="en-US" sz="1100">
            <a:solidFill>
              <a:schemeClr val="tx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152400</xdr:colOff>
      <xdr:row>26</xdr:row>
      <xdr:rowOff>66675</xdr:rowOff>
    </xdr:from>
    <xdr:to>
      <xdr:col>3</xdr:col>
      <xdr:colOff>476250</xdr:colOff>
      <xdr:row>27</xdr:row>
      <xdr:rowOff>104775</xdr:rowOff>
    </xdr:to>
    <xdr:sp macro="" textlink="">
      <xdr:nvSpPr>
        <xdr:cNvPr id="14" name="Text Box 3"/>
        <xdr:cNvSpPr txBox="1"/>
      </xdr:nvSpPr>
      <xdr:spPr>
        <a:xfrm>
          <a:off x="285750" y="5057775"/>
          <a:ext cx="2381250" cy="238125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000">
              <a:ln>
                <a:noFill/>
              </a:ln>
              <a:solidFill>
                <a:schemeClr val="tx1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Visual Geez Unicode" panose="000004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  <a:t>-----------------------------------------------</a:t>
          </a:r>
          <a:endParaRPr lang="en-US" sz="1100">
            <a:solidFill>
              <a:schemeClr val="tx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1285875</xdr:colOff>
      <xdr:row>22</xdr:row>
      <xdr:rowOff>123825</xdr:rowOff>
    </xdr:from>
    <xdr:to>
      <xdr:col>3</xdr:col>
      <xdr:colOff>542925</xdr:colOff>
      <xdr:row>23</xdr:row>
      <xdr:rowOff>161925</xdr:rowOff>
    </xdr:to>
    <xdr:sp macro="" textlink="">
      <xdr:nvSpPr>
        <xdr:cNvPr id="16" name="Text Box 3"/>
        <xdr:cNvSpPr txBox="1"/>
      </xdr:nvSpPr>
      <xdr:spPr>
        <a:xfrm>
          <a:off x="1743075" y="4381500"/>
          <a:ext cx="1085850" cy="238125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GB" sz="1400" b="0" i="0" u="none" strike="noStrike">
              <a:effectLst/>
              <a:latin typeface="+mn-lt"/>
              <a:ea typeface="+mn-ea"/>
              <a:cs typeface="+mn-cs"/>
            </a:rPr>
            <a:t>Sign.</a:t>
          </a:r>
          <a:endParaRPr lang="en-US" sz="1400">
            <a:solidFill>
              <a:schemeClr val="tx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409575</xdr:colOff>
      <xdr:row>4</xdr:row>
      <xdr:rowOff>95250</xdr:rowOff>
    </xdr:from>
    <xdr:to>
      <xdr:col>12</xdr:col>
      <xdr:colOff>247650</xdr:colOff>
      <xdr:row>5</xdr:row>
      <xdr:rowOff>152400</xdr:rowOff>
    </xdr:to>
    <xdr:sp macro="" textlink="">
      <xdr:nvSpPr>
        <xdr:cNvPr id="19" name="Text Box 3"/>
        <xdr:cNvSpPr txBox="1"/>
      </xdr:nvSpPr>
      <xdr:spPr>
        <a:xfrm>
          <a:off x="4914900" y="876300"/>
          <a:ext cx="3390900" cy="24765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000">
              <a:ln>
                <a:noFill/>
              </a:ln>
              <a:solidFill>
                <a:schemeClr val="tx1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Visual Geez Unicode" panose="000004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  <a:t>---------------------------------------------------------------------</a:t>
          </a:r>
          <a:endParaRPr lang="en-US" sz="1100">
            <a:solidFill>
              <a:schemeClr val="tx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428625</xdr:colOff>
      <xdr:row>5</xdr:row>
      <xdr:rowOff>142875</xdr:rowOff>
    </xdr:from>
    <xdr:to>
      <xdr:col>12</xdr:col>
      <xdr:colOff>266700</xdr:colOff>
      <xdr:row>7</xdr:row>
      <xdr:rowOff>9525</xdr:rowOff>
    </xdr:to>
    <xdr:sp macro="" textlink="">
      <xdr:nvSpPr>
        <xdr:cNvPr id="20" name="Text Box 3"/>
        <xdr:cNvSpPr txBox="1"/>
      </xdr:nvSpPr>
      <xdr:spPr>
        <a:xfrm>
          <a:off x="4933950" y="1114425"/>
          <a:ext cx="3390900" cy="24765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000">
              <a:ln>
                <a:noFill/>
              </a:ln>
              <a:solidFill>
                <a:schemeClr val="tx1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Visual Geez Unicode" panose="000004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  <a:t>---------------------------------------------------------------------</a:t>
          </a:r>
          <a:endParaRPr lang="en-US" sz="1100">
            <a:solidFill>
              <a:schemeClr val="tx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228600</xdr:colOff>
      <xdr:row>6</xdr:row>
      <xdr:rowOff>114301</xdr:rowOff>
    </xdr:from>
    <xdr:to>
      <xdr:col>11</xdr:col>
      <xdr:colOff>209549</xdr:colOff>
      <xdr:row>8</xdr:row>
      <xdr:rowOff>152401</xdr:rowOff>
    </xdr:to>
    <xdr:sp macro="" textlink="">
      <xdr:nvSpPr>
        <xdr:cNvPr id="21" name="Text Box 3"/>
        <xdr:cNvSpPr txBox="1"/>
      </xdr:nvSpPr>
      <xdr:spPr>
        <a:xfrm>
          <a:off x="5238750" y="1276351"/>
          <a:ext cx="2419349" cy="41910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ln>
                <a:noFill/>
              </a:ln>
              <a:solidFill>
                <a:schemeClr val="tx1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Visual Geez Unicode" panose="000004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  <a:t>Family</a:t>
          </a:r>
          <a:r>
            <a:rPr lang="en-US" sz="1100" baseline="0">
              <a:ln>
                <a:noFill/>
              </a:ln>
              <a:solidFill>
                <a:schemeClr val="tx1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Visual Geez Unicode" panose="000004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  <a:t> suggestion and sign.</a:t>
          </a:r>
          <a:endParaRPr lang="en-US" sz="1400">
            <a:solidFill>
              <a:schemeClr val="tx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270934</xdr:colOff>
      <xdr:row>9</xdr:row>
      <xdr:rowOff>154516</xdr:rowOff>
    </xdr:from>
    <xdr:to>
      <xdr:col>11</xdr:col>
      <xdr:colOff>254001</xdr:colOff>
      <xdr:row>12</xdr:row>
      <xdr:rowOff>68791</xdr:rowOff>
    </xdr:to>
    <xdr:sp macro="" textlink="">
      <xdr:nvSpPr>
        <xdr:cNvPr id="22" name="Text Box 3"/>
        <xdr:cNvSpPr txBox="1"/>
      </xdr:nvSpPr>
      <xdr:spPr>
        <a:xfrm>
          <a:off x="5657851" y="1943099"/>
          <a:ext cx="2607733" cy="485775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GB" sz="1400" b="1">
              <a:ln>
                <a:noFill/>
              </a:ln>
              <a:solidFill>
                <a:srgbClr val="FF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2</a:t>
          </a:r>
          <a:r>
            <a:rPr lang="en-GB" sz="1200" b="1" baseline="30000">
              <a:ln>
                <a:noFill/>
              </a:ln>
              <a:solidFill>
                <a:srgbClr val="FF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ND</a:t>
          </a:r>
          <a:r>
            <a:rPr lang="en-GB" sz="1200" b="1">
              <a:ln>
                <a:noFill/>
              </a:ln>
              <a:solidFill>
                <a:srgbClr val="FF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 SEMISTER</a:t>
          </a:r>
          <a:endParaRPr lang="am-ET" sz="1600" b="1">
            <a:ln>
              <a:noFill/>
            </a:ln>
            <a:solidFill>
              <a:srgbClr val="FF0000"/>
            </a:solidFill>
            <a:effectLst>
              <a:outerShdw blurRad="38100" dist="19050" dir="2700000" algn="tl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r>
            <a:rPr lang="en-US" sz="1100" b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Hoom</a:t>
          </a:r>
          <a:r>
            <a:rPr lang="en-US" sz="11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en-US" sz="1100" b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room teacher suggestion and sign</a:t>
          </a:r>
          <a:r>
            <a:rPr lang="en-US" sz="1100" b="1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.</a:t>
          </a:r>
          <a:endParaRPr lang="en-US">
            <a:effectLst/>
          </a:endParaRPr>
        </a:p>
      </xdr:txBody>
    </xdr:sp>
    <xdr:clientData/>
  </xdr:twoCellAnchor>
  <xdr:twoCellAnchor>
    <xdr:from>
      <xdr:col>6</xdr:col>
      <xdr:colOff>419100</xdr:colOff>
      <xdr:row>8</xdr:row>
      <xdr:rowOff>0</xdr:rowOff>
    </xdr:from>
    <xdr:to>
      <xdr:col>12</xdr:col>
      <xdr:colOff>257175</xdr:colOff>
      <xdr:row>9</xdr:row>
      <xdr:rowOff>57150</xdr:rowOff>
    </xdr:to>
    <xdr:sp macro="" textlink="">
      <xdr:nvSpPr>
        <xdr:cNvPr id="23" name="Text Box 3"/>
        <xdr:cNvSpPr txBox="1"/>
      </xdr:nvSpPr>
      <xdr:spPr>
        <a:xfrm>
          <a:off x="4924425" y="1543050"/>
          <a:ext cx="3390900" cy="24765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000">
              <a:ln>
                <a:noFill/>
              </a:ln>
              <a:solidFill>
                <a:schemeClr val="tx1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Visual Geez Unicode" panose="000004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  <a:t>---------------------------------------------------------------------</a:t>
          </a:r>
          <a:endParaRPr lang="en-US" sz="1100">
            <a:solidFill>
              <a:schemeClr val="tx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409575</xdr:colOff>
      <xdr:row>9</xdr:row>
      <xdr:rowOff>19050</xdr:rowOff>
    </xdr:from>
    <xdr:to>
      <xdr:col>12</xdr:col>
      <xdr:colOff>247650</xdr:colOff>
      <xdr:row>10</xdr:row>
      <xdr:rowOff>76200</xdr:rowOff>
    </xdr:to>
    <xdr:sp macro="" textlink="">
      <xdr:nvSpPr>
        <xdr:cNvPr id="24" name="Text Box 3"/>
        <xdr:cNvSpPr txBox="1"/>
      </xdr:nvSpPr>
      <xdr:spPr>
        <a:xfrm>
          <a:off x="4914900" y="1752600"/>
          <a:ext cx="3390900" cy="24765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000">
              <a:ln>
                <a:noFill/>
              </a:ln>
              <a:solidFill>
                <a:schemeClr val="tx1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Visual Geez Unicode" panose="000004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  <a:t>---------------------------------------------------------------------</a:t>
          </a:r>
          <a:endParaRPr lang="en-US" sz="1100">
            <a:solidFill>
              <a:schemeClr val="tx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428625</xdr:colOff>
      <xdr:row>12</xdr:row>
      <xdr:rowOff>85725</xdr:rowOff>
    </xdr:from>
    <xdr:to>
      <xdr:col>12</xdr:col>
      <xdr:colOff>266700</xdr:colOff>
      <xdr:row>13</xdr:row>
      <xdr:rowOff>142875</xdr:rowOff>
    </xdr:to>
    <xdr:sp macro="" textlink="">
      <xdr:nvSpPr>
        <xdr:cNvPr id="25" name="Text Box 3"/>
        <xdr:cNvSpPr txBox="1"/>
      </xdr:nvSpPr>
      <xdr:spPr>
        <a:xfrm>
          <a:off x="4933950" y="2390775"/>
          <a:ext cx="3390900" cy="24765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000">
              <a:ln>
                <a:noFill/>
              </a:ln>
              <a:solidFill>
                <a:schemeClr val="tx1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Visual Geez Unicode" panose="000004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  <a:t>---------------------------------------------------------------------</a:t>
          </a:r>
          <a:endParaRPr lang="en-US" sz="1100">
            <a:solidFill>
              <a:schemeClr val="tx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438150</xdr:colOff>
      <xdr:row>13</xdr:row>
      <xdr:rowOff>104775</xdr:rowOff>
    </xdr:from>
    <xdr:to>
      <xdr:col>12</xdr:col>
      <xdr:colOff>276225</xdr:colOff>
      <xdr:row>14</xdr:row>
      <xdr:rowOff>161925</xdr:rowOff>
    </xdr:to>
    <xdr:sp macro="" textlink="">
      <xdr:nvSpPr>
        <xdr:cNvPr id="26" name="Text Box 3"/>
        <xdr:cNvSpPr txBox="1"/>
      </xdr:nvSpPr>
      <xdr:spPr>
        <a:xfrm>
          <a:off x="4943475" y="2600325"/>
          <a:ext cx="3390900" cy="24765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000">
              <a:ln>
                <a:noFill/>
              </a:ln>
              <a:solidFill>
                <a:schemeClr val="tx1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Visual Geez Unicode" panose="000004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  <a:t>---------------------------------------------------------------------</a:t>
          </a:r>
          <a:endParaRPr lang="en-US" sz="1100">
            <a:solidFill>
              <a:schemeClr val="tx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257175</xdr:colOff>
      <xdr:row>14</xdr:row>
      <xdr:rowOff>114301</xdr:rowOff>
    </xdr:from>
    <xdr:to>
      <xdr:col>11</xdr:col>
      <xdr:colOff>238124</xdr:colOff>
      <xdr:row>16</xdr:row>
      <xdr:rowOff>152401</xdr:rowOff>
    </xdr:to>
    <xdr:sp macro="" textlink="">
      <xdr:nvSpPr>
        <xdr:cNvPr id="27" name="Text Box 3"/>
        <xdr:cNvSpPr txBox="1"/>
      </xdr:nvSpPr>
      <xdr:spPr>
        <a:xfrm>
          <a:off x="5267325" y="2800351"/>
          <a:ext cx="2419349" cy="41910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Family</a:t>
          </a:r>
          <a:r>
            <a:rPr lang="en-US" sz="110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suggestion and sign</a:t>
          </a:r>
          <a:endParaRPr lang="en-US" sz="1400">
            <a:solidFill>
              <a:schemeClr val="tx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38100</xdr:colOff>
      <xdr:row>16</xdr:row>
      <xdr:rowOff>171449</xdr:rowOff>
    </xdr:from>
    <xdr:to>
      <xdr:col>12</xdr:col>
      <xdr:colOff>161925</xdr:colOff>
      <xdr:row>18</xdr:row>
      <xdr:rowOff>47624</xdr:rowOff>
    </xdr:to>
    <xdr:sp macro="" textlink="">
      <xdr:nvSpPr>
        <xdr:cNvPr id="28" name="Text Box 3"/>
        <xdr:cNvSpPr txBox="1"/>
      </xdr:nvSpPr>
      <xdr:spPr>
        <a:xfrm>
          <a:off x="5048250" y="3238499"/>
          <a:ext cx="3171825" cy="257175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000">
              <a:ln>
                <a:noFill/>
              </a:ln>
              <a:solidFill>
                <a:schemeClr val="tx1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latin typeface="Visual Geez Unicode" panose="00000400000000000000" pitchFamily="2" charset="0"/>
              <a:ea typeface="Calibri" panose="020F0502020204030204" pitchFamily="34" charset="0"/>
              <a:cs typeface="Times New Roman" panose="02020603050405020304" pitchFamily="18" charset="0"/>
            </a:rPr>
            <a:t>--------------------------------------------------------------------</a:t>
          </a:r>
          <a:endParaRPr lang="en-US" sz="1100">
            <a:solidFill>
              <a:schemeClr val="tx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23283</xdr:colOff>
      <xdr:row>20</xdr:row>
      <xdr:rowOff>176742</xdr:rowOff>
    </xdr:from>
    <xdr:to>
      <xdr:col>12</xdr:col>
      <xdr:colOff>261408</xdr:colOff>
      <xdr:row>23</xdr:row>
      <xdr:rowOff>13758</xdr:rowOff>
    </xdr:to>
    <xdr:sp macro="" textlink="">
      <xdr:nvSpPr>
        <xdr:cNvPr id="29" name="Text Box 3"/>
        <xdr:cNvSpPr txBox="1"/>
      </xdr:nvSpPr>
      <xdr:spPr>
        <a:xfrm>
          <a:off x="4870450" y="4060825"/>
          <a:ext cx="4058708" cy="41910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GB" sz="1600" b="1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Result  Description</a:t>
          </a:r>
          <a:endParaRPr lang="en-US" sz="1600" b="1">
            <a:effectLst/>
          </a:endParaRPr>
        </a:p>
      </xdr:txBody>
    </xdr:sp>
    <xdr:clientData/>
  </xdr:twoCellAnchor>
  <xdr:twoCellAnchor>
    <xdr:from>
      <xdr:col>3</xdr:col>
      <xdr:colOff>685800</xdr:colOff>
      <xdr:row>22</xdr:row>
      <xdr:rowOff>133350</xdr:rowOff>
    </xdr:from>
    <xdr:to>
      <xdr:col>5</xdr:col>
      <xdr:colOff>352425</xdr:colOff>
      <xdr:row>30</xdr:row>
      <xdr:rowOff>19050</xdr:rowOff>
    </xdr:to>
    <xdr:sp macro="" textlink="">
      <xdr:nvSpPr>
        <xdr:cNvPr id="31" name="Oval 30"/>
        <xdr:cNvSpPr/>
      </xdr:nvSpPr>
      <xdr:spPr>
        <a:xfrm>
          <a:off x="2971800" y="4352925"/>
          <a:ext cx="1571625" cy="14382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am-E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GB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Seal</a:t>
          </a:r>
          <a:endParaRPr lang="en-US" sz="1400"/>
        </a:p>
      </xdr:txBody>
    </xdr:sp>
    <xdr:clientData/>
  </xdr:twoCellAnchor>
  <xdr:twoCellAnchor>
    <xdr:from>
      <xdr:col>1</xdr:col>
      <xdr:colOff>228599</xdr:colOff>
      <xdr:row>22</xdr:row>
      <xdr:rowOff>142875</xdr:rowOff>
    </xdr:from>
    <xdr:to>
      <xdr:col>2</xdr:col>
      <xdr:colOff>1397000</xdr:colOff>
      <xdr:row>23</xdr:row>
      <xdr:rowOff>148166</xdr:rowOff>
    </xdr:to>
    <xdr:sp macro="" textlink="">
      <xdr:nvSpPr>
        <xdr:cNvPr id="33" name="Text Box 3"/>
        <xdr:cNvSpPr txBox="1"/>
      </xdr:nvSpPr>
      <xdr:spPr>
        <a:xfrm>
          <a:off x="302682" y="4407958"/>
          <a:ext cx="1549401" cy="206375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400" b="0" i="0" u="none" strike="noStrike">
              <a:effectLst/>
              <a:latin typeface="+mn-lt"/>
              <a:ea typeface="+mn-ea"/>
              <a:cs typeface="+mn-cs"/>
            </a:rPr>
            <a:t>Teacher's Name</a:t>
          </a:r>
          <a:endParaRPr lang="en-US" sz="1400">
            <a:solidFill>
              <a:schemeClr val="tx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8"/>
  <sheetViews>
    <sheetView workbookViewId="0">
      <selection sqref="A1:U1"/>
    </sheetView>
  </sheetViews>
  <sheetFormatPr defaultRowHeight="15" x14ac:dyDescent="0.25"/>
  <cols>
    <col min="1" max="1" width="4.5703125" customWidth="1"/>
    <col min="2" max="2" width="22.7109375" style="101" customWidth="1"/>
    <col min="3" max="3" width="3.7109375" customWidth="1"/>
    <col min="4" max="4" width="5.140625" customWidth="1"/>
    <col min="5" max="5" width="5.7109375" customWidth="1"/>
    <col min="6" max="6" width="4.5703125" customWidth="1"/>
    <col min="7" max="7" width="4.42578125" customWidth="1"/>
    <col min="8" max="8" width="5.7109375" customWidth="1"/>
    <col min="9" max="9" width="4.7109375" customWidth="1"/>
    <col min="10" max="10" width="5.5703125" customWidth="1"/>
    <col min="11" max="11" width="5.28515625" customWidth="1"/>
    <col min="12" max="12" width="5.85546875" customWidth="1"/>
    <col min="13" max="13" width="4.5703125" customWidth="1"/>
    <col min="14" max="14" width="5" customWidth="1"/>
    <col min="15" max="15" width="4.42578125" customWidth="1"/>
    <col min="16" max="16" width="5.5703125" customWidth="1"/>
    <col min="17" max="17" width="7.28515625" customWidth="1"/>
    <col min="18" max="18" width="6.85546875" customWidth="1"/>
    <col min="20" max="20" width="20.42578125" bestFit="1" customWidth="1"/>
    <col min="22" max="22" width="20.42578125" bestFit="1" customWidth="1"/>
    <col min="23" max="23" width="6.140625" customWidth="1"/>
    <col min="26" max="26" width="5.28515625" customWidth="1"/>
    <col min="27" max="27" width="5" customWidth="1"/>
    <col min="28" max="28" width="6.140625" customWidth="1"/>
    <col min="29" max="29" width="4.28515625" customWidth="1"/>
    <col min="30" max="30" width="4.85546875" customWidth="1"/>
    <col min="31" max="34" width="7.7109375" customWidth="1"/>
    <col min="35" max="35" width="5.42578125" customWidth="1"/>
    <col min="36" max="36" width="4.85546875" customWidth="1"/>
    <col min="37" max="37" width="7.28515625" customWidth="1"/>
    <col min="38" max="38" width="4.7109375" customWidth="1"/>
    <col min="39" max="39" width="5" customWidth="1"/>
    <col min="40" max="40" width="5.85546875" customWidth="1"/>
  </cols>
  <sheetData>
    <row r="1" spans="1:40" ht="26.25" x14ac:dyDescent="0.4">
      <c r="A1" s="71" t="s">
        <v>94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3" spans="1:40" x14ac:dyDescent="0.25">
      <c r="C3" s="77" t="s">
        <v>35</v>
      </c>
      <c r="D3" s="78"/>
      <c r="E3" s="78"/>
      <c r="F3" s="79"/>
      <c r="G3" s="72">
        <v>8</v>
      </c>
      <c r="H3" s="72"/>
      <c r="I3" s="22" t="s">
        <v>37</v>
      </c>
      <c r="J3" s="22"/>
      <c r="K3" s="23"/>
      <c r="L3" s="72"/>
      <c r="M3" s="72"/>
      <c r="N3" s="72"/>
    </row>
    <row r="4" spans="1:40" x14ac:dyDescent="0.25">
      <c r="C4" s="77" t="s">
        <v>36</v>
      </c>
      <c r="D4" s="78"/>
      <c r="E4" s="78"/>
      <c r="F4" s="79"/>
      <c r="G4" s="72" t="s">
        <v>43</v>
      </c>
      <c r="H4" s="72"/>
      <c r="I4" s="80" t="s">
        <v>38</v>
      </c>
      <c r="J4" s="80"/>
      <c r="K4" s="80"/>
      <c r="L4" s="72">
        <v>2025</v>
      </c>
      <c r="M4" s="72"/>
      <c r="N4" s="72"/>
    </row>
    <row r="5" spans="1:40" x14ac:dyDescent="0.25">
      <c r="C5" s="77" t="s">
        <v>44</v>
      </c>
      <c r="D5" s="78"/>
      <c r="E5" s="78"/>
      <c r="F5" s="79"/>
      <c r="G5" s="73"/>
      <c r="H5" s="73"/>
      <c r="I5" s="81"/>
      <c r="J5" s="82"/>
      <c r="K5" s="83"/>
      <c r="L5" s="84"/>
      <c r="M5" s="57"/>
      <c r="N5" s="58"/>
    </row>
    <row r="7" spans="1:40" ht="95.25" thickBot="1" x14ac:dyDescent="0.3">
      <c r="A7" s="10" t="s">
        <v>0</v>
      </c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0" t="s">
        <v>14</v>
      </c>
      <c r="P7" s="10" t="s">
        <v>15</v>
      </c>
      <c r="Q7" s="10" t="s">
        <v>16</v>
      </c>
      <c r="R7" s="10" t="s">
        <v>17</v>
      </c>
      <c r="S7" s="11" t="s">
        <v>18</v>
      </c>
      <c r="T7" s="5"/>
    </row>
    <row r="8" spans="1:40" ht="34.5" thickBot="1" x14ac:dyDescent="0.55000000000000004">
      <c r="A8" s="1">
        <v>1</v>
      </c>
      <c r="B8" s="101" t="s">
        <v>65</v>
      </c>
      <c r="C8" t="s">
        <v>66</v>
      </c>
      <c r="D8" s="51">
        <v>10</v>
      </c>
      <c r="E8" s="1">
        <v>67</v>
      </c>
      <c r="F8" s="1">
        <v>75</v>
      </c>
      <c r="G8" s="1">
        <v>49</v>
      </c>
      <c r="H8" s="1">
        <v>56</v>
      </c>
      <c r="I8" s="1">
        <v>61</v>
      </c>
      <c r="J8" s="1">
        <v>79</v>
      </c>
      <c r="K8" s="1">
        <v>78</v>
      </c>
      <c r="L8" s="1">
        <v>60</v>
      </c>
      <c r="M8" s="1">
        <v>62</v>
      </c>
      <c r="N8" s="1">
        <v>81</v>
      </c>
      <c r="O8" s="1">
        <v>51</v>
      </c>
      <c r="P8" s="2">
        <f>IF(COUNTBLANK(E8:O8)=0,SUM(E8:O8),"")</f>
        <v>719</v>
      </c>
      <c r="Q8" s="2">
        <f>IF(COUNTBLANK(I8:O8)=0,ROUND(AVERAGE(E8:O8),2),"")</f>
        <v>65.36</v>
      </c>
      <c r="R8" s="2">
        <f>IF(Q8="", "", RANK(Q8,$Q$8:$Q$61))</f>
        <v>24</v>
      </c>
      <c r="S8" s="2" t="str">
        <f>IF(COUNTBLANK(E8:O8)=0, IF(Q8&gt;50,"Pass","Fail"),"")</f>
        <v>Pass</v>
      </c>
      <c r="V8" s="56" t="s">
        <v>34</v>
      </c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8"/>
    </row>
    <row r="9" spans="1:40" ht="15.75" thickBot="1" x14ac:dyDescent="0.3">
      <c r="A9" s="1">
        <v>2</v>
      </c>
      <c r="B9" s="101" t="s">
        <v>67</v>
      </c>
      <c r="C9" t="s">
        <v>68</v>
      </c>
      <c r="D9" s="52">
        <v>10</v>
      </c>
      <c r="E9" s="1">
        <v>82</v>
      </c>
      <c r="F9" s="1">
        <v>90</v>
      </c>
      <c r="G9" s="1">
        <v>79</v>
      </c>
      <c r="H9" s="1">
        <v>93</v>
      </c>
      <c r="I9" s="1">
        <v>84</v>
      </c>
      <c r="J9" s="1">
        <v>90</v>
      </c>
      <c r="K9" s="1">
        <v>96</v>
      </c>
      <c r="L9" s="1">
        <v>87</v>
      </c>
      <c r="M9" s="1">
        <v>81</v>
      </c>
      <c r="N9" s="1">
        <v>88</v>
      </c>
      <c r="O9" s="1">
        <v>87</v>
      </c>
      <c r="P9" s="2">
        <f t="shared" ref="P9:P61" si="0">IF(COUNTBLANK(E9:O9)=0,SUM(E9:O9),"")</f>
        <v>957</v>
      </c>
      <c r="Q9" s="2">
        <f t="shared" ref="Q9:Q61" si="1">IF(COUNTBLANK(I9:O9)=0,ROUND(AVERAGE(E9:O9),2),"")</f>
        <v>87</v>
      </c>
      <c r="R9" s="2">
        <f>IF(Q9="", "", RANK(Q9,$Q$8:$Q$61))</f>
        <v>8</v>
      </c>
      <c r="S9" s="2" t="str">
        <f t="shared" ref="S9:S61" si="2">IF(COUNTBLANK(E9:O9)=0, IF(Q9&gt;50,"Pass","Fail"),"")</f>
        <v>Pass</v>
      </c>
      <c r="V9" s="25"/>
      <c r="W9" s="74" t="s">
        <v>25</v>
      </c>
      <c r="X9" s="75"/>
      <c r="Y9" s="76"/>
      <c r="Z9" s="59" t="s">
        <v>26</v>
      </c>
      <c r="AA9" s="60"/>
      <c r="AB9" s="61"/>
      <c r="AC9" s="62" t="s">
        <v>33</v>
      </c>
      <c r="AD9" s="63"/>
      <c r="AE9" s="64"/>
      <c r="AF9" s="68" t="s">
        <v>45</v>
      </c>
      <c r="AG9" s="69"/>
      <c r="AH9" s="70"/>
      <c r="AI9" s="65" t="s">
        <v>46</v>
      </c>
      <c r="AJ9" s="66"/>
      <c r="AK9" s="67"/>
      <c r="AL9" s="53" t="s">
        <v>64</v>
      </c>
      <c r="AM9" s="54"/>
      <c r="AN9" s="55"/>
    </row>
    <row r="10" spans="1:40" ht="15.75" thickBot="1" x14ac:dyDescent="0.3">
      <c r="A10" s="1">
        <v>3</v>
      </c>
      <c r="B10" s="101" t="s">
        <v>69</v>
      </c>
      <c r="C10" t="s">
        <v>66</v>
      </c>
      <c r="D10" s="52">
        <v>10</v>
      </c>
      <c r="E10" s="1">
        <v>87</v>
      </c>
      <c r="F10" s="1">
        <v>93</v>
      </c>
      <c r="G10" s="1">
        <v>81</v>
      </c>
      <c r="H10" s="1">
        <v>89</v>
      </c>
      <c r="I10" s="1">
        <v>91</v>
      </c>
      <c r="J10" s="1">
        <v>90</v>
      </c>
      <c r="K10" s="1">
        <v>97</v>
      </c>
      <c r="L10" s="1">
        <v>85</v>
      </c>
      <c r="M10" s="1">
        <v>86</v>
      </c>
      <c r="N10" s="1">
        <v>96</v>
      </c>
      <c r="O10" s="1">
        <v>89</v>
      </c>
      <c r="P10" s="2">
        <f t="shared" si="0"/>
        <v>984</v>
      </c>
      <c r="Q10" s="2">
        <f t="shared" si="1"/>
        <v>89.45</v>
      </c>
      <c r="R10" s="2">
        <f>IF(Q10="", "", RANK(Q10,$Q$8:$Q$61))</f>
        <v>5</v>
      </c>
      <c r="S10" s="2" t="str">
        <f t="shared" si="2"/>
        <v>Pass</v>
      </c>
      <c r="V10" s="25" t="s">
        <v>24</v>
      </c>
      <c r="W10" s="25" t="s">
        <v>66</v>
      </c>
      <c r="X10" s="25" t="s">
        <v>68</v>
      </c>
      <c r="Y10" s="26" t="s">
        <v>98</v>
      </c>
      <c r="Z10" s="25" t="s">
        <v>68</v>
      </c>
      <c r="AA10" s="25" t="s">
        <v>66</v>
      </c>
      <c r="AB10" s="26" t="s">
        <v>98</v>
      </c>
      <c r="AC10" s="25" t="s">
        <v>66</v>
      </c>
      <c r="AD10" s="25" t="s">
        <v>68</v>
      </c>
      <c r="AE10" s="26" t="s">
        <v>98</v>
      </c>
      <c r="AF10" s="25" t="s">
        <v>66</v>
      </c>
      <c r="AG10" s="25" t="s">
        <v>68</v>
      </c>
      <c r="AH10" s="26" t="s">
        <v>98</v>
      </c>
      <c r="AI10" s="25" t="s">
        <v>68</v>
      </c>
      <c r="AJ10" s="25" t="s">
        <v>66</v>
      </c>
      <c r="AK10" s="26" t="s">
        <v>98</v>
      </c>
      <c r="AL10" s="25" t="s">
        <v>66</v>
      </c>
      <c r="AM10" s="25" t="s">
        <v>68</v>
      </c>
      <c r="AN10" s="26" t="s">
        <v>98</v>
      </c>
    </row>
    <row r="11" spans="1:40" ht="15.75" thickBot="1" x14ac:dyDescent="0.3">
      <c r="A11" s="1">
        <v>4</v>
      </c>
      <c r="B11" s="101" t="s">
        <v>70</v>
      </c>
      <c r="C11" t="s">
        <v>68</v>
      </c>
      <c r="D11" s="52">
        <v>10</v>
      </c>
      <c r="E11" s="1">
        <v>50</v>
      </c>
      <c r="F11" s="1">
        <v>66</v>
      </c>
      <c r="G11" s="1">
        <v>22</v>
      </c>
      <c r="H11" s="1">
        <v>47</v>
      </c>
      <c r="I11" s="1">
        <v>55</v>
      </c>
      <c r="J11" s="1">
        <v>69</v>
      </c>
      <c r="K11" s="1">
        <v>71</v>
      </c>
      <c r="L11" s="1">
        <v>65</v>
      </c>
      <c r="M11" s="1">
        <v>31</v>
      </c>
      <c r="N11" s="1">
        <v>62</v>
      </c>
      <c r="O11" s="1">
        <v>55</v>
      </c>
      <c r="P11" s="2">
        <f t="shared" si="0"/>
        <v>593</v>
      </c>
      <c r="Q11" s="2">
        <f t="shared" si="1"/>
        <v>53.91</v>
      </c>
      <c r="R11" s="2">
        <f>IF(Q11="", "", RANK(Q11,$Q$8:$Q$61))</f>
        <v>26</v>
      </c>
      <c r="S11" s="2" t="str">
        <f t="shared" si="2"/>
        <v>Pass</v>
      </c>
      <c r="V11" s="25" t="s">
        <v>4</v>
      </c>
      <c r="W11" s="7">
        <f>COUNTIF($C$8:$C$66,"M")</f>
        <v>14</v>
      </c>
      <c r="X11" s="7">
        <f>COUNTIF($C$8:$C$66,"F")</f>
        <v>14</v>
      </c>
      <c r="Y11" s="19">
        <f>W11+X11</f>
        <v>28</v>
      </c>
      <c r="Z11" s="7">
        <f>COUNTIFS($E$8:$E$66,"&lt;&gt;",$C$8:$C$66,"F")</f>
        <v>14</v>
      </c>
      <c r="AA11" s="7">
        <f>COUNTIFS($E$8:$E$66,"&lt;&gt;",$C$8:$C$66,"M")</f>
        <v>14</v>
      </c>
      <c r="AB11" s="19">
        <f>Z11+AA11</f>
        <v>28</v>
      </c>
      <c r="AC11" s="7">
        <f>COUNTIFS($C$8:$C$66,"M",$E$8:$E$66,"&lt;50")</f>
        <v>0</v>
      </c>
      <c r="AD11" s="7">
        <f>COUNTIFS($C$8:$C$66,"F",$Q$8:$Q$66,"&lt;50")</f>
        <v>0</v>
      </c>
      <c r="AE11" s="19">
        <f>AC11+AD11</f>
        <v>0</v>
      </c>
      <c r="AF11" s="24">
        <f>COUNTIFS($C$8:$C$66,"M",$E$8:$E$66,"&gt;=50")</f>
        <v>14</v>
      </c>
      <c r="AG11" s="24">
        <f>COUNTIFS($C$8:$C$66,"F",$E$8:$E$66,"&gt;=50")</f>
        <v>13</v>
      </c>
      <c r="AH11" s="19">
        <f>AF11+AG11</f>
        <v>27</v>
      </c>
      <c r="AI11" s="7">
        <f>COUNTIFS($C$8:$C$66,"F",$E$8:$E$66, "&gt;=75")</f>
        <v>10</v>
      </c>
      <c r="AJ11" s="7">
        <f>COUNTIFS($C$8:$C$66,"M",$E$8:$E$66, "&gt;=75")</f>
        <v>10</v>
      </c>
      <c r="AK11" s="19">
        <f>AI11+AJ11</f>
        <v>20</v>
      </c>
      <c r="AL11" s="7">
        <f>COUNTIFS($C$8:$C$66,"M",$E$8:$E$66,"&gt;=85")</f>
        <v>5</v>
      </c>
      <c r="AM11" s="7">
        <f>COUNTIFS($C$8:$C$66,"F",$E$8:$E$66,"&gt;=85")</f>
        <v>4</v>
      </c>
      <c r="AN11" s="19">
        <f>AL11+AM11</f>
        <v>9</v>
      </c>
    </row>
    <row r="12" spans="1:40" ht="15.75" thickBot="1" x14ac:dyDescent="0.3">
      <c r="A12" s="1">
        <v>5</v>
      </c>
      <c r="B12" s="101" t="s">
        <v>71</v>
      </c>
      <c r="C12" t="s">
        <v>66</v>
      </c>
      <c r="D12" s="52">
        <v>10</v>
      </c>
      <c r="E12" s="1">
        <v>50</v>
      </c>
      <c r="F12" s="1">
        <v>45</v>
      </c>
      <c r="G12" s="1">
        <v>82</v>
      </c>
      <c r="H12" s="1">
        <v>40</v>
      </c>
      <c r="I12" s="1">
        <v>39</v>
      </c>
      <c r="J12" s="1">
        <v>38</v>
      </c>
      <c r="K12" s="1">
        <v>45</v>
      </c>
      <c r="L12" s="1">
        <v>48</v>
      </c>
      <c r="M12" s="1">
        <v>46</v>
      </c>
      <c r="N12" s="1">
        <v>51</v>
      </c>
      <c r="O12" s="1">
        <v>44</v>
      </c>
      <c r="P12" s="2">
        <f t="shared" si="0"/>
        <v>528</v>
      </c>
      <c r="Q12" s="2">
        <f t="shared" si="1"/>
        <v>48</v>
      </c>
      <c r="R12" s="2">
        <f>IF(Q12="", "", RANK(Q12,$Q$8:$Q$61))</f>
        <v>28</v>
      </c>
      <c r="S12" s="2" t="str">
        <f t="shared" si="2"/>
        <v>Fail</v>
      </c>
      <c r="V12" s="25" t="s">
        <v>5</v>
      </c>
      <c r="W12" s="7">
        <f>COUNTIF($C$8:$C$66,"M")</f>
        <v>14</v>
      </c>
      <c r="X12" s="7">
        <f>COUNTIF($C$8:$C$66,"F")</f>
        <v>14</v>
      </c>
      <c r="Y12" s="19">
        <f t="shared" ref="Y12:Y21" si="3">W12+X12</f>
        <v>28</v>
      </c>
      <c r="Z12" s="7">
        <f>COUNTIFS($F$8:$F$66,"&lt;&gt;",$C$8:$C$66,"F")</f>
        <v>14</v>
      </c>
      <c r="AA12" s="7">
        <f>COUNTIFS($F$8:$F$66,"&lt;&gt;",$C$8:$C$66,"M")</f>
        <v>14</v>
      </c>
      <c r="AB12" s="19">
        <f t="shared" ref="AB12:AB21" si="4">Z12+AA12</f>
        <v>28</v>
      </c>
      <c r="AC12" s="7">
        <f>COUNTIFS($C$8:$C$66,"M",$F$8:$F$66,"&lt;50")</f>
        <v>1</v>
      </c>
      <c r="AD12" s="7">
        <f>COUNTIFS($C$8:$C$66,"F",$Q$8:$Q$66,"&lt;50")</f>
        <v>0</v>
      </c>
      <c r="AE12" s="19">
        <f t="shared" ref="AE12:AE21" si="5">AC12+AD12</f>
        <v>1</v>
      </c>
      <c r="AF12" s="24">
        <f>COUNTIFS($C$8:$C$66,"M",$F$8:$F$66,"&gt;=50")</f>
        <v>13</v>
      </c>
      <c r="AG12" s="24">
        <f>COUNTIFS($C$8:$C$66,"F",$F$8:$F$66,"&gt;=50")</f>
        <v>14</v>
      </c>
      <c r="AH12" s="19">
        <f t="shared" ref="AH12:AH21" si="6">AF12+AG12</f>
        <v>27</v>
      </c>
      <c r="AI12" s="7">
        <f>COUNTIFS($C$8:$C$66,"F",$F$8:$F$66, "&gt;=75")</f>
        <v>11</v>
      </c>
      <c r="AJ12" s="7">
        <f>COUNTIFS($C$8:$C$66,"M",$F$8:$F$66, "&gt;=75")</f>
        <v>11</v>
      </c>
      <c r="AK12" s="19">
        <f t="shared" ref="AK12:AK20" si="7">AI12+AJ12</f>
        <v>22</v>
      </c>
      <c r="AL12" s="7">
        <f>COUNTIFS($C$8:$C$66,"M",$F$8:$F$66,"&gt;=85")</f>
        <v>10</v>
      </c>
      <c r="AM12" s="7">
        <f>COUNTIFS($C$8:$C$66,"F",$F$8:$F$66,"&gt;=85")</f>
        <v>8</v>
      </c>
      <c r="AN12" s="19">
        <f t="shared" ref="AN12:AN21" si="8">AL12+AM12</f>
        <v>18</v>
      </c>
    </row>
    <row r="13" spans="1:40" ht="15.75" thickBot="1" x14ac:dyDescent="0.3">
      <c r="A13" s="1">
        <v>6</v>
      </c>
      <c r="B13" s="101" t="s">
        <v>72</v>
      </c>
      <c r="C13" t="s">
        <v>68</v>
      </c>
      <c r="D13" s="52">
        <v>10</v>
      </c>
      <c r="E13" s="1">
        <v>73</v>
      </c>
      <c r="F13" s="1">
        <v>86</v>
      </c>
      <c r="G13" s="1">
        <v>66</v>
      </c>
      <c r="H13" s="1">
        <v>79</v>
      </c>
      <c r="I13" s="1">
        <v>74</v>
      </c>
      <c r="J13" s="1">
        <v>82</v>
      </c>
      <c r="K13" s="1">
        <v>81</v>
      </c>
      <c r="L13" s="1">
        <v>64</v>
      </c>
      <c r="M13" s="1">
        <v>64</v>
      </c>
      <c r="N13" s="1">
        <v>72</v>
      </c>
      <c r="O13" s="1">
        <v>69</v>
      </c>
      <c r="P13" s="2">
        <f t="shared" si="0"/>
        <v>810</v>
      </c>
      <c r="Q13" s="2">
        <f t="shared" si="1"/>
        <v>73.64</v>
      </c>
      <c r="R13" s="2">
        <f>IF(Q13="", "", RANK(Q13,$Q$8:$Q$61))</f>
        <v>20</v>
      </c>
      <c r="S13" s="2" t="str">
        <f t="shared" si="2"/>
        <v>Pass</v>
      </c>
      <c r="V13" s="25" t="s">
        <v>6</v>
      </c>
      <c r="W13" s="7">
        <f>COUNTIF($C$8:$C$66,"M")</f>
        <v>14</v>
      </c>
      <c r="X13" s="7">
        <f>COUNTIF($C$8:$C$66,"F")</f>
        <v>14</v>
      </c>
      <c r="Y13" s="19">
        <f t="shared" si="3"/>
        <v>28</v>
      </c>
      <c r="Z13" s="7">
        <f>COUNTIFS($G$8:$G$66,"&lt;&gt;",$C$8:$C$66,"F")</f>
        <v>14</v>
      </c>
      <c r="AA13" s="7">
        <f>COUNTIFS($G$8:$G$66,"&lt;&gt;",$C$8:$C$66,"M")</f>
        <v>14</v>
      </c>
      <c r="AB13" s="19">
        <f t="shared" si="4"/>
        <v>28</v>
      </c>
      <c r="AC13" s="7">
        <f>COUNTIFS($C$8:$C$66,"M",$G$8:$G$66,"&lt;50")</f>
        <v>3</v>
      </c>
      <c r="AD13" s="7">
        <f>COUNTIFS($C$8:$C$66,"F",$Q$8:$Q$66,"&lt;50")</f>
        <v>0</v>
      </c>
      <c r="AE13" s="19">
        <f t="shared" si="5"/>
        <v>3</v>
      </c>
      <c r="AF13" s="24">
        <f>COUNTIFS($C$8:$C$66,"M",$G$8:$G$66,"&gt;=50")</f>
        <v>11</v>
      </c>
      <c r="AG13" s="24">
        <f>COUNTIFS($C$8:$C$66,"F",$G$8:$G$66,"&gt;=50")</f>
        <v>10</v>
      </c>
      <c r="AH13" s="19">
        <f t="shared" si="6"/>
        <v>21</v>
      </c>
      <c r="AI13" s="7">
        <f>COUNTIFS($C$8:$C$66,"F",$G$8:$G$66, "&gt;=75")</f>
        <v>4</v>
      </c>
      <c r="AJ13" s="7">
        <f>COUNTIFS($C$8:$C$66,"M",$G$8:$G$66, "&gt;=75")</f>
        <v>6</v>
      </c>
      <c r="AK13" s="19">
        <f t="shared" si="7"/>
        <v>10</v>
      </c>
      <c r="AL13" s="7">
        <f>COUNTIFS($C$8:$C$66,"M",$G$8:$G$66,"&gt;=85")</f>
        <v>1</v>
      </c>
      <c r="AM13" s="7">
        <f>COUNTIFS($C$8:$C$66,"F",$G$8:$G$66,"&gt;=85")</f>
        <v>3</v>
      </c>
      <c r="AN13" s="19">
        <f t="shared" si="8"/>
        <v>4</v>
      </c>
    </row>
    <row r="14" spans="1:40" ht="15.75" thickBot="1" x14ac:dyDescent="0.3">
      <c r="A14" s="1">
        <v>7</v>
      </c>
      <c r="B14" s="101" t="s">
        <v>73</v>
      </c>
      <c r="C14" t="s">
        <v>66</v>
      </c>
      <c r="D14" s="52">
        <v>10</v>
      </c>
      <c r="E14" s="1">
        <v>87</v>
      </c>
      <c r="F14" s="1">
        <v>89</v>
      </c>
      <c r="G14" s="1">
        <v>80</v>
      </c>
      <c r="H14" s="1">
        <v>97</v>
      </c>
      <c r="I14" s="1">
        <v>85</v>
      </c>
      <c r="J14" s="1">
        <v>97</v>
      </c>
      <c r="K14" s="1">
        <v>96</v>
      </c>
      <c r="L14" s="1">
        <v>81</v>
      </c>
      <c r="M14" s="1">
        <v>83</v>
      </c>
      <c r="N14" s="1">
        <v>86</v>
      </c>
      <c r="O14" s="1">
        <v>82</v>
      </c>
      <c r="P14" s="2">
        <f t="shared" si="0"/>
        <v>963</v>
      </c>
      <c r="Q14" s="2">
        <f t="shared" si="1"/>
        <v>87.55</v>
      </c>
      <c r="R14" s="2">
        <f>IF(Q14="", "", RANK(Q14,$Q$8:$Q$61))</f>
        <v>7</v>
      </c>
      <c r="S14" s="2" t="str">
        <f t="shared" si="2"/>
        <v>Pass</v>
      </c>
      <c r="V14" s="25" t="s">
        <v>7</v>
      </c>
      <c r="W14" s="7">
        <f>COUNTIF($C$8:$C$66,"M")</f>
        <v>14</v>
      </c>
      <c r="X14" s="7">
        <f>COUNTIF($C$8:$C$66,"F")</f>
        <v>14</v>
      </c>
      <c r="Y14" s="19">
        <f t="shared" si="3"/>
        <v>28</v>
      </c>
      <c r="Z14" s="7">
        <f>COUNTIFS($H$8:$H$66,"&lt;&gt;",$C$8:$C$66,"F")</f>
        <v>14</v>
      </c>
      <c r="AA14" s="7">
        <f>COUNTIFS($H$8:$H$66,"&lt;&gt;",$C$8:$C$66,"M")</f>
        <v>14</v>
      </c>
      <c r="AB14" s="19">
        <f t="shared" si="4"/>
        <v>28</v>
      </c>
      <c r="AC14" s="7">
        <f>COUNTIFS($C$8:$C$66,"M",$H$8:$H$66,"&lt;50")</f>
        <v>1</v>
      </c>
      <c r="AD14" s="7">
        <f>COUNTIFS($C$8:$C$66,"F",$Q$8:$Q$66,"&lt;50")</f>
        <v>0</v>
      </c>
      <c r="AE14" s="19">
        <f t="shared" si="5"/>
        <v>1</v>
      </c>
      <c r="AF14" s="24">
        <f>COUNTIFS($C$8:$C$66,"M",$H$8:$H$66,"&gt;=50")</f>
        <v>13</v>
      </c>
      <c r="AG14" s="24">
        <f>COUNTIFS($C$8:$C$66,"F",$H$8:$H$66,"&gt;=50")</f>
        <v>12</v>
      </c>
      <c r="AH14" s="19">
        <f t="shared" si="6"/>
        <v>25</v>
      </c>
      <c r="AI14" s="7">
        <f>COUNTIFS($C$8:$C$66,"F",$H$8:$H$66, "&gt;=75")</f>
        <v>10</v>
      </c>
      <c r="AJ14" s="7">
        <f>COUNTIFS($C$8:$C$66,"M",$H$8:$H$66, "&gt;=75")</f>
        <v>8</v>
      </c>
      <c r="AK14" s="19">
        <f t="shared" si="7"/>
        <v>18</v>
      </c>
      <c r="AL14" s="7">
        <f>COUNTIFS($C$8:$C$66,"M",$H$8:$H$66,"&gt;=85")</f>
        <v>6</v>
      </c>
      <c r="AM14" s="7">
        <f>COUNTIFS($C$8:$C$66,"F",$H$8:$H$66,"&gt;=85")</f>
        <v>5</v>
      </c>
      <c r="AN14" s="19">
        <f t="shared" si="8"/>
        <v>11</v>
      </c>
    </row>
    <row r="15" spans="1:40" ht="15.75" thickBot="1" x14ac:dyDescent="0.3">
      <c r="A15" s="1">
        <v>8</v>
      </c>
      <c r="B15" s="101" t="s">
        <v>74</v>
      </c>
      <c r="C15" t="s">
        <v>68</v>
      </c>
      <c r="D15" s="52">
        <v>10</v>
      </c>
      <c r="E15" s="1">
        <v>91</v>
      </c>
      <c r="F15" s="1">
        <v>69</v>
      </c>
      <c r="G15" s="1">
        <v>66</v>
      </c>
      <c r="H15" s="1">
        <v>84</v>
      </c>
      <c r="I15" s="1">
        <v>81</v>
      </c>
      <c r="J15" s="1">
        <v>85</v>
      </c>
      <c r="K15" s="1">
        <v>95</v>
      </c>
      <c r="L15" s="1">
        <v>82</v>
      </c>
      <c r="M15" s="1">
        <v>80</v>
      </c>
      <c r="N15" s="1">
        <v>89</v>
      </c>
      <c r="O15" s="1">
        <v>85</v>
      </c>
      <c r="P15" s="2">
        <f t="shared" si="0"/>
        <v>907</v>
      </c>
      <c r="Q15" s="2">
        <f t="shared" si="1"/>
        <v>82.45</v>
      </c>
      <c r="R15" s="2">
        <f>IF(Q15="", "", RANK(Q15,$Q$8:$Q$61))</f>
        <v>11</v>
      </c>
      <c r="S15" s="2" t="str">
        <f t="shared" si="2"/>
        <v>Pass</v>
      </c>
      <c r="V15" s="25" t="s">
        <v>8</v>
      </c>
      <c r="W15" s="7">
        <f>COUNTIF($C$8:$C$66,"M")</f>
        <v>14</v>
      </c>
      <c r="X15" s="7">
        <f>COUNTIF($C$8:$C$66,"F")</f>
        <v>14</v>
      </c>
      <c r="Y15" s="19">
        <f t="shared" si="3"/>
        <v>28</v>
      </c>
      <c r="Z15" s="7">
        <f>COUNTIFS($I$8:$I$66,"&lt;&gt;",$C$8:$C$66,"F")</f>
        <v>14</v>
      </c>
      <c r="AA15" s="7">
        <f>COUNTIFS($I$8:$I$66,"&lt;&gt;",$C$8:$C$66,"M")</f>
        <v>14</v>
      </c>
      <c r="AB15" s="19">
        <f t="shared" si="4"/>
        <v>28</v>
      </c>
      <c r="AC15" s="7">
        <f>COUNTIFS($C$8:$C$66,"M",$I$8:$I$66,"&lt;50")</f>
        <v>1</v>
      </c>
      <c r="AD15" s="7">
        <f>COUNTIFS($C$8:$C$66,"F",$I$8:$I$66,"&lt;50")</f>
        <v>0</v>
      </c>
      <c r="AE15" s="19">
        <f t="shared" si="5"/>
        <v>1</v>
      </c>
      <c r="AF15" s="24">
        <f>COUNTIFS($C$8:$C$66,"M",$I$8:$I$66,"&gt;=50")</f>
        <v>13</v>
      </c>
      <c r="AG15" s="24">
        <f>COUNTIFS($C$8:$C$66,"F",$I$8:$I$66,"&gt;=50")</f>
        <v>14</v>
      </c>
      <c r="AH15" s="19">
        <f t="shared" si="6"/>
        <v>27</v>
      </c>
      <c r="AI15" s="7">
        <f>COUNTIFS($C$8:$C$66,"F",$I$8:$I$66, "&gt;=75")</f>
        <v>7</v>
      </c>
      <c r="AJ15" s="7">
        <f>COUNTIFS($C$8:$C$66,"M",$I$8:$I$66, "&gt;=75")</f>
        <v>8</v>
      </c>
      <c r="AK15" s="19">
        <f t="shared" si="7"/>
        <v>15</v>
      </c>
      <c r="AL15" s="7">
        <f>COUNTIFS($C$8:$C$66,"M",$I$8:$I$66,"&gt;=85")</f>
        <v>5</v>
      </c>
      <c r="AM15" s="7">
        <f>COUNTIFS($C$8:$C$66,"F",$I$8:$I$66,"&gt;=85")</f>
        <v>3</v>
      </c>
      <c r="AN15" s="19">
        <f t="shared" si="8"/>
        <v>8</v>
      </c>
    </row>
    <row r="16" spans="1:40" ht="15.75" thickBot="1" x14ac:dyDescent="0.3">
      <c r="A16" s="1">
        <v>9</v>
      </c>
      <c r="B16" s="101" t="s">
        <v>75</v>
      </c>
      <c r="C16" t="s">
        <v>66</v>
      </c>
      <c r="D16" s="52">
        <v>10</v>
      </c>
      <c r="E16" s="1">
        <v>91</v>
      </c>
      <c r="F16" s="1">
        <v>92</v>
      </c>
      <c r="G16" s="1">
        <v>80</v>
      </c>
      <c r="H16" s="1">
        <v>94</v>
      </c>
      <c r="I16" s="1">
        <v>88</v>
      </c>
      <c r="J16" s="1">
        <v>91</v>
      </c>
      <c r="K16" s="1">
        <v>94</v>
      </c>
      <c r="L16" s="1">
        <v>85</v>
      </c>
      <c r="M16" s="1">
        <v>89</v>
      </c>
      <c r="N16" s="1">
        <v>92</v>
      </c>
      <c r="O16" s="1">
        <v>85</v>
      </c>
      <c r="P16" s="2">
        <f t="shared" si="0"/>
        <v>981</v>
      </c>
      <c r="Q16" s="2">
        <f t="shared" si="1"/>
        <v>89.18</v>
      </c>
      <c r="R16" s="2">
        <f>IF(Q16="", "", RANK(Q16,$Q$8:$Q$61))</f>
        <v>6</v>
      </c>
      <c r="S16" s="2" t="str">
        <f t="shared" si="2"/>
        <v>Pass</v>
      </c>
      <c r="V16" s="25" t="s">
        <v>9</v>
      </c>
      <c r="W16" s="7">
        <f>COUNTIF($C$8:$C$66,"M")</f>
        <v>14</v>
      </c>
      <c r="X16" s="7">
        <f>COUNTIF($C$8:$C$66,"F")</f>
        <v>14</v>
      </c>
      <c r="Y16" s="19">
        <f t="shared" si="3"/>
        <v>28</v>
      </c>
      <c r="Z16" s="7">
        <f>COUNTIFS($J$8:$J$66,"&lt;&gt;",$C$8:$C$66,"F")</f>
        <v>14</v>
      </c>
      <c r="AA16" s="7">
        <f>COUNTIFS($J$8:$J$66,"&lt;&gt;",$C$8:$C$66,"M")</f>
        <v>14</v>
      </c>
      <c r="AB16" s="19">
        <f t="shared" si="4"/>
        <v>28</v>
      </c>
      <c r="AC16" s="7">
        <f>COUNTIFS($C$8:$C$66,"M",$J$8:$J$66,"&lt;50")</f>
        <v>1</v>
      </c>
      <c r="AD16" s="7">
        <f>COUNTIFS($C$8:$C$66,"F",$J$8:$J$66,"&lt;50")</f>
        <v>0</v>
      </c>
      <c r="AE16" s="19">
        <f t="shared" si="5"/>
        <v>1</v>
      </c>
      <c r="AF16" s="24">
        <f>COUNTIFS($C$8:$C$66,"M",$J$8:$J$66,"&gt;=50")</f>
        <v>13</v>
      </c>
      <c r="AG16" s="24">
        <f>COUNTIFS($C$8:$C$66,"F",$J$8:$J$66,"&gt;=50")</f>
        <v>14</v>
      </c>
      <c r="AH16" s="19">
        <f t="shared" si="6"/>
        <v>27</v>
      </c>
      <c r="AI16" s="7">
        <f>COUNTIFS($C$8:$C$66,"F",$J$8:$J$66, "&gt;=75")</f>
        <v>12</v>
      </c>
      <c r="AJ16" s="7">
        <f>COUNTIFS($C$8:$C$66,"M",$J$8:$J$66, "&gt;=75")</f>
        <v>12</v>
      </c>
      <c r="AK16" s="19">
        <f t="shared" si="7"/>
        <v>24</v>
      </c>
      <c r="AL16" s="7">
        <f>COUNTIFS($C$8:$C$66,"M",$J$8:$J$66,"&gt;=85")</f>
        <v>10</v>
      </c>
      <c r="AM16" s="7">
        <f>COUNTIFS($C$8:$C$66,"F",$J$8:$J$66,"&gt;=85")</f>
        <v>8</v>
      </c>
      <c r="AN16" s="19">
        <f t="shared" si="8"/>
        <v>18</v>
      </c>
    </row>
    <row r="17" spans="1:40" ht="15.75" thickBot="1" x14ac:dyDescent="0.3">
      <c r="A17" s="1">
        <v>10</v>
      </c>
      <c r="B17" s="101" t="s">
        <v>76</v>
      </c>
      <c r="C17" t="s">
        <v>68</v>
      </c>
      <c r="D17" s="52">
        <v>10</v>
      </c>
      <c r="E17" s="1">
        <v>74</v>
      </c>
      <c r="F17" s="1">
        <v>91</v>
      </c>
      <c r="G17" s="1">
        <v>56</v>
      </c>
      <c r="H17" s="1">
        <v>80</v>
      </c>
      <c r="I17" s="1">
        <v>68</v>
      </c>
      <c r="J17" s="1">
        <v>85</v>
      </c>
      <c r="K17" s="1">
        <v>86</v>
      </c>
      <c r="L17" s="1">
        <v>67</v>
      </c>
      <c r="M17" s="1">
        <v>64</v>
      </c>
      <c r="N17" s="1">
        <v>74</v>
      </c>
      <c r="O17" s="1">
        <v>79</v>
      </c>
      <c r="P17" s="2">
        <f t="shared" si="0"/>
        <v>824</v>
      </c>
      <c r="Q17" s="2">
        <f t="shared" si="1"/>
        <v>74.91</v>
      </c>
      <c r="R17" s="2">
        <f>IF(Q17="", "", RANK(Q17,$Q$8:$Q$61))</f>
        <v>18</v>
      </c>
      <c r="S17" s="2" t="str">
        <f t="shared" si="2"/>
        <v>Pass</v>
      </c>
      <c r="V17" s="25" t="s">
        <v>10</v>
      </c>
      <c r="W17" s="7">
        <f>COUNTIF($C$8:$C$66,"M")</f>
        <v>14</v>
      </c>
      <c r="X17" s="7">
        <f>COUNTIF($C$8:$C$66,"F")</f>
        <v>14</v>
      </c>
      <c r="Y17" s="19">
        <f t="shared" si="3"/>
        <v>28</v>
      </c>
      <c r="Z17" s="7">
        <f>COUNTIFS($K$8:$K$66,"&lt;&gt;",$C$8:$C$66,"F")</f>
        <v>14</v>
      </c>
      <c r="AA17" s="7">
        <f>COUNTIFS($K$8:$K$66,"&lt;&gt;",$C$8:$C$66,"M")</f>
        <v>14</v>
      </c>
      <c r="AB17" s="19">
        <f t="shared" si="4"/>
        <v>28</v>
      </c>
      <c r="AC17" s="7">
        <f>COUNTIFS($C$8:$C$66,"M",$K$8:$K$66,"&lt;50")</f>
        <v>1</v>
      </c>
      <c r="AD17" s="7">
        <f>COUNTIFS($C$8:$C$66,"F",$K$8:$K$66,"&lt;50")</f>
        <v>0</v>
      </c>
      <c r="AE17" s="19">
        <f t="shared" si="5"/>
        <v>1</v>
      </c>
      <c r="AF17" s="24">
        <f>COUNTIFS($C$8:$C$66,"M",$K$8:$K$66,"&gt;=50")</f>
        <v>13</v>
      </c>
      <c r="AG17" s="24">
        <f>COUNTIFS($C$8:$C$66,"F",$K$8:$K$66,"&gt;=50")</f>
        <v>14</v>
      </c>
      <c r="AH17" s="19">
        <f t="shared" si="6"/>
        <v>27</v>
      </c>
      <c r="AI17" s="7">
        <f>COUNTIFS($C$8:$C$66,"F",$K$8:$K$66, "&gt;=75")</f>
        <v>12</v>
      </c>
      <c r="AJ17" s="7">
        <f>COUNTIFS($C$8:$C$66,"M",$K$8:$K$66, "&gt;=75")</f>
        <v>13</v>
      </c>
      <c r="AK17" s="19">
        <f t="shared" si="7"/>
        <v>25</v>
      </c>
      <c r="AL17" s="7">
        <f>COUNTIFS($C$8:$C$66,"M",$K$8:$K$66,"&gt;=85")</f>
        <v>11</v>
      </c>
      <c r="AM17" s="7">
        <f>COUNTIFS($C$8:$C$66,"F",$K$8:$K$66,"&gt;=85")</f>
        <v>10</v>
      </c>
      <c r="AN17" s="19">
        <f t="shared" si="8"/>
        <v>21</v>
      </c>
    </row>
    <row r="18" spans="1:40" ht="15.75" thickBot="1" x14ac:dyDescent="0.3">
      <c r="A18" s="1">
        <v>11</v>
      </c>
      <c r="B18" s="101" t="s">
        <v>77</v>
      </c>
      <c r="C18" t="s">
        <v>66</v>
      </c>
      <c r="D18" s="52">
        <v>10</v>
      </c>
      <c r="E18" s="1">
        <v>80</v>
      </c>
      <c r="F18" s="1">
        <v>91</v>
      </c>
      <c r="G18" s="1">
        <v>76</v>
      </c>
      <c r="H18" s="1">
        <v>87</v>
      </c>
      <c r="I18" s="1">
        <v>79</v>
      </c>
      <c r="J18" s="1">
        <v>91</v>
      </c>
      <c r="K18" s="1">
        <v>99</v>
      </c>
      <c r="L18" s="1">
        <v>82</v>
      </c>
      <c r="M18" s="1">
        <v>85</v>
      </c>
      <c r="N18" s="1">
        <v>94</v>
      </c>
      <c r="O18" s="1">
        <v>86</v>
      </c>
      <c r="P18" s="2">
        <f t="shared" si="0"/>
        <v>950</v>
      </c>
      <c r="Q18" s="2">
        <f t="shared" si="1"/>
        <v>86.36</v>
      </c>
      <c r="R18" s="2">
        <f>IF(Q18="", "", RANK(Q18,$Q$8:$Q$61))</f>
        <v>9</v>
      </c>
      <c r="S18" s="2" t="str">
        <f t="shared" si="2"/>
        <v>Pass</v>
      </c>
      <c r="V18" s="25" t="s">
        <v>11</v>
      </c>
      <c r="W18" s="7">
        <f>COUNTIF($C$8:$C$66,"M")</f>
        <v>14</v>
      </c>
      <c r="X18" s="7">
        <f>COUNTIF($C$8:$C$66,"F")</f>
        <v>14</v>
      </c>
      <c r="Y18" s="19">
        <f t="shared" si="3"/>
        <v>28</v>
      </c>
      <c r="Z18" s="7">
        <f>COUNTIFS($L$8:$L$66,"&lt;&gt;",$C$8:$C$66,"F")</f>
        <v>14</v>
      </c>
      <c r="AA18" s="7">
        <f>COUNTIFS($L$8:$L$66,"&lt;&gt;",$C$8:$C$66,"M")</f>
        <v>14</v>
      </c>
      <c r="AB18" s="19">
        <f t="shared" si="4"/>
        <v>28</v>
      </c>
      <c r="AC18" s="7">
        <f>COUNTIFS($C$8:$C$66,"M",$L$8:$L$66,"&lt;50")</f>
        <v>1</v>
      </c>
      <c r="AD18" s="7">
        <f>COUNTIFS($C$8:$C$66,"F",$L$8:$L$66,"&lt;50")</f>
        <v>0</v>
      </c>
      <c r="AE18" s="19">
        <f t="shared" si="5"/>
        <v>1</v>
      </c>
      <c r="AF18" s="24">
        <f>COUNTIFS($C$8:$C$66,"M",$L$8:$L$66,"&gt;=50")</f>
        <v>13</v>
      </c>
      <c r="AG18" s="24">
        <f>COUNTIFS($C$8:$C$66,"F",$L$8:$L$66,"&gt;=50")</f>
        <v>14</v>
      </c>
      <c r="AH18" s="19">
        <f t="shared" si="6"/>
        <v>27</v>
      </c>
      <c r="AI18" s="7">
        <f>COUNTIFS($C$8:$C$66,"F",$L$8:$L$66, "&gt;=75")</f>
        <v>6</v>
      </c>
      <c r="AJ18" s="7">
        <f>COUNTIFS($C$8:$C$66,"M",$L$8:$L$66, "&gt;=75")</f>
        <v>8</v>
      </c>
      <c r="AK18" s="19">
        <f t="shared" si="7"/>
        <v>14</v>
      </c>
      <c r="AL18" s="7">
        <f>COUNTIFS($C$8:$C$66,"M",$L$8:$L$66,"&gt;=85")</f>
        <v>2</v>
      </c>
      <c r="AM18" s="7">
        <f>COUNTIFS($C$8:$C$66,"F",$L$8:$L$66,"&gt;=85")</f>
        <v>4</v>
      </c>
      <c r="AN18" s="19">
        <f t="shared" si="8"/>
        <v>6</v>
      </c>
    </row>
    <row r="19" spans="1:40" ht="15.75" thickBot="1" x14ac:dyDescent="0.3">
      <c r="A19" s="1">
        <v>12</v>
      </c>
      <c r="B19" s="101" t="s">
        <v>78</v>
      </c>
      <c r="C19" t="s">
        <v>68</v>
      </c>
      <c r="D19" s="52">
        <v>10</v>
      </c>
      <c r="E19" s="1">
        <v>84</v>
      </c>
      <c r="F19" s="1">
        <v>91</v>
      </c>
      <c r="G19" s="1">
        <v>60</v>
      </c>
      <c r="H19" s="1">
        <v>79</v>
      </c>
      <c r="I19" s="1">
        <v>78</v>
      </c>
      <c r="J19" s="1">
        <v>82</v>
      </c>
      <c r="K19" s="1">
        <v>84</v>
      </c>
      <c r="L19" s="1">
        <v>73</v>
      </c>
      <c r="M19" s="1">
        <v>71</v>
      </c>
      <c r="N19" s="1">
        <v>83</v>
      </c>
      <c r="O19" s="1">
        <v>85</v>
      </c>
      <c r="P19" s="2">
        <f t="shared" si="0"/>
        <v>870</v>
      </c>
      <c r="Q19" s="2">
        <f t="shared" si="1"/>
        <v>79.09</v>
      </c>
      <c r="R19" s="2">
        <f>IF(Q19="", "", RANK(Q19,$Q$8:$Q$61))</f>
        <v>15</v>
      </c>
      <c r="S19" s="2" t="str">
        <f t="shared" si="2"/>
        <v>Pass</v>
      </c>
      <c r="V19" s="25" t="s">
        <v>12</v>
      </c>
      <c r="W19" s="7">
        <f>COUNTIF($C$8:$C$66,"M")</f>
        <v>14</v>
      </c>
      <c r="X19" s="7">
        <f>COUNTIF($C$8:$C$66,"F")</f>
        <v>14</v>
      </c>
      <c r="Y19" s="19">
        <f t="shared" si="3"/>
        <v>28</v>
      </c>
      <c r="Z19" s="7">
        <f>COUNTIFS($M$8:$M$66,"&lt;&gt;",$C$8:$C$66,"F")</f>
        <v>14</v>
      </c>
      <c r="AA19" s="7">
        <f>COUNTIFS($M$8:$M$66,"&lt;&gt;",$C$8:$C$66,"M")</f>
        <v>14</v>
      </c>
      <c r="AB19" s="19">
        <f t="shared" si="4"/>
        <v>28</v>
      </c>
      <c r="AC19" s="7">
        <f>COUNTIFS($C$8:$C$66,"M",$M$8:$M$66,"&lt;50")</f>
        <v>2</v>
      </c>
      <c r="AD19" s="7">
        <f>COUNTIFS($C$8:$C$66,"F",$M$8:$M$66,"&lt;50")</f>
        <v>2</v>
      </c>
      <c r="AE19" s="19">
        <f t="shared" si="5"/>
        <v>4</v>
      </c>
      <c r="AF19" s="24">
        <f>COUNTIFS($C$8:$C$66,"M",$M$8:$M$66,"&gt;=50")</f>
        <v>12</v>
      </c>
      <c r="AG19" s="24">
        <f>COUNTIFS($C$8:$C$66,"F",$M$8:$M$66,"&gt;=50")</f>
        <v>12</v>
      </c>
      <c r="AH19" s="19">
        <f t="shared" si="6"/>
        <v>24</v>
      </c>
      <c r="AI19" s="7">
        <f>COUNTIFS($C$8:$C$66,"F",$M$8:$M$66, "&gt;=75")</f>
        <v>7</v>
      </c>
      <c r="AJ19" s="7">
        <f>COUNTIFS($C$8:$C$66,"M",$M$8:$M$66, "&gt;=75")</f>
        <v>8</v>
      </c>
      <c r="AK19" s="19">
        <f t="shared" si="7"/>
        <v>15</v>
      </c>
      <c r="AL19" s="7">
        <f>COUNTIFS($C$8:$C$66,"M",$M$8:$M$66,"&gt;=85")</f>
        <v>4</v>
      </c>
      <c r="AM19" s="7">
        <f>COUNTIFS($C$8:$C$66,"F",$M$8:$M$66,"&gt;=85")</f>
        <v>4</v>
      </c>
      <c r="AN19" s="19">
        <f t="shared" si="8"/>
        <v>8</v>
      </c>
    </row>
    <row r="20" spans="1:40" ht="15.75" thickBot="1" x14ac:dyDescent="0.3">
      <c r="A20" s="1">
        <v>13</v>
      </c>
      <c r="B20" s="101" t="s">
        <v>79</v>
      </c>
      <c r="C20" t="s">
        <v>66</v>
      </c>
      <c r="D20" s="52">
        <v>10</v>
      </c>
      <c r="E20" s="1">
        <v>83</v>
      </c>
      <c r="F20" s="1">
        <v>70</v>
      </c>
      <c r="G20" s="1">
        <v>48</v>
      </c>
      <c r="H20" s="1">
        <v>66</v>
      </c>
      <c r="I20" s="1">
        <v>75</v>
      </c>
      <c r="J20" s="1">
        <v>94</v>
      </c>
      <c r="K20" s="1">
        <v>92</v>
      </c>
      <c r="L20" s="1">
        <v>64</v>
      </c>
      <c r="M20" s="1">
        <v>70</v>
      </c>
      <c r="N20" s="1">
        <v>78</v>
      </c>
      <c r="O20" s="1">
        <v>74</v>
      </c>
      <c r="P20" s="2">
        <f t="shared" si="0"/>
        <v>814</v>
      </c>
      <c r="Q20" s="2">
        <f t="shared" si="1"/>
        <v>74</v>
      </c>
      <c r="R20" s="2">
        <f>IF(Q20="", "", RANK(Q20,$Q$8:$Q$61))</f>
        <v>19</v>
      </c>
      <c r="S20" s="2" t="str">
        <f t="shared" si="2"/>
        <v>Pass</v>
      </c>
      <c r="V20" s="25" t="s">
        <v>13</v>
      </c>
      <c r="W20" s="7">
        <f>COUNTIF($C$8:$C$66,"M")</f>
        <v>14</v>
      </c>
      <c r="X20" s="7">
        <f>COUNTIF($C$8:$C$66,"F")</f>
        <v>14</v>
      </c>
      <c r="Y20" s="19">
        <f t="shared" si="3"/>
        <v>28</v>
      </c>
      <c r="Z20" s="7">
        <f>COUNTIFS($N$8:$N$66,"&lt;&gt;",$C$8:$C$66,"F")</f>
        <v>14</v>
      </c>
      <c r="AA20" s="7">
        <f>COUNTIFS($N$8:$N$66,"&lt;&gt;",$C$8:$C$66,"M")</f>
        <v>14</v>
      </c>
      <c r="AB20" s="19">
        <f t="shared" si="4"/>
        <v>28</v>
      </c>
      <c r="AC20" s="7">
        <f>COUNTIFS($C$8:$C$66,"M",$N$8:$N$66,"&lt;50")</f>
        <v>0</v>
      </c>
      <c r="AD20" s="7">
        <f>COUNTIFS($C$8:$C$66,"F",$M$8:$M$66,"&lt;50")</f>
        <v>2</v>
      </c>
      <c r="AE20" s="19">
        <f t="shared" si="5"/>
        <v>2</v>
      </c>
      <c r="AF20" s="24">
        <f>COUNTIFS($C$8:$C$66,"M",$N$8:$N$66,"&gt;=50")</f>
        <v>14</v>
      </c>
      <c r="AG20" s="24">
        <f>COUNTIFS($C$8:$C$66,"F",$N$8:$N$66,"&gt;=50")</f>
        <v>14</v>
      </c>
      <c r="AH20" s="19">
        <f t="shared" si="6"/>
        <v>28</v>
      </c>
      <c r="AI20" s="7">
        <f>COUNTIFS($C$8:$C$66,"F",$N$8:$N$66, "&gt;=75")</f>
        <v>10</v>
      </c>
      <c r="AJ20" s="7">
        <f>COUNTIFS($C$8:$C$66,"M",$N$8:$N$66, "&gt;=75")</f>
        <v>13</v>
      </c>
      <c r="AK20" s="19">
        <f t="shared" si="7"/>
        <v>23</v>
      </c>
      <c r="AL20" s="7">
        <f>COUNTIFS($C$8:$C$66,"M",$N$8:$N$66,"&gt;=85")</f>
        <v>7</v>
      </c>
      <c r="AM20" s="7">
        <f>COUNTIFS($C$8:$C$66,"F",$N$8:$N$66,"&gt;=85")</f>
        <v>6</v>
      </c>
      <c r="AN20" s="19">
        <f t="shared" si="8"/>
        <v>13</v>
      </c>
    </row>
    <row r="21" spans="1:40" ht="15.75" thickBot="1" x14ac:dyDescent="0.3">
      <c r="A21" s="1">
        <v>14</v>
      </c>
      <c r="B21" s="101" t="s">
        <v>80</v>
      </c>
      <c r="C21" t="s">
        <v>68</v>
      </c>
      <c r="D21" s="52">
        <v>10</v>
      </c>
      <c r="E21" s="1">
        <v>81</v>
      </c>
      <c r="F21" s="1">
        <v>81</v>
      </c>
      <c r="G21" s="1">
        <v>43</v>
      </c>
      <c r="H21" s="1">
        <v>73</v>
      </c>
      <c r="I21" s="1">
        <v>65</v>
      </c>
      <c r="J21" s="1">
        <v>87</v>
      </c>
      <c r="K21" s="1">
        <v>87</v>
      </c>
      <c r="L21" s="1">
        <v>62</v>
      </c>
      <c r="M21" s="1">
        <v>53</v>
      </c>
      <c r="N21" s="1">
        <v>75</v>
      </c>
      <c r="O21" s="1">
        <v>77</v>
      </c>
      <c r="P21" s="2">
        <f t="shared" si="0"/>
        <v>784</v>
      </c>
      <c r="Q21" s="2">
        <f t="shared" si="1"/>
        <v>71.27</v>
      </c>
      <c r="R21" s="2">
        <f>IF(Q21="", "", RANK(Q21,$Q$8:$Q$61))</f>
        <v>21</v>
      </c>
      <c r="S21" s="2" t="str">
        <f t="shared" si="2"/>
        <v>Pass</v>
      </c>
      <c r="V21" s="25" t="s">
        <v>14</v>
      </c>
      <c r="W21" s="7">
        <f>COUNTIF($C$8:$C$66,"M")</f>
        <v>14</v>
      </c>
      <c r="X21" s="7">
        <f>COUNTIF($C$8:$C$66,"F")</f>
        <v>14</v>
      </c>
      <c r="Y21" s="19">
        <f t="shared" si="3"/>
        <v>28</v>
      </c>
      <c r="Z21" s="7">
        <f>COUNTIFS($O$8:$O$66,"&lt;&gt;",$C$8:$C$66,"F")</f>
        <v>14</v>
      </c>
      <c r="AA21" s="7">
        <f>COUNTIFS($O$8:$O$66,"&lt;&gt;",$C$8:$C$66,"M")</f>
        <v>14</v>
      </c>
      <c r="AB21" s="19">
        <f t="shared" si="4"/>
        <v>28</v>
      </c>
      <c r="AC21" s="7">
        <f>COUNTIFS($C$8:$C$66,"M",$O$8:$O$66,"&lt;50")</f>
        <v>1</v>
      </c>
      <c r="AD21" s="7">
        <f>COUNTIFS($C$8:$C$66,"F",$N$8:$N$66,"&lt;50")</f>
        <v>0</v>
      </c>
      <c r="AE21" s="19">
        <f t="shared" si="5"/>
        <v>1</v>
      </c>
      <c r="AF21" s="24">
        <f>COUNTIFS($C$8:$C$66,"M",$O$8:$O$66,"&gt;=50")</f>
        <v>13</v>
      </c>
      <c r="AG21" s="24">
        <f>COUNTIFS($C$8:$C$66,"F",$O$8:$O$66,"&gt;=50")</f>
        <v>13</v>
      </c>
      <c r="AH21" s="19">
        <f t="shared" si="6"/>
        <v>26</v>
      </c>
      <c r="AI21" s="7">
        <f>COUNTIFS($C$8:$C$66,"F",$O$8:$O$66, "&gt;=75")</f>
        <v>10</v>
      </c>
      <c r="AJ21" s="7">
        <f>COUNTIFS($C$8:$C$66,"M",$O$8:$O$66, "&gt;=75")</f>
        <v>9</v>
      </c>
      <c r="AK21" s="19">
        <f>AI21+AJ21</f>
        <v>19</v>
      </c>
      <c r="AL21" s="7">
        <f>COUNTIFS($C$8:$C$66,"M",$O$8:$O$66,"&gt;=85")</f>
        <v>6</v>
      </c>
      <c r="AM21" s="7">
        <f>COUNTIFS($C$8:$C$66,"F",$O$8:$O$66,"&gt;=85")</f>
        <v>6</v>
      </c>
      <c r="AN21" s="19">
        <f t="shared" si="8"/>
        <v>12</v>
      </c>
    </row>
    <row r="22" spans="1:40" ht="15.75" thickBot="1" x14ac:dyDescent="0.3">
      <c r="A22" s="1">
        <v>15</v>
      </c>
      <c r="B22" s="101" t="s">
        <v>81</v>
      </c>
      <c r="C22" t="s">
        <v>66</v>
      </c>
      <c r="D22" s="52">
        <v>10</v>
      </c>
      <c r="E22" s="1">
        <v>81</v>
      </c>
      <c r="F22" s="1">
        <v>93</v>
      </c>
      <c r="G22" s="1">
        <v>71</v>
      </c>
      <c r="H22" s="1">
        <v>92</v>
      </c>
      <c r="I22" s="1">
        <v>88</v>
      </c>
      <c r="J22" s="1">
        <v>90</v>
      </c>
      <c r="K22" s="1">
        <v>99</v>
      </c>
      <c r="L22" s="1">
        <v>77</v>
      </c>
      <c r="M22" s="1">
        <v>81</v>
      </c>
      <c r="N22" s="1">
        <v>86</v>
      </c>
      <c r="O22" s="1">
        <v>86</v>
      </c>
      <c r="P22" s="2">
        <f t="shared" si="0"/>
        <v>944</v>
      </c>
      <c r="Q22" s="2">
        <f t="shared" si="1"/>
        <v>85.82</v>
      </c>
      <c r="R22" s="2">
        <f>IF(Q22="", "", RANK(Q22,$Q$8:$Q$61))</f>
        <v>10</v>
      </c>
      <c r="S22" s="2" t="str">
        <f t="shared" si="2"/>
        <v>Pass</v>
      </c>
    </row>
    <row r="23" spans="1:40" ht="15.75" thickBot="1" x14ac:dyDescent="0.3">
      <c r="A23" s="1">
        <v>16</v>
      </c>
      <c r="B23" s="101" t="s">
        <v>82</v>
      </c>
      <c r="C23" t="s">
        <v>68</v>
      </c>
      <c r="D23" s="52">
        <v>10</v>
      </c>
      <c r="E23" s="1">
        <v>89</v>
      </c>
      <c r="F23" s="1">
        <v>94</v>
      </c>
      <c r="G23" s="1">
        <v>87</v>
      </c>
      <c r="H23" s="1">
        <v>91</v>
      </c>
      <c r="I23" s="1">
        <v>90</v>
      </c>
      <c r="J23" s="1">
        <v>82</v>
      </c>
      <c r="K23" s="1">
        <v>98</v>
      </c>
      <c r="L23" s="1">
        <v>86</v>
      </c>
      <c r="M23" s="1">
        <v>90</v>
      </c>
      <c r="N23" s="1">
        <v>88</v>
      </c>
      <c r="O23" s="1">
        <v>95</v>
      </c>
      <c r="P23" s="2">
        <f t="shared" si="0"/>
        <v>990</v>
      </c>
      <c r="Q23" s="2">
        <f t="shared" si="1"/>
        <v>90</v>
      </c>
      <c r="R23" s="2">
        <f>IF(Q23="", "", RANK(Q23,$Q$8:$Q$61))</f>
        <v>4</v>
      </c>
      <c r="S23" s="2" t="str">
        <f t="shared" si="2"/>
        <v>Pass</v>
      </c>
    </row>
    <row r="24" spans="1:40" ht="15.75" thickBot="1" x14ac:dyDescent="0.3">
      <c r="A24" s="1">
        <v>17</v>
      </c>
      <c r="B24" s="101" t="s">
        <v>83</v>
      </c>
      <c r="C24" t="s">
        <v>66</v>
      </c>
      <c r="D24" s="52">
        <v>10</v>
      </c>
      <c r="E24" s="1">
        <v>54</v>
      </c>
      <c r="F24" s="1">
        <v>74</v>
      </c>
      <c r="G24" s="1">
        <v>45</v>
      </c>
      <c r="H24" s="1">
        <v>57</v>
      </c>
      <c r="I24" s="1">
        <v>58</v>
      </c>
      <c r="J24" s="1">
        <v>64</v>
      </c>
      <c r="K24" s="1">
        <v>87</v>
      </c>
      <c r="L24" s="1">
        <v>50</v>
      </c>
      <c r="M24" s="1">
        <v>49</v>
      </c>
      <c r="N24" s="1">
        <v>78</v>
      </c>
      <c r="O24" s="1">
        <v>53</v>
      </c>
      <c r="P24" s="2">
        <f t="shared" si="0"/>
        <v>669</v>
      </c>
      <c r="Q24" s="2">
        <f t="shared" si="1"/>
        <v>60.82</v>
      </c>
      <c r="R24" s="2">
        <f>IF(Q24="", "", RANK(Q24,$Q$8:$Q$61))</f>
        <v>25</v>
      </c>
      <c r="S24" s="2" t="str">
        <f t="shared" si="2"/>
        <v>Pass</v>
      </c>
    </row>
    <row r="25" spans="1:40" ht="15.75" thickBot="1" x14ac:dyDescent="0.3">
      <c r="A25" s="1">
        <v>18</v>
      </c>
      <c r="B25" s="101" t="s">
        <v>84</v>
      </c>
      <c r="C25" t="s">
        <v>68</v>
      </c>
      <c r="D25" s="52">
        <v>10</v>
      </c>
      <c r="E25" s="1">
        <v>82</v>
      </c>
      <c r="F25" s="1">
        <v>77</v>
      </c>
      <c r="G25" s="1">
        <v>61</v>
      </c>
      <c r="H25" s="1">
        <v>76</v>
      </c>
      <c r="I25" s="1">
        <v>78</v>
      </c>
      <c r="J25" s="1">
        <v>89</v>
      </c>
      <c r="K25" s="1">
        <v>97</v>
      </c>
      <c r="L25" s="1">
        <v>68</v>
      </c>
      <c r="M25" s="1">
        <v>82</v>
      </c>
      <c r="N25" s="1">
        <v>84</v>
      </c>
      <c r="O25" s="1">
        <v>73</v>
      </c>
      <c r="P25" s="2">
        <f t="shared" si="0"/>
        <v>867</v>
      </c>
      <c r="Q25" s="2">
        <f t="shared" si="1"/>
        <v>78.819999999999993</v>
      </c>
      <c r="R25" s="2">
        <f>IF(Q25="", "", RANK(Q25,$Q$8:$Q$61))</f>
        <v>16</v>
      </c>
      <c r="S25" s="2" t="str">
        <f t="shared" si="2"/>
        <v>Pass</v>
      </c>
    </row>
    <row r="26" spans="1:40" ht="15.75" thickBot="1" x14ac:dyDescent="0.3">
      <c r="A26" s="1">
        <v>19</v>
      </c>
      <c r="B26" s="101" t="s">
        <v>85</v>
      </c>
      <c r="C26" t="s">
        <v>66</v>
      </c>
      <c r="D26" s="52">
        <v>10</v>
      </c>
      <c r="E26" s="1">
        <v>72</v>
      </c>
      <c r="F26" s="1">
        <v>86</v>
      </c>
      <c r="G26" s="1">
        <v>51</v>
      </c>
      <c r="H26" s="1">
        <v>58</v>
      </c>
      <c r="I26" s="1">
        <v>63</v>
      </c>
      <c r="J26" s="1">
        <v>78</v>
      </c>
      <c r="K26" s="1">
        <v>82</v>
      </c>
      <c r="L26" s="1">
        <v>66</v>
      </c>
      <c r="M26" s="1">
        <v>64</v>
      </c>
      <c r="N26" s="1">
        <v>78</v>
      </c>
      <c r="O26" s="1">
        <v>66</v>
      </c>
      <c r="P26" s="2">
        <f t="shared" si="0"/>
        <v>764</v>
      </c>
      <c r="Q26" s="2">
        <f t="shared" si="1"/>
        <v>69.45</v>
      </c>
      <c r="R26" s="2">
        <f>IF(Q26="", "", RANK(Q26,$Q$8:$Q$61))</f>
        <v>23</v>
      </c>
      <c r="S26" s="2" t="str">
        <f t="shared" si="2"/>
        <v>Pass</v>
      </c>
    </row>
    <row r="27" spans="1:40" ht="15.75" thickBot="1" x14ac:dyDescent="0.3">
      <c r="A27" s="1">
        <v>20</v>
      </c>
      <c r="B27" s="101" t="s">
        <v>86</v>
      </c>
      <c r="C27" t="s">
        <v>68</v>
      </c>
      <c r="D27" s="52">
        <v>10</v>
      </c>
      <c r="E27" s="1">
        <v>81</v>
      </c>
      <c r="F27" s="1">
        <v>76</v>
      </c>
      <c r="G27" s="1">
        <v>33</v>
      </c>
      <c r="H27" s="1">
        <v>67</v>
      </c>
      <c r="I27" s="1">
        <v>69</v>
      </c>
      <c r="J27" s="1">
        <v>75</v>
      </c>
      <c r="K27" s="1">
        <v>91</v>
      </c>
      <c r="L27" s="1">
        <v>68</v>
      </c>
      <c r="M27" s="1">
        <v>65</v>
      </c>
      <c r="N27" s="1">
        <v>84</v>
      </c>
      <c r="O27" s="1">
        <v>75</v>
      </c>
      <c r="P27" s="2">
        <f t="shared" si="0"/>
        <v>784</v>
      </c>
      <c r="Q27" s="2">
        <f t="shared" si="1"/>
        <v>71.27</v>
      </c>
      <c r="R27" s="2">
        <f>IF(Q27="", "", RANK(Q27,$Q$8:$Q$61))</f>
        <v>21</v>
      </c>
      <c r="S27" s="2" t="str">
        <f t="shared" si="2"/>
        <v>Pass</v>
      </c>
    </row>
    <row r="28" spans="1:40" ht="15.75" thickBot="1" x14ac:dyDescent="0.3">
      <c r="A28" s="1">
        <v>21</v>
      </c>
      <c r="B28" s="101" t="s">
        <v>87</v>
      </c>
      <c r="C28" t="s">
        <v>66</v>
      </c>
      <c r="D28" s="52">
        <v>10</v>
      </c>
      <c r="E28" s="1">
        <v>81</v>
      </c>
      <c r="F28" s="1">
        <v>91</v>
      </c>
      <c r="G28" s="1">
        <v>65</v>
      </c>
      <c r="H28" s="1">
        <v>70</v>
      </c>
      <c r="I28" s="1">
        <v>68</v>
      </c>
      <c r="J28" s="1">
        <v>91</v>
      </c>
      <c r="K28" s="1">
        <v>89</v>
      </c>
      <c r="L28" s="1">
        <v>70</v>
      </c>
      <c r="M28" s="1">
        <v>77</v>
      </c>
      <c r="N28" s="1">
        <v>82</v>
      </c>
      <c r="O28" s="1">
        <v>78</v>
      </c>
      <c r="P28" s="2">
        <f t="shared" si="0"/>
        <v>862</v>
      </c>
      <c r="Q28" s="2">
        <f t="shared" si="1"/>
        <v>78.36</v>
      </c>
      <c r="R28" s="2">
        <f>IF(Q28="", "", RANK(Q28,$Q$8:$Q$61))</f>
        <v>17</v>
      </c>
      <c r="S28" s="2" t="str">
        <f t="shared" si="2"/>
        <v>Pass</v>
      </c>
    </row>
    <row r="29" spans="1:40" ht="15.75" thickBot="1" x14ac:dyDescent="0.3">
      <c r="A29" s="1">
        <v>22</v>
      </c>
      <c r="B29" s="101" t="s">
        <v>88</v>
      </c>
      <c r="C29" t="s">
        <v>68</v>
      </c>
      <c r="D29" s="52">
        <v>10</v>
      </c>
      <c r="E29" s="1">
        <v>46</v>
      </c>
      <c r="F29" s="1">
        <v>55</v>
      </c>
      <c r="G29" s="1">
        <v>33</v>
      </c>
      <c r="H29" s="1">
        <v>45</v>
      </c>
      <c r="I29" s="1">
        <v>52</v>
      </c>
      <c r="J29" s="1">
        <v>53</v>
      </c>
      <c r="K29" s="1">
        <v>60</v>
      </c>
      <c r="L29" s="1">
        <v>50</v>
      </c>
      <c r="M29" s="1">
        <v>46</v>
      </c>
      <c r="N29" s="1">
        <v>64</v>
      </c>
      <c r="O29" s="1">
        <v>46</v>
      </c>
      <c r="P29" s="2">
        <f t="shared" si="0"/>
        <v>550</v>
      </c>
      <c r="Q29" s="2">
        <f t="shared" si="1"/>
        <v>50</v>
      </c>
      <c r="R29" s="2">
        <f>IF(Q29="", "", RANK(Q29,$Q$8:$Q$61))</f>
        <v>27</v>
      </c>
      <c r="S29" s="2" t="str">
        <f t="shared" si="2"/>
        <v>Fail</v>
      </c>
    </row>
    <row r="30" spans="1:40" ht="15.75" thickBot="1" x14ac:dyDescent="0.3">
      <c r="A30" s="1">
        <v>23</v>
      </c>
      <c r="B30" s="101" t="s">
        <v>99</v>
      </c>
      <c r="C30" t="s">
        <v>66</v>
      </c>
      <c r="D30" s="52">
        <v>10</v>
      </c>
      <c r="E30" s="1">
        <v>94</v>
      </c>
      <c r="F30" s="1">
        <v>95</v>
      </c>
      <c r="G30" s="1">
        <v>91</v>
      </c>
      <c r="H30" s="1">
        <v>88</v>
      </c>
      <c r="I30" s="1">
        <v>92</v>
      </c>
      <c r="J30" s="1">
        <v>99</v>
      </c>
      <c r="K30" s="1">
        <v>94</v>
      </c>
      <c r="L30" s="1">
        <v>82</v>
      </c>
      <c r="M30" s="1">
        <v>86</v>
      </c>
      <c r="N30" s="1">
        <v>90</v>
      </c>
      <c r="O30" s="1">
        <v>91</v>
      </c>
      <c r="P30" s="2">
        <f t="shared" si="0"/>
        <v>1002</v>
      </c>
      <c r="Q30" s="2">
        <f t="shared" si="1"/>
        <v>91.09</v>
      </c>
      <c r="R30" s="2">
        <f>IF(Q30="", "", RANK(Q30,$Q$8:$Q$61))</f>
        <v>3</v>
      </c>
      <c r="S30" s="2" t="str">
        <f t="shared" si="2"/>
        <v>Pass</v>
      </c>
    </row>
    <row r="31" spans="1:40" ht="15.75" thickBot="1" x14ac:dyDescent="0.3">
      <c r="A31" s="1">
        <v>24</v>
      </c>
      <c r="B31" s="101" t="s">
        <v>89</v>
      </c>
      <c r="C31" t="s">
        <v>68</v>
      </c>
      <c r="D31" s="52">
        <v>10</v>
      </c>
      <c r="E31" s="1">
        <v>78</v>
      </c>
      <c r="F31" s="1">
        <v>89</v>
      </c>
      <c r="G31" s="1">
        <v>74</v>
      </c>
      <c r="H31" s="1">
        <v>88</v>
      </c>
      <c r="I31" s="1">
        <v>65</v>
      </c>
      <c r="J31" s="1">
        <v>93</v>
      </c>
      <c r="K31" s="1">
        <v>86</v>
      </c>
      <c r="L31" s="1">
        <v>80</v>
      </c>
      <c r="M31" s="1">
        <v>85</v>
      </c>
      <c r="N31" s="1">
        <v>88</v>
      </c>
      <c r="O31" s="1">
        <v>75</v>
      </c>
      <c r="P31" s="2">
        <f t="shared" si="0"/>
        <v>901</v>
      </c>
      <c r="Q31" s="2">
        <f t="shared" si="1"/>
        <v>81.91</v>
      </c>
      <c r="R31" s="2">
        <f>IF(Q31="", "", RANK(Q31,$Q$8:$Q$61))</f>
        <v>12</v>
      </c>
      <c r="S31" s="2" t="str">
        <f t="shared" si="2"/>
        <v>Pass</v>
      </c>
    </row>
    <row r="32" spans="1:40" ht="15.75" thickBot="1" x14ac:dyDescent="0.3">
      <c r="A32" s="1">
        <v>25</v>
      </c>
      <c r="B32" s="101" t="s">
        <v>90</v>
      </c>
      <c r="C32" t="s">
        <v>66</v>
      </c>
      <c r="D32" s="52">
        <v>10</v>
      </c>
      <c r="E32" s="1">
        <v>85</v>
      </c>
      <c r="F32" s="1">
        <v>86</v>
      </c>
      <c r="G32" s="1">
        <v>71</v>
      </c>
      <c r="H32" s="1">
        <v>76</v>
      </c>
      <c r="I32" s="1">
        <v>73</v>
      </c>
      <c r="J32" s="1">
        <v>88</v>
      </c>
      <c r="K32" s="1">
        <v>93</v>
      </c>
      <c r="L32" s="1">
        <v>77</v>
      </c>
      <c r="M32" s="1">
        <v>77</v>
      </c>
      <c r="N32" s="1">
        <v>85</v>
      </c>
      <c r="O32" s="1">
        <v>88</v>
      </c>
      <c r="P32" s="2">
        <f t="shared" si="0"/>
        <v>899</v>
      </c>
      <c r="Q32" s="2">
        <f t="shared" si="1"/>
        <v>81.73</v>
      </c>
      <c r="R32" s="2">
        <f>IF(Q32="", "", RANK(Q32,$Q$8:$Q$61))</f>
        <v>13</v>
      </c>
      <c r="S32" s="2" t="str">
        <f t="shared" si="2"/>
        <v>Pass</v>
      </c>
    </row>
    <row r="33" spans="1:19" ht="15.75" thickBot="1" x14ac:dyDescent="0.3">
      <c r="A33" s="1">
        <v>26</v>
      </c>
      <c r="B33" s="101" t="s">
        <v>91</v>
      </c>
      <c r="C33" t="s">
        <v>68</v>
      </c>
      <c r="D33" s="52">
        <v>10</v>
      </c>
      <c r="E33" s="1">
        <v>98</v>
      </c>
      <c r="F33" s="1">
        <v>99</v>
      </c>
      <c r="G33" s="1">
        <v>95</v>
      </c>
      <c r="H33" s="1">
        <v>100</v>
      </c>
      <c r="I33" s="1">
        <v>99</v>
      </c>
      <c r="J33" s="1">
        <v>100</v>
      </c>
      <c r="K33" s="1">
        <v>100</v>
      </c>
      <c r="L33" s="1">
        <v>92</v>
      </c>
      <c r="M33" s="1">
        <v>98</v>
      </c>
      <c r="N33" s="1">
        <v>100</v>
      </c>
      <c r="O33" s="1">
        <v>95</v>
      </c>
      <c r="P33" s="2">
        <f t="shared" si="0"/>
        <v>1076</v>
      </c>
      <c r="Q33" s="2">
        <f t="shared" si="1"/>
        <v>97.82</v>
      </c>
      <c r="R33" s="2">
        <f>IF(Q33="", "", RANK(Q33,$Q$8:$Q$61))</f>
        <v>1</v>
      </c>
      <c r="S33" s="2" t="str">
        <f t="shared" si="2"/>
        <v>Pass</v>
      </c>
    </row>
    <row r="34" spans="1:19" ht="15.75" thickBot="1" x14ac:dyDescent="0.3">
      <c r="A34" s="1">
        <v>27</v>
      </c>
      <c r="B34" s="101" t="s">
        <v>92</v>
      </c>
      <c r="C34" t="s">
        <v>66</v>
      </c>
      <c r="D34" s="52">
        <v>10</v>
      </c>
      <c r="E34" s="1">
        <v>75</v>
      </c>
      <c r="F34" s="1">
        <v>92</v>
      </c>
      <c r="G34" s="1">
        <v>68</v>
      </c>
      <c r="H34" s="1">
        <v>78</v>
      </c>
      <c r="I34" s="1">
        <v>77</v>
      </c>
      <c r="J34" s="1">
        <v>97</v>
      </c>
      <c r="K34" s="1">
        <v>95</v>
      </c>
      <c r="L34" s="1">
        <v>82</v>
      </c>
      <c r="M34" s="1">
        <v>56</v>
      </c>
      <c r="N34" s="5">
        <v>80</v>
      </c>
      <c r="O34" s="5">
        <v>78</v>
      </c>
      <c r="P34" s="2">
        <f t="shared" si="0"/>
        <v>878</v>
      </c>
      <c r="Q34" s="2">
        <f t="shared" si="1"/>
        <v>79.819999999999993</v>
      </c>
      <c r="R34" s="2">
        <f>IF(Q34="", "", RANK(Q34,$Q$8:$Q$61))</f>
        <v>14</v>
      </c>
      <c r="S34" s="2" t="str">
        <f t="shared" si="2"/>
        <v>Pass</v>
      </c>
    </row>
    <row r="35" spans="1:19" ht="15.75" thickBot="1" x14ac:dyDescent="0.3">
      <c r="A35" s="1">
        <v>28</v>
      </c>
      <c r="B35" s="101" t="s">
        <v>93</v>
      </c>
      <c r="C35" t="s">
        <v>68</v>
      </c>
      <c r="D35" s="52">
        <v>10</v>
      </c>
      <c r="E35" s="1">
        <v>97</v>
      </c>
      <c r="F35" s="1">
        <v>98</v>
      </c>
      <c r="G35" s="1">
        <v>86</v>
      </c>
      <c r="H35" s="1">
        <v>98</v>
      </c>
      <c r="I35" s="1">
        <v>94</v>
      </c>
      <c r="J35" s="1">
        <v>99</v>
      </c>
      <c r="K35" s="1">
        <v>100</v>
      </c>
      <c r="L35" s="1">
        <v>93</v>
      </c>
      <c r="M35" s="1">
        <v>89</v>
      </c>
      <c r="N35" s="1">
        <v>95</v>
      </c>
      <c r="O35" s="1">
        <v>95</v>
      </c>
      <c r="P35" s="2">
        <f t="shared" si="0"/>
        <v>1044</v>
      </c>
      <c r="Q35" s="2">
        <f t="shared" si="1"/>
        <v>94.91</v>
      </c>
      <c r="R35" s="2">
        <f>IF(Q35="", "", RANK(Q35,$Q$8:$Q$61))</f>
        <v>2</v>
      </c>
      <c r="S35" s="2" t="str">
        <f t="shared" si="2"/>
        <v>Pass</v>
      </c>
    </row>
    <row r="36" spans="1:19" ht="15.75" thickBot="1" x14ac:dyDescent="0.3">
      <c r="A36" s="1">
        <v>35</v>
      </c>
      <c r="B36" s="102"/>
      <c r="C36" s="3"/>
      <c r="D36" s="4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2" t="str">
        <f t="shared" si="0"/>
        <v/>
      </c>
      <c r="Q36" s="2" t="str">
        <f t="shared" si="1"/>
        <v/>
      </c>
      <c r="R36" s="2" t="str">
        <f>IF(Q36="", "", RANK(Q36,$Q$8:$Q$61))</f>
        <v/>
      </c>
      <c r="S36" s="2" t="str">
        <f t="shared" si="2"/>
        <v/>
      </c>
    </row>
    <row r="37" spans="1:19" x14ac:dyDescent="0.25">
      <c r="A37" s="1">
        <v>36</v>
      </c>
      <c r="B37" s="10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2" t="str">
        <f t="shared" si="0"/>
        <v/>
      </c>
      <c r="Q37" s="2" t="str">
        <f t="shared" si="1"/>
        <v/>
      </c>
      <c r="R37" s="2" t="str">
        <f>IF(Q37="", "", RANK(Q37,$Q$8:$Q$61))</f>
        <v/>
      </c>
      <c r="S37" s="2" t="str">
        <f t="shared" si="2"/>
        <v/>
      </c>
    </row>
    <row r="38" spans="1:19" x14ac:dyDescent="0.25">
      <c r="A38" s="1">
        <v>37</v>
      </c>
      <c r="B38" s="10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2" t="str">
        <f t="shared" si="0"/>
        <v/>
      </c>
      <c r="Q38" s="2" t="str">
        <f t="shared" si="1"/>
        <v/>
      </c>
      <c r="R38" s="2" t="str">
        <f>IF(Q38="", "", RANK(Q38,$Q$8:$Q$61))</f>
        <v/>
      </c>
      <c r="S38" s="2" t="str">
        <f t="shared" si="2"/>
        <v/>
      </c>
    </row>
    <row r="39" spans="1:19" x14ac:dyDescent="0.25">
      <c r="A39" s="1">
        <v>38</v>
      </c>
      <c r="B39" s="10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2" t="str">
        <f t="shared" si="0"/>
        <v/>
      </c>
      <c r="Q39" s="2" t="str">
        <f t="shared" si="1"/>
        <v/>
      </c>
      <c r="R39" s="2" t="str">
        <f>IF(Q39="", "", RANK(Q39,$Q$8:$Q$61))</f>
        <v/>
      </c>
      <c r="S39" s="2" t="str">
        <f t="shared" si="2"/>
        <v/>
      </c>
    </row>
    <row r="40" spans="1:19" x14ac:dyDescent="0.25">
      <c r="A40" s="1">
        <v>39</v>
      </c>
      <c r="B40" s="10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2" t="str">
        <f t="shared" si="0"/>
        <v/>
      </c>
      <c r="Q40" s="2" t="str">
        <f t="shared" si="1"/>
        <v/>
      </c>
      <c r="R40" s="2" t="str">
        <f>IF(Q40="", "", RANK(Q40,$Q$8:$Q$61))</f>
        <v/>
      </c>
      <c r="S40" s="2" t="str">
        <f t="shared" si="2"/>
        <v/>
      </c>
    </row>
    <row r="41" spans="1:19" x14ac:dyDescent="0.25">
      <c r="A41" s="1">
        <v>40</v>
      </c>
      <c r="B41" s="10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2" t="str">
        <f t="shared" si="0"/>
        <v/>
      </c>
      <c r="Q41" s="2" t="str">
        <f t="shared" si="1"/>
        <v/>
      </c>
      <c r="R41" s="2" t="str">
        <f>IF(Q41="", "", RANK(Q41,$Q$8:$Q$61))</f>
        <v/>
      </c>
      <c r="S41" s="2" t="str">
        <f t="shared" si="2"/>
        <v/>
      </c>
    </row>
    <row r="42" spans="1:19" x14ac:dyDescent="0.25">
      <c r="A42" s="1">
        <v>41</v>
      </c>
      <c r="B42" s="10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2" t="str">
        <f t="shared" si="0"/>
        <v/>
      </c>
      <c r="Q42" s="2" t="str">
        <f t="shared" si="1"/>
        <v/>
      </c>
      <c r="R42" s="2" t="str">
        <f>IF(Q42="", "", RANK(Q42,$Q$8:$Q$61))</f>
        <v/>
      </c>
      <c r="S42" s="2" t="str">
        <f t="shared" si="2"/>
        <v/>
      </c>
    </row>
    <row r="43" spans="1:19" x14ac:dyDescent="0.25">
      <c r="A43" s="1">
        <v>42</v>
      </c>
      <c r="B43" s="10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2" t="str">
        <f t="shared" si="0"/>
        <v/>
      </c>
      <c r="Q43" s="2" t="str">
        <f t="shared" si="1"/>
        <v/>
      </c>
      <c r="R43" s="2" t="str">
        <f>IF(Q43="", "", RANK(Q43,$Q$8:$Q$61))</f>
        <v/>
      </c>
      <c r="S43" s="2" t="str">
        <f t="shared" si="2"/>
        <v/>
      </c>
    </row>
    <row r="44" spans="1:19" x14ac:dyDescent="0.25">
      <c r="A44" s="1">
        <v>43</v>
      </c>
      <c r="B44" s="10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2" t="str">
        <f t="shared" si="0"/>
        <v/>
      </c>
      <c r="Q44" s="2" t="str">
        <f t="shared" si="1"/>
        <v/>
      </c>
      <c r="R44" s="2" t="str">
        <f>IF(Q44="", "", RANK(Q44,$Q$8:$Q$61))</f>
        <v/>
      </c>
      <c r="S44" s="2" t="str">
        <f t="shared" si="2"/>
        <v/>
      </c>
    </row>
    <row r="45" spans="1:19" x14ac:dyDescent="0.25">
      <c r="A45" s="1">
        <v>44</v>
      </c>
      <c r="B45" s="10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2" t="str">
        <f t="shared" si="0"/>
        <v/>
      </c>
      <c r="Q45" s="2" t="str">
        <f t="shared" si="1"/>
        <v/>
      </c>
      <c r="R45" s="2" t="str">
        <f>IF(Q45="", "", RANK(Q45,$Q$8:$Q$61))</f>
        <v/>
      </c>
      <c r="S45" s="2" t="str">
        <f t="shared" si="2"/>
        <v/>
      </c>
    </row>
    <row r="46" spans="1:19" x14ac:dyDescent="0.25">
      <c r="A46" s="1">
        <v>45</v>
      </c>
      <c r="B46" s="10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2" t="str">
        <f t="shared" si="0"/>
        <v/>
      </c>
      <c r="Q46" s="2" t="str">
        <f t="shared" si="1"/>
        <v/>
      </c>
      <c r="R46" s="2" t="str">
        <f>IF(Q46="", "", RANK(Q46,$Q$8:$Q$61))</f>
        <v/>
      </c>
      <c r="S46" s="2" t="str">
        <f t="shared" si="2"/>
        <v/>
      </c>
    </row>
    <row r="47" spans="1:19" x14ac:dyDescent="0.25">
      <c r="A47" s="1">
        <v>46</v>
      </c>
      <c r="B47" s="10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2" t="str">
        <f t="shared" si="0"/>
        <v/>
      </c>
      <c r="Q47" s="2" t="str">
        <f t="shared" si="1"/>
        <v/>
      </c>
      <c r="R47" s="2" t="str">
        <f>IF(Q47="", "", RANK(Q47,$Q$8:$Q$61))</f>
        <v/>
      </c>
      <c r="S47" s="2" t="str">
        <f t="shared" si="2"/>
        <v/>
      </c>
    </row>
    <row r="48" spans="1:19" x14ac:dyDescent="0.25">
      <c r="A48" s="1">
        <v>47</v>
      </c>
      <c r="B48" s="10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2" t="str">
        <f t="shared" si="0"/>
        <v/>
      </c>
      <c r="Q48" s="2" t="str">
        <f t="shared" si="1"/>
        <v/>
      </c>
      <c r="R48" s="2" t="str">
        <f>IF(Q48="", "", RANK(Q48,$Q$8:$Q$61))</f>
        <v/>
      </c>
      <c r="S48" s="2" t="str">
        <f t="shared" si="2"/>
        <v/>
      </c>
    </row>
    <row r="49" spans="1:19" x14ac:dyDescent="0.25">
      <c r="A49" s="1">
        <v>48</v>
      </c>
      <c r="B49" s="10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2" t="str">
        <f t="shared" si="0"/>
        <v/>
      </c>
      <c r="Q49" s="2" t="str">
        <f t="shared" si="1"/>
        <v/>
      </c>
      <c r="R49" s="2" t="str">
        <f>IF(Q49="", "", RANK(Q49,$Q$8:$Q$61))</f>
        <v/>
      </c>
      <c r="S49" s="2" t="str">
        <f t="shared" si="2"/>
        <v/>
      </c>
    </row>
    <row r="50" spans="1:19" x14ac:dyDescent="0.25">
      <c r="A50" s="1">
        <v>49</v>
      </c>
      <c r="B50" s="10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2" t="str">
        <f t="shared" si="0"/>
        <v/>
      </c>
      <c r="Q50" s="2" t="str">
        <f t="shared" si="1"/>
        <v/>
      </c>
      <c r="R50" s="2" t="str">
        <f>IF(Q50="", "", RANK(Q50,$Q$8:$Q$61))</f>
        <v/>
      </c>
      <c r="S50" s="2" t="str">
        <f t="shared" si="2"/>
        <v/>
      </c>
    </row>
    <row r="51" spans="1:19" x14ac:dyDescent="0.25">
      <c r="A51" s="1">
        <v>50</v>
      </c>
      <c r="B51" s="10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2" t="str">
        <f t="shared" si="0"/>
        <v/>
      </c>
      <c r="Q51" s="2" t="str">
        <f t="shared" si="1"/>
        <v/>
      </c>
      <c r="R51" s="2" t="str">
        <f>IF(Q51="", "", RANK(Q51,$Q$8:$Q$61))</f>
        <v/>
      </c>
      <c r="S51" s="2" t="str">
        <f t="shared" si="2"/>
        <v/>
      </c>
    </row>
    <row r="52" spans="1:19" x14ac:dyDescent="0.25">
      <c r="A52" s="1">
        <v>51</v>
      </c>
      <c r="B52" s="10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2" t="str">
        <f t="shared" si="0"/>
        <v/>
      </c>
      <c r="Q52" s="2" t="str">
        <f t="shared" si="1"/>
        <v/>
      </c>
      <c r="R52" s="2" t="str">
        <f>IF(Q52="", "", RANK(Q52,$Q$8:$Q$61))</f>
        <v/>
      </c>
      <c r="S52" s="2" t="str">
        <f t="shared" si="2"/>
        <v/>
      </c>
    </row>
    <row r="53" spans="1:19" x14ac:dyDescent="0.25">
      <c r="A53" s="1">
        <v>52</v>
      </c>
      <c r="B53" s="10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2" t="str">
        <f t="shared" si="0"/>
        <v/>
      </c>
      <c r="Q53" s="2" t="str">
        <f t="shared" si="1"/>
        <v/>
      </c>
      <c r="R53" s="2" t="str">
        <f>IF(Q53="", "", RANK(Q53,$Q$8:$Q$61))</f>
        <v/>
      </c>
      <c r="S53" s="2" t="str">
        <f t="shared" si="2"/>
        <v/>
      </c>
    </row>
    <row r="54" spans="1:19" x14ac:dyDescent="0.25">
      <c r="A54" s="1">
        <v>53</v>
      </c>
      <c r="B54" s="10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2" t="str">
        <f t="shared" si="0"/>
        <v/>
      </c>
      <c r="Q54" s="2" t="str">
        <f t="shared" si="1"/>
        <v/>
      </c>
      <c r="R54" s="2" t="str">
        <f>IF(Q54="", "", RANK(Q54,$Q$8:$Q$61))</f>
        <v/>
      </c>
      <c r="S54" s="2" t="str">
        <f t="shared" si="2"/>
        <v/>
      </c>
    </row>
    <row r="55" spans="1:19" x14ac:dyDescent="0.25">
      <c r="A55" s="1">
        <v>54</v>
      </c>
      <c r="B55" s="10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2" t="str">
        <f t="shared" si="0"/>
        <v/>
      </c>
      <c r="Q55" s="2" t="str">
        <f t="shared" si="1"/>
        <v/>
      </c>
      <c r="R55" s="2" t="str">
        <f>IF(Q55="", "", RANK(Q55,$Q$8:$Q$61))</f>
        <v/>
      </c>
      <c r="S55" s="2" t="str">
        <f t="shared" si="2"/>
        <v/>
      </c>
    </row>
    <row r="56" spans="1:19" x14ac:dyDescent="0.25">
      <c r="A56" s="1">
        <v>55</v>
      </c>
      <c r="B56" s="10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2" t="str">
        <f t="shared" si="0"/>
        <v/>
      </c>
      <c r="Q56" s="2" t="str">
        <f t="shared" si="1"/>
        <v/>
      </c>
      <c r="R56" s="2" t="str">
        <f>IF(Q56="", "", RANK(Q56,$Q$8:$Q$61))</f>
        <v/>
      </c>
      <c r="S56" s="2" t="str">
        <f t="shared" si="2"/>
        <v/>
      </c>
    </row>
    <row r="57" spans="1:19" x14ac:dyDescent="0.25">
      <c r="A57" s="1">
        <v>56</v>
      </c>
      <c r="B57" s="10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2" t="str">
        <f t="shared" si="0"/>
        <v/>
      </c>
      <c r="Q57" s="2" t="str">
        <f t="shared" si="1"/>
        <v/>
      </c>
      <c r="R57" s="2" t="str">
        <f>IF(Q57="", "", RANK(Q57,$Q$8:$Q$61))</f>
        <v/>
      </c>
      <c r="S57" s="2" t="str">
        <f t="shared" si="2"/>
        <v/>
      </c>
    </row>
    <row r="58" spans="1:19" x14ac:dyDescent="0.25">
      <c r="A58" s="1">
        <v>57</v>
      </c>
      <c r="B58" s="10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 t="str">
        <f t="shared" si="0"/>
        <v/>
      </c>
      <c r="Q58" s="2" t="str">
        <f t="shared" si="1"/>
        <v/>
      </c>
      <c r="R58" s="2" t="str">
        <f>IF(Q58="", "", RANK(Q58,$Q$8:$Q$61))</f>
        <v/>
      </c>
      <c r="S58" s="2" t="str">
        <f t="shared" si="2"/>
        <v/>
      </c>
    </row>
    <row r="59" spans="1:19" x14ac:dyDescent="0.25">
      <c r="A59" s="1">
        <v>58</v>
      </c>
      <c r="B59" s="10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2" t="str">
        <f t="shared" si="0"/>
        <v/>
      </c>
      <c r="Q59" s="2" t="str">
        <f t="shared" si="1"/>
        <v/>
      </c>
      <c r="R59" s="2" t="str">
        <f>IF(Q59="", "", RANK(Q59,$Q$8:$Q$61))</f>
        <v/>
      </c>
      <c r="S59" s="2" t="str">
        <f t="shared" si="2"/>
        <v/>
      </c>
    </row>
    <row r="60" spans="1:19" x14ac:dyDescent="0.25">
      <c r="A60" s="1">
        <v>59</v>
      </c>
      <c r="B60" s="10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 t="str">
        <f t="shared" si="0"/>
        <v/>
      </c>
      <c r="Q60" s="2" t="str">
        <f t="shared" si="1"/>
        <v/>
      </c>
      <c r="R60" s="2" t="str">
        <f>IF(Q60="", "", RANK(Q60,$Q$8:$Q$61))</f>
        <v/>
      </c>
      <c r="S60" s="2" t="str">
        <f t="shared" si="2"/>
        <v/>
      </c>
    </row>
    <row r="61" spans="1:19" x14ac:dyDescent="0.25">
      <c r="A61" s="1">
        <v>60</v>
      </c>
      <c r="B61" s="10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" t="str">
        <f t="shared" si="0"/>
        <v/>
      </c>
      <c r="Q61" s="2" t="str">
        <f t="shared" si="1"/>
        <v/>
      </c>
      <c r="R61" s="2" t="str">
        <f>IF(Q61="", "", RANK(Q61,$Q$8:$Q$61))</f>
        <v/>
      </c>
      <c r="S61" s="2" t="str">
        <f t="shared" si="2"/>
        <v/>
      </c>
    </row>
    <row r="64" spans="1:19" x14ac:dyDescent="0.25"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4:18" x14ac:dyDescent="0.25">
      <c r="D65" s="5" t="s">
        <v>21</v>
      </c>
      <c r="E65" s="5"/>
      <c r="F65" s="5"/>
      <c r="G65" s="5"/>
      <c r="H65" s="5"/>
      <c r="I65" s="5"/>
      <c r="J65" s="5"/>
      <c r="K65" s="5"/>
      <c r="L65" s="5"/>
      <c r="M65" s="5"/>
      <c r="N65" s="5" t="s">
        <v>19</v>
      </c>
      <c r="O65" s="5"/>
      <c r="P65" s="5"/>
      <c r="Q65" s="5" t="s">
        <v>20</v>
      </c>
    </row>
    <row r="66" spans="4:18" x14ac:dyDescent="0.25">
      <c r="D66" s="5" t="s">
        <v>22</v>
      </c>
      <c r="E66" s="5"/>
      <c r="F66" s="5"/>
      <c r="G66" s="5"/>
      <c r="H66" s="5"/>
      <c r="I66" s="5"/>
      <c r="J66" s="5"/>
      <c r="K66" s="5"/>
      <c r="L66" s="5"/>
      <c r="M66" s="5"/>
      <c r="N66" s="5" t="s">
        <v>22</v>
      </c>
      <c r="O66" s="5"/>
      <c r="P66" s="5"/>
      <c r="Q66" s="5"/>
    </row>
    <row r="67" spans="4:18" x14ac:dyDescent="0.25">
      <c r="D67" s="5" t="s">
        <v>23</v>
      </c>
      <c r="E67" s="5"/>
      <c r="F67" s="5"/>
      <c r="G67" s="5"/>
      <c r="H67" s="5"/>
      <c r="I67" s="5"/>
      <c r="J67" s="5"/>
      <c r="K67" s="5"/>
      <c r="L67" s="5"/>
      <c r="M67" s="5"/>
      <c r="N67" s="5" t="s">
        <v>23</v>
      </c>
      <c r="O67" s="5"/>
      <c r="P67" s="5"/>
      <c r="Q67" s="5"/>
    </row>
    <row r="68" spans="4:18" x14ac:dyDescent="0.25"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</sheetData>
  <sheetProtection algorithmName="SHA-512" hashValue="r4zSl/oVqb4+7V8I6TufDo9C6X7ozDBuNO91L5ubQVFbKnRcyDoSkXSJq9Bmn9jEMpDFtB9fUpmh23FAJxf/PA==" saltValue="9TN+2nsMo/N9y2NUwkqA3g==" spinCount="100000" sheet="1" objects="1" scenarios="1"/>
  <mergeCells count="19">
    <mergeCell ref="A1:U1"/>
    <mergeCell ref="G3:H3"/>
    <mergeCell ref="G4:H4"/>
    <mergeCell ref="G5:H5"/>
    <mergeCell ref="W9:Y9"/>
    <mergeCell ref="C3:F3"/>
    <mergeCell ref="C4:F4"/>
    <mergeCell ref="C5:F5"/>
    <mergeCell ref="L4:N4"/>
    <mergeCell ref="L3:N3"/>
    <mergeCell ref="I4:K4"/>
    <mergeCell ref="I5:K5"/>
    <mergeCell ref="L5:N5"/>
    <mergeCell ref="AL9:AN9"/>
    <mergeCell ref="V8:AN8"/>
    <mergeCell ref="Z9:AB9"/>
    <mergeCell ref="AC9:AE9"/>
    <mergeCell ref="AI9:AK9"/>
    <mergeCell ref="AF9:AH9"/>
  </mergeCells>
  <conditionalFormatting sqref="S1:S1048576">
    <cfRule type="containsText" dxfId="16" priority="1" operator="containsText" text="Fail">
      <formula>NOT(ISERROR(SEARCH("Fail",S1)))</formula>
    </cfRule>
    <cfRule type="containsText" dxfId="15" priority="2" operator="containsText" text="Pass">
      <formula>NOT(ISERROR(SEARCH("Pass",S1)))</formula>
    </cfRule>
  </conditionalFormatting>
  <dataValidations count="1">
    <dataValidation type="decimal" allowBlank="1" showInputMessage="1" showErrorMessage="1" sqref="E6:E7 E62:E1048576 E1:E2 E8:O61">
      <formula1>0</formula1>
      <formula2>100</formula2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7"/>
  <sheetViews>
    <sheetView topLeftCell="A5" workbookViewId="0">
      <selection activeCell="U12" sqref="U12"/>
    </sheetView>
  </sheetViews>
  <sheetFormatPr defaultRowHeight="15" x14ac:dyDescent="0.25"/>
  <cols>
    <col min="1" max="1" width="4.28515625" customWidth="1"/>
    <col min="2" max="2" width="20.140625" customWidth="1"/>
    <col min="3" max="3" width="4.42578125" customWidth="1"/>
    <col min="4" max="5" width="5.140625" customWidth="1"/>
    <col min="6" max="6" width="5.7109375" customWidth="1"/>
    <col min="7" max="14" width="5.28515625" bestFit="1" customWidth="1"/>
    <col min="15" max="15" width="5.5703125" customWidth="1"/>
    <col min="16" max="16" width="5.28515625" bestFit="1" customWidth="1"/>
    <col min="17" max="17" width="6" bestFit="1" customWidth="1"/>
    <col min="18" max="18" width="5.28515625" bestFit="1" customWidth="1"/>
    <col min="19" max="19" width="9.42578125" customWidth="1"/>
    <col min="20" max="20" width="20.42578125" bestFit="1" customWidth="1"/>
    <col min="22" max="22" width="21.42578125" customWidth="1"/>
    <col min="23" max="23" width="5.140625" customWidth="1"/>
    <col min="24" max="24" width="6" customWidth="1"/>
    <col min="25" max="25" width="6.5703125" customWidth="1"/>
    <col min="26" max="26" width="5.28515625" customWidth="1"/>
    <col min="27" max="27" width="5.7109375" customWidth="1"/>
    <col min="28" max="28" width="6.7109375" customWidth="1"/>
    <col min="29" max="29" width="5.28515625" customWidth="1"/>
    <col min="30" max="30" width="6.5703125" customWidth="1"/>
    <col min="31" max="31" width="7.42578125" customWidth="1"/>
    <col min="32" max="32" width="5.28515625" customWidth="1"/>
    <col min="33" max="33" width="5.7109375" customWidth="1"/>
    <col min="34" max="34" width="6" customWidth="1"/>
    <col min="35" max="36" width="5" customWidth="1"/>
    <col min="37" max="37" width="6.5703125" customWidth="1"/>
    <col min="38" max="38" width="5.140625" customWidth="1"/>
    <col min="39" max="39" width="4.5703125" customWidth="1"/>
  </cols>
  <sheetData>
    <row r="1" spans="1:40" ht="26.25" x14ac:dyDescent="0.4">
      <c r="A1" s="71" t="s">
        <v>94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3" spans="1:40" x14ac:dyDescent="0.25">
      <c r="A3" s="85"/>
      <c r="B3" s="85"/>
      <c r="C3" s="86"/>
      <c r="D3" s="86"/>
      <c r="E3" s="80" t="s">
        <v>35</v>
      </c>
      <c r="F3" s="80"/>
      <c r="G3" s="72">
        <f>first!G3</f>
        <v>8</v>
      </c>
      <c r="H3" s="72"/>
      <c r="I3" s="80" t="s">
        <v>37</v>
      </c>
      <c r="J3" s="80"/>
      <c r="K3" s="72"/>
      <c r="L3" s="72"/>
    </row>
    <row r="4" spans="1:40" x14ac:dyDescent="0.25">
      <c r="A4" s="85"/>
      <c r="B4" s="85"/>
      <c r="C4" s="86"/>
      <c r="D4" s="86"/>
      <c r="E4" s="87" t="s">
        <v>36</v>
      </c>
      <c r="F4" s="87"/>
      <c r="G4" s="88" t="str">
        <f>first!G4</f>
        <v>A</v>
      </c>
      <c r="H4" s="88"/>
      <c r="I4" s="87" t="s">
        <v>38</v>
      </c>
      <c r="J4" s="87"/>
      <c r="K4" s="88"/>
      <c r="L4" s="88"/>
    </row>
    <row r="5" spans="1:40" x14ac:dyDescent="0.25">
      <c r="A5" s="85"/>
      <c r="B5" s="85"/>
      <c r="C5" s="86"/>
      <c r="D5" s="86"/>
      <c r="E5" s="80" t="s">
        <v>44</v>
      </c>
      <c r="F5" s="80"/>
      <c r="G5" s="84"/>
      <c r="H5" s="58"/>
      <c r="I5" s="84"/>
      <c r="J5" s="58"/>
      <c r="K5" s="84"/>
      <c r="L5" s="58"/>
    </row>
    <row r="7" spans="1:40" ht="95.25" thickBot="1" x14ac:dyDescent="0.3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2" t="s">
        <v>9</v>
      </c>
      <c r="K7" s="12" t="s">
        <v>10</v>
      </c>
      <c r="L7" s="12" t="s">
        <v>11</v>
      </c>
      <c r="M7" s="12" t="s">
        <v>12</v>
      </c>
      <c r="N7" s="12" t="s">
        <v>13</v>
      </c>
      <c r="O7" s="12" t="s">
        <v>14</v>
      </c>
      <c r="P7" s="6" t="s">
        <v>15</v>
      </c>
      <c r="Q7" s="6" t="s">
        <v>16</v>
      </c>
      <c r="R7" s="6" t="s">
        <v>17</v>
      </c>
      <c r="S7" s="13" t="s">
        <v>18</v>
      </c>
    </row>
    <row r="8" spans="1:40" ht="34.5" thickBot="1" x14ac:dyDescent="0.55000000000000004">
      <c r="A8" s="1">
        <v>1</v>
      </c>
      <c r="B8" s="14" t="str">
        <f>IF(first!B8="","",first!B8)</f>
        <v>Ethan James</v>
      </c>
      <c r="C8" s="15" t="str">
        <f>IF(first!C8="","",first!C8)</f>
        <v>M</v>
      </c>
      <c r="D8" s="16">
        <f>IF(first!D8="","",first!D8)</f>
        <v>10</v>
      </c>
      <c r="E8" s="1">
        <v>67</v>
      </c>
      <c r="F8" s="1">
        <v>75</v>
      </c>
      <c r="G8" s="1">
        <v>49</v>
      </c>
      <c r="H8" s="1">
        <v>56</v>
      </c>
      <c r="I8" s="1">
        <v>61</v>
      </c>
      <c r="J8" s="1">
        <v>79</v>
      </c>
      <c r="K8" s="1">
        <v>78</v>
      </c>
      <c r="L8" s="1">
        <v>60</v>
      </c>
      <c r="M8" s="1">
        <v>62</v>
      </c>
      <c r="N8" s="1">
        <v>81</v>
      </c>
      <c r="O8" s="1">
        <v>51</v>
      </c>
      <c r="P8" s="2">
        <f>IF(COUNTBLANK(E8:O8)=0,SUM(E8:O8),"")</f>
        <v>719</v>
      </c>
      <c r="Q8" s="2">
        <f>IF(COUNTBLANK(E8:O8)=0,ROUND(AVERAGE(E8:O8),2), "")</f>
        <v>65.36</v>
      </c>
      <c r="R8" s="2">
        <f>IF(Q8="", "", RANK(Q8,$Q$8:$Q$61))</f>
        <v>23</v>
      </c>
      <c r="S8" s="2" t="str">
        <f>IF(COUNTBLANK(E8:O8)=0, IF(Q8&gt;50,"Pass","Fail"),"")</f>
        <v>Pass</v>
      </c>
      <c r="V8" s="56" t="s">
        <v>34</v>
      </c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8"/>
    </row>
    <row r="9" spans="1:40" ht="15.75" thickBot="1" x14ac:dyDescent="0.3">
      <c r="A9" s="1">
        <v>2</v>
      </c>
      <c r="B9" s="14" t="str">
        <f>IF(first!B9="","",first!B9)</f>
        <v>Olivia Martin</v>
      </c>
      <c r="C9" s="15" t="str">
        <f>IF(first!C9="","",first!C9)</f>
        <v>F</v>
      </c>
      <c r="D9" s="16">
        <f>IF(first!D9="","",first!D9)</f>
        <v>10</v>
      </c>
      <c r="E9" s="1">
        <v>82</v>
      </c>
      <c r="F9" s="1">
        <v>90</v>
      </c>
      <c r="G9" s="1">
        <v>79</v>
      </c>
      <c r="H9" s="1">
        <v>93</v>
      </c>
      <c r="I9" s="1">
        <v>84</v>
      </c>
      <c r="J9" s="1">
        <v>90</v>
      </c>
      <c r="K9" s="1">
        <v>96</v>
      </c>
      <c r="L9" s="1">
        <v>87</v>
      </c>
      <c r="M9" s="1">
        <v>81</v>
      </c>
      <c r="N9" s="1">
        <v>88</v>
      </c>
      <c r="O9" s="1">
        <v>87</v>
      </c>
      <c r="P9" s="2">
        <f t="shared" ref="P9:P61" si="0">IF(COUNTBLANK(E9:O9)=0,SUM(E9:O9),"")</f>
        <v>957</v>
      </c>
      <c r="Q9" s="2">
        <f t="shared" ref="Q9:Q61" si="1">IF(COUNTBLANK(E9:O9)=0,ROUND(AVERAGE(E9:O9),2), "")</f>
        <v>87</v>
      </c>
      <c r="R9" s="2">
        <f>IF(Q9="", "", RANK(Q9,$Q$8:$Q$61))</f>
        <v>5</v>
      </c>
      <c r="S9" s="2" t="str">
        <f t="shared" ref="S9:S61" si="2">IF(COUNTBLANK(E9:O9)=0, IF(Q9&gt;50,"Pass","Fail"),"")</f>
        <v>Pass</v>
      </c>
      <c r="V9" s="25"/>
      <c r="W9" s="74" t="s">
        <v>25</v>
      </c>
      <c r="X9" s="75"/>
      <c r="Y9" s="76"/>
      <c r="Z9" s="59" t="s">
        <v>26</v>
      </c>
      <c r="AA9" s="60"/>
      <c r="AB9" s="61"/>
      <c r="AC9" s="62" t="s">
        <v>33</v>
      </c>
      <c r="AD9" s="63"/>
      <c r="AE9" s="64"/>
      <c r="AF9" s="68" t="s">
        <v>45</v>
      </c>
      <c r="AG9" s="69"/>
      <c r="AH9" s="70"/>
      <c r="AI9" s="65" t="s">
        <v>46</v>
      </c>
      <c r="AJ9" s="66"/>
      <c r="AK9" s="67"/>
      <c r="AL9" s="53" t="s">
        <v>64</v>
      </c>
      <c r="AM9" s="54"/>
      <c r="AN9" s="55"/>
    </row>
    <row r="10" spans="1:40" ht="15.75" thickBot="1" x14ac:dyDescent="0.3">
      <c r="A10" s="1">
        <v>3</v>
      </c>
      <c r="B10" s="14" t="str">
        <f>IF(first!B10="","",first!B10)</f>
        <v>Liam Carter</v>
      </c>
      <c r="C10" s="15" t="str">
        <f>IF(first!C10="","",first!C10)</f>
        <v>M</v>
      </c>
      <c r="D10" s="16">
        <f>IF(first!D10="","",first!D10)</f>
        <v>10</v>
      </c>
      <c r="E10" s="1">
        <v>67</v>
      </c>
      <c r="F10" s="1">
        <v>75</v>
      </c>
      <c r="G10" s="1">
        <v>49</v>
      </c>
      <c r="H10" s="1">
        <v>56</v>
      </c>
      <c r="I10" s="1">
        <v>61</v>
      </c>
      <c r="J10" s="1">
        <v>79</v>
      </c>
      <c r="K10" s="1">
        <v>78</v>
      </c>
      <c r="L10" s="1">
        <v>60</v>
      </c>
      <c r="M10" s="1">
        <v>62</v>
      </c>
      <c r="N10" s="1">
        <v>81</v>
      </c>
      <c r="O10" s="1">
        <v>51</v>
      </c>
      <c r="P10" s="2">
        <f t="shared" si="0"/>
        <v>719</v>
      </c>
      <c r="Q10" s="2">
        <f t="shared" si="1"/>
        <v>65.36</v>
      </c>
      <c r="R10" s="2">
        <f>IF(Q10="", "", RANK(Q10,$Q$8:$Q$61))</f>
        <v>23</v>
      </c>
      <c r="S10" s="2" t="str">
        <f t="shared" si="2"/>
        <v>Pass</v>
      </c>
      <c r="V10" s="25" t="s">
        <v>24</v>
      </c>
      <c r="W10" s="25" t="s">
        <v>66</v>
      </c>
      <c r="X10" s="25" t="s">
        <v>68</v>
      </c>
      <c r="Y10" s="26" t="s">
        <v>98</v>
      </c>
      <c r="Z10" s="25" t="s">
        <v>68</v>
      </c>
      <c r="AA10" s="25" t="s">
        <v>66</v>
      </c>
      <c r="AB10" s="26" t="s">
        <v>98</v>
      </c>
      <c r="AC10" s="25" t="s">
        <v>66</v>
      </c>
      <c r="AD10" s="25" t="s">
        <v>68</v>
      </c>
      <c r="AE10" s="26" t="s">
        <v>98</v>
      </c>
      <c r="AF10" s="25" t="s">
        <v>66</v>
      </c>
      <c r="AG10" s="25" t="s">
        <v>68</v>
      </c>
      <c r="AH10" s="26" t="s">
        <v>98</v>
      </c>
      <c r="AI10" s="25" t="s">
        <v>68</v>
      </c>
      <c r="AJ10" s="25" t="s">
        <v>66</v>
      </c>
      <c r="AK10" s="26" t="s">
        <v>98</v>
      </c>
      <c r="AL10" s="25" t="s">
        <v>66</v>
      </c>
      <c r="AM10" s="25" t="s">
        <v>68</v>
      </c>
      <c r="AN10" s="26" t="s">
        <v>98</v>
      </c>
    </row>
    <row r="11" spans="1:40" ht="15.75" thickBot="1" x14ac:dyDescent="0.3">
      <c r="A11" s="1">
        <v>4</v>
      </c>
      <c r="B11" s="14" t="str">
        <f>IF(first!B11="","",first!B11)</f>
        <v>Sophia Harris</v>
      </c>
      <c r="C11" s="15" t="str">
        <f>IF(first!C11="","",first!C11)</f>
        <v>F</v>
      </c>
      <c r="D11" s="16">
        <f>IF(first!D11="","",first!D11)</f>
        <v>10</v>
      </c>
      <c r="E11" s="1">
        <v>82</v>
      </c>
      <c r="F11" s="1">
        <v>90</v>
      </c>
      <c r="G11" s="1">
        <v>79</v>
      </c>
      <c r="H11" s="1">
        <v>93</v>
      </c>
      <c r="I11" s="1">
        <v>84</v>
      </c>
      <c r="J11" s="1">
        <v>90</v>
      </c>
      <c r="K11" s="1">
        <v>96</v>
      </c>
      <c r="L11" s="1">
        <v>87</v>
      </c>
      <c r="M11" s="1">
        <v>81</v>
      </c>
      <c r="N11" s="1">
        <v>88</v>
      </c>
      <c r="O11" s="1">
        <v>87</v>
      </c>
      <c r="P11" s="2">
        <f t="shared" si="0"/>
        <v>957</v>
      </c>
      <c r="Q11" s="2">
        <f t="shared" si="1"/>
        <v>87</v>
      </c>
      <c r="R11" s="2">
        <f>IF(Q11="", "", RANK(Q11,$Q$8:$Q$61))</f>
        <v>5</v>
      </c>
      <c r="S11" s="2" t="str">
        <f t="shared" si="2"/>
        <v>Pass</v>
      </c>
      <c r="V11" s="25" t="s">
        <v>4</v>
      </c>
      <c r="W11" s="7">
        <f>COUNTIF($C$8:$C$66,"M")</f>
        <v>14</v>
      </c>
      <c r="X11" s="7">
        <f>COUNTIF($C$8:$C$66,"F")</f>
        <v>14</v>
      </c>
      <c r="Y11" s="19">
        <f>W11+X11</f>
        <v>28</v>
      </c>
      <c r="Z11" s="7">
        <f>COUNTIFS($E$8:$E$66,"&lt;&gt;",$C$8:$C$66,"F")</f>
        <v>14</v>
      </c>
      <c r="AA11" s="7">
        <f>COUNTIFS($E$8:$E$66,"&lt;&gt;",$C$8:$C$66,"M")</f>
        <v>14</v>
      </c>
      <c r="AB11" s="19">
        <f>Z11+AA11</f>
        <v>28</v>
      </c>
      <c r="AC11" s="7">
        <f>COUNTIFS($C$8:$C$66,"M",$E$8:$E$66,"&lt;50")</f>
        <v>0</v>
      </c>
      <c r="AD11" s="7">
        <f>COUNTIFS($C$8:$C$66,"F",$Q$8:$Q$66,"&lt;50")</f>
        <v>0</v>
      </c>
      <c r="AE11" s="19">
        <f>AC11+AD11</f>
        <v>0</v>
      </c>
      <c r="AF11" s="24">
        <f>COUNTIFS($C$8:$C$66,"M",$E$8:$E$66,"&gt;=50")</f>
        <v>14</v>
      </c>
      <c r="AG11" s="24">
        <f>COUNTIFS($C$8:$C$66,"F",$E$8:$E$66,"&gt;=50")</f>
        <v>13</v>
      </c>
      <c r="AH11" s="19">
        <f>AF11+AG11</f>
        <v>27</v>
      </c>
      <c r="AI11" s="7">
        <f>COUNTIFS($C$8:$C$66,"F",$E$8:$E$66, "&gt;=75")</f>
        <v>10</v>
      </c>
      <c r="AJ11" s="7">
        <f>COUNTIFS($C$8:$C$66,"M",$E$8:$E$66, "&gt;=75")</f>
        <v>9</v>
      </c>
      <c r="AK11" s="19">
        <f>AI11+AJ11</f>
        <v>19</v>
      </c>
      <c r="AL11" s="7">
        <f>COUNTIFS($C$8:$C$66,"M",$E$8:$E$66,"&gt;=85")</f>
        <v>5</v>
      </c>
      <c r="AM11" s="7">
        <f>COUNTIFS($C$8:$C$66,"F",$E$8:$E$66,"&gt;=85")</f>
        <v>3</v>
      </c>
      <c r="AN11" s="19">
        <f>AL11+AM11</f>
        <v>8</v>
      </c>
    </row>
    <row r="12" spans="1:40" ht="15.75" thickBot="1" x14ac:dyDescent="0.3">
      <c r="A12" s="1">
        <v>5</v>
      </c>
      <c r="B12" s="14" t="str">
        <f>IF(first!B12="","",first!B12)</f>
        <v>Mason Clark</v>
      </c>
      <c r="C12" s="15" t="str">
        <f>IF(first!C12="","",first!C12)</f>
        <v>M</v>
      </c>
      <c r="D12" s="16">
        <f>IF(first!D12="","",first!D12)</f>
        <v>10</v>
      </c>
      <c r="E12" s="1">
        <v>87</v>
      </c>
      <c r="F12" s="1">
        <v>93</v>
      </c>
      <c r="G12" s="1">
        <v>81</v>
      </c>
      <c r="H12" s="1">
        <v>89</v>
      </c>
      <c r="I12" s="1">
        <v>91</v>
      </c>
      <c r="J12" s="1">
        <v>90</v>
      </c>
      <c r="K12" s="1">
        <v>97</v>
      </c>
      <c r="L12" s="1">
        <v>85</v>
      </c>
      <c r="M12" s="1">
        <v>86</v>
      </c>
      <c r="N12" s="1">
        <v>96</v>
      </c>
      <c r="O12" s="1">
        <v>89</v>
      </c>
      <c r="P12" s="2">
        <f t="shared" si="0"/>
        <v>984</v>
      </c>
      <c r="Q12" s="2">
        <f t="shared" si="1"/>
        <v>89.45</v>
      </c>
      <c r="R12" s="2">
        <f>IF(Q12="", "", RANK(Q12,$Q$8:$Q$61))</f>
        <v>4</v>
      </c>
      <c r="S12" s="2" t="str">
        <f t="shared" si="2"/>
        <v>Pass</v>
      </c>
      <c r="V12" s="25" t="s">
        <v>5</v>
      </c>
      <c r="W12" s="7">
        <f>COUNTIF($C$8:$C$66,"M")</f>
        <v>14</v>
      </c>
      <c r="X12" s="7">
        <f>COUNTIF($C$8:$C$66,"F")</f>
        <v>14</v>
      </c>
      <c r="Y12" s="19">
        <f t="shared" ref="Y12:Y21" si="3">W12+X12</f>
        <v>28</v>
      </c>
      <c r="Z12" s="7">
        <f>COUNTIFS($F$8:$F$66,"&lt;&gt;",$C$8:$C$66,"F")</f>
        <v>14</v>
      </c>
      <c r="AA12" s="7">
        <f>COUNTIFS($F$8:$F$66,"&lt;&gt;",$C$8:$C$66,"M")</f>
        <v>14</v>
      </c>
      <c r="AB12" s="19">
        <f t="shared" ref="AB12:AB21" si="4">Z12+AA12</f>
        <v>28</v>
      </c>
      <c r="AC12" s="7">
        <f>COUNTIFS($C$8:$C$66,"M",$F$8:$F$66,"&lt;50")</f>
        <v>2</v>
      </c>
      <c r="AD12" s="7">
        <f>COUNTIFS($C$8:$C$66,"F",$Q$8:$Q$66,"&lt;50")</f>
        <v>0</v>
      </c>
      <c r="AE12" s="19">
        <f t="shared" ref="AE12:AE21" si="5">AC12+AD12</f>
        <v>2</v>
      </c>
      <c r="AF12" s="24">
        <f>COUNTIFS($C$8:$C$66,"M",$F$8:$F$66,"&gt;=50")</f>
        <v>12</v>
      </c>
      <c r="AG12" s="24">
        <f>COUNTIFS($C$8:$C$66,"F",$F$8:$F$66,"&gt;=50")</f>
        <v>14</v>
      </c>
      <c r="AH12" s="19">
        <f t="shared" ref="AH12:AH21" si="6">AF12+AG12</f>
        <v>26</v>
      </c>
      <c r="AI12" s="7">
        <f>COUNTIFS($C$8:$C$66,"F",$F$8:$F$66, "&gt;=75")</f>
        <v>11</v>
      </c>
      <c r="AJ12" s="7">
        <f>COUNTIFS($C$8:$C$66,"M",$F$8:$F$66, "&gt;=75")</f>
        <v>10</v>
      </c>
      <c r="AK12" s="19">
        <f t="shared" ref="AK12:AK20" si="7">AI12+AJ12</f>
        <v>21</v>
      </c>
      <c r="AL12" s="7">
        <f>COUNTIFS($C$8:$C$66,"M",$F$8:$F$66,"&gt;=85")</f>
        <v>8</v>
      </c>
      <c r="AM12" s="7">
        <f>COUNTIFS($C$8:$C$66,"F",$F$8:$F$66,"&gt;=85")</f>
        <v>8</v>
      </c>
      <c r="AN12" s="19">
        <f t="shared" ref="AN12:AN21" si="8">AL12+AM12</f>
        <v>16</v>
      </c>
    </row>
    <row r="13" spans="1:40" ht="15.75" thickBot="1" x14ac:dyDescent="0.3">
      <c r="A13" s="1">
        <v>6</v>
      </c>
      <c r="B13" s="14" t="str">
        <f>IF(first!B13="","",first!B13)</f>
        <v>Amelia Hall</v>
      </c>
      <c r="C13" s="15" t="str">
        <f>IF(first!C13="","",first!C13)</f>
        <v>F</v>
      </c>
      <c r="D13" s="16">
        <f>IF(first!D13="","",first!D13)</f>
        <v>10</v>
      </c>
      <c r="E13" s="1">
        <v>50</v>
      </c>
      <c r="F13" s="1">
        <v>66</v>
      </c>
      <c r="G13" s="1">
        <v>22</v>
      </c>
      <c r="H13" s="1">
        <v>47</v>
      </c>
      <c r="I13" s="1">
        <v>55</v>
      </c>
      <c r="J13" s="1">
        <v>69</v>
      </c>
      <c r="K13" s="1">
        <v>71</v>
      </c>
      <c r="L13" s="1">
        <v>65</v>
      </c>
      <c r="M13" s="1">
        <v>31</v>
      </c>
      <c r="N13" s="1">
        <v>62</v>
      </c>
      <c r="O13" s="1">
        <v>55</v>
      </c>
      <c r="P13" s="2">
        <f t="shared" si="0"/>
        <v>593</v>
      </c>
      <c r="Q13" s="2">
        <f t="shared" si="1"/>
        <v>53.91</v>
      </c>
      <c r="R13" s="2">
        <f>IF(Q13="", "", RANK(Q13,$Q$8:$Q$61))</f>
        <v>26</v>
      </c>
      <c r="S13" s="2" t="str">
        <f t="shared" si="2"/>
        <v>Pass</v>
      </c>
      <c r="V13" s="25" t="s">
        <v>6</v>
      </c>
      <c r="W13" s="7">
        <f>COUNTIF($C$8:$C$66,"M")</f>
        <v>14</v>
      </c>
      <c r="X13" s="7">
        <f>COUNTIF($C$8:$C$66,"F")</f>
        <v>14</v>
      </c>
      <c r="Y13" s="19">
        <f t="shared" si="3"/>
        <v>28</v>
      </c>
      <c r="Z13" s="7">
        <f>COUNTIFS($G$8:$G$66,"&lt;&gt;",$C$8:$C$66,"F")</f>
        <v>14</v>
      </c>
      <c r="AA13" s="7">
        <f>COUNTIFS($G$8:$G$66,"&lt;&gt;",$C$8:$C$66,"M")</f>
        <v>14</v>
      </c>
      <c r="AB13" s="19">
        <f t="shared" si="4"/>
        <v>28</v>
      </c>
      <c r="AC13" s="7">
        <f>COUNTIFS($C$8:$C$66,"M",$G$8:$G$66,"&lt;50")</f>
        <v>4</v>
      </c>
      <c r="AD13" s="7">
        <f>COUNTIFS($C$8:$C$66,"F",$Q$8:$Q$66,"&lt;50")</f>
        <v>0</v>
      </c>
      <c r="AE13" s="19">
        <f t="shared" si="5"/>
        <v>4</v>
      </c>
      <c r="AF13" s="24">
        <f>COUNTIFS($C$8:$C$66,"M",$G$8:$G$66,"&gt;=50")</f>
        <v>10</v>
      </c>
      <c r="AG13" s="24">
        <f>COUNTIFS($C$8:$C$66,"F",$G$8:$G$66,"&gt;=50")</f>
        <v>10</v>
      </c>
      <c r="AH13" s="19">
        <f t="shared" si="6"/>
        <v>20</v>
      </c>
      <c r="AI13" s="7">
        <f>COUNTIFS($C$8:$C$66,"F",$G$8:$G$66, "&gt;=75")</f>
        <v>4</v>
      </c>
      <c r="AJ13" s="7">
        <f>COUNTIFS($C$8:$C$66,"M",$G$8:$G$66, "&gt;=75")</f>
        <v>6</v>
      </c>
      <c r="AK13" s="19">
        <f t="shared" si="7"/>
        <v>10</v>
      </c>
      <c r="AL13" s="7">
        <f>COUNTIFS($C$8:$C$66,"M",$G$8:$G$66,"&gt;=85")</f>
        <v>1</v>
      </c>
      <c r="AM13" s="7">
        <f>COUNTIFS($C$8:$C$66,"F",$G$8:$G$66,"&gt;=85")</f>
        <v>2</v>
      </c>
      <c r="AN13" s="19">
        <f t="shared" si="8"/>
        <v>3</v>
      </c>
    </row>
    <row r="14" spans="1:40" ht="15.75" thickBot="1" x14ac:dyDescent="0.3">
      <c r="A14" s="1">
        <v>7</v>
      </c>
      <c r="B14" s="14" t="str">
        <f>IF(first!B14="","",first!B14)</f>
        <v>Noah Wilson</v>
      </c>
      <c r="C14" s="15" t="str">
        <f>IF(first!C14="","",first!C14)</f>
        <v>M</v>
      </c>
      <c r="D14" s="16">
        <f>IF(first!D14="","",first!D14)</f>
        <v>10</v>
      </c>
      <c r="E14" s="1">
        <v>50</v>
      </c>
      <c r="F14" s="1">
        <v>45</v>
      </c>
      <c r="G14" s="1">
        <v>82</v>
      </c>
      <c r="H14" s="1">
        <v>40</v>
      </c>
      <c r="I14" s="1">
        <v>39</v>
      </c>
      <c r="J14" s="1">
        <v>38</v>
      </c>
      <c r="K14" s="1">
        <v>45</v>
      </c>
      <c r="L14" s="1">
        <v>48</v>
      </c>
      <c r="M14" s="1">
        <v>46</v>
      </c>
      <c r="N14" s="1">
        <v>51</v>
      </c>
      <c r="O14" s="1">
        <v>44</v>
      </c>
      <c r="P14" s="2">
        <f t="shared" si="0"/>
        <v>528</v>
      </c>
      <c r="Q14" s="2">
        <f t="shared" si="1"/>
        <v>48</v>
      </c>
      <c r="R14" s="2">
        <f>IF(Q14="", "", RANK(Q14,$Q$8:$Q$61))</f>
        <v>28</v>
      </c>
      <c r="S14" s="2" t="str">
        <f t="shared" si="2"/>
        <v>Fail</v>
      </c>
      <c r="V14" s="25" t="s">
        <v>7</v>
      </c>
      <c r="W14" s="7">
        <f>COUNTIF($C$8:$C$66,"M")</f>
        <v>14</v>
      </c>
      <c r="X14" s="7">
        <f>COUNTIF($C$8:$C$66,"F")</f>
        <v>14</v>
      </c>
      <c r="Y14" s="19">
        <f t="shared" si="3"/>
        <v>28</v>
      </c>
      <c r="Z14" s="7">
        <f>COUNTIFS($H$8:$H$66,"&lt;&gt;",$C$8:$C$66,"F")</f>
        <v>14</v>
      </c>
      <c r="AA14" s="7">
        <f>COUNTIFS($H$8:$H$66,"&lt;&gt;",$C$8:$C$66,"M")</f>
        <v>14</v>
      </c>
      <c r="AB14" s="19">
        <f t="shared" si="4"/>
        <v>28</v>
      </c>
      <c r="AC14" s="7">
        <f>COUNTIFS($C$8:$C$66,"M",$H$8:$H$66,"&lt;50")</f>
        <v>1</v>
      </c>
      <c r="AD14" s="7">
        <f>COUNTIFS($C$8:$C$66,"F",$Q$8:$Q$66,"&lt;50")</f>
        <v>0</v>
      </c>
      <c r="AE14" s="19">
        <f t="shared" si="5"/>
        <v>1</v>
      </c>
      <c r="AF14" s="24">
        <f>COUNTIFS($C$8:$C$66,"M",$H$8:$H$66,"&gt;=50")</f>
        <v>13</v>
      </c>
      <c r="AG14" s="24">
        <f>COUNTIFS($C$8:$C$66,"F",$H$8:$H$66,"&gt;=50")</f>
        <v>11</v>
      </c>
      <c r="AH14" s="19">
        <f t="shared" si="6"/>
        <v>24</v>
      </c>
      <c r="AI14" s="7">
        <f>COUNTIFS($C$8:$C$66,"F",$H$8:$H$66, "&gt;=75")</f>
        <v>9</v>
      </c>
      <c r="AJ14" s="7">
        <f>COUNTIFS($C$8:$C$66,"M",$H$8:$H$66, "&gt;=75")</f>
        <v>7</v>
      </c>
      <c r="AK14" s="19">
        <f t="shared" si="7"/>
        <v>16</v>
      </c>
      <c r="AL14" s="7">
        <f>COUNTIFS($C$8:$C$66,"M",$H$8:$H$66,"&gt;=85")</f>
        <v>6</v>
      </c>
      <c r="AM14" s="7">
        <f>COUNTIFS($C$8:$C$66,"F",$H$8:$H$66,"&gt;=85")</f>
        <v>5</v>
      </c>
      <c r="AN14" s="19">
        <f t="shared" si="8"/>
        <v>11</v>
      </c>
    </row>
    <row r="15" spans="1:40" ht="15.75" thickBot="1" x14ac:dyDescent="0.3">
      <c r="A15" s="1">
        <v>8</v>
      </c>
      <c r="B15" s="14" t="str">
        <f>IF(first!B15="","",first!B15)</f>
        <v>Ava Thompson</v>
      </c>
      <c r="C15" s="15" t="str">
        <f>IF(first!C15="","",first!C15)</f>
        <v>F</v>
      </c>
      <c r="D15" s="16">
        <f>IF(first!D15="","",first!D15)</f>
        <v>10</v>
      </c>
      <c r="E15" s="1">
        <v>73</v>
      </c>
      <c r="F15" s="1">
        <v>86</v>
      </c>
      <c r="G15" s="1">
        <v>66</v>
      </c>
      <c r="H15" s="1">
        <v>45</v>
      </c>
      <c r="I15" s="1">
        <v>74</v>
      </c>
      <c r="J15" s="1">
        <v>82</v>
      </c>
      <c r="K15" s="1">
        <v>81</v>
      </c>
      <c r="L15" s="1">
        <v>64</v>
      </c>
      <c r="M15" s="1">
        <v>64</v>
      </c>
      <c r="N15" s="1">
        <v>72</v>
      </c>
      <c r="O15" s="1">
        <v>69</v>
      </c>
      <c r="P15" s="2">
        <f t="shared" si="0"/>
        <v>776</v>
      </c>
      <c r="Q15" s="2">
        <f t="shared" si="1"/>
        <v>70.55</v>
      </c>
      <c r="R15" s="2">
        <f>IF(Q15="", "", RANK(Q15,$Q$8:$Q$61))</f>
        <v>21</v>
      </c>
      <c r="S15" s="2" t="str">
        <f t="shared" si="2"/>
        <v>Pass</v>
      </c>
      <c r="V15" s="25" t="s">
        <v>8</v>
      </c>
      <c r="W15" s="7">
        <f>COUNTIF($C$8:$C$66,"M")</f>
        <v>14</v>
      </c>
      <c r="X15" s="7">
        <f>COUNTIF($C$8:$C$66,"F")</f>
        <v>14</v>
      </c>
      <c r="Y15" s="19">
        <f t="shared" si="3"/>
        <v>28</v>
      </c>
      <c r="Z15" s="7">
        <f>COUNTIFS($I$8:$I$66,"&lt;&gt;",$C$8:$C$66,"F")</f>
        <v>14</v>
      </c>
      <c r="AA15" s="7">
        <f>COUNTIFS($I$8:$I$66,"&lt;&gt;",$C$8:$C$66,"M")</f>
        <v>14</v>
      </c>
      <c r="AB15" s="19">
        <f t="shared" si="4"/>
        <v>28</v>
      </c>
      <c r="AC15" s="7">
        <f>COUNTIFS($C$8:$C$66,"M",$I$8:$I$66,"&lt;50")</f>
        <v>1</v>
      </c>
      <c r="AD15" s="7">
        <f>COUNTIFS($C$8:$C$66,"F",$I$8:$I$66,"&lt;50")</f>
        <v>0</v>
      </c>
      <c r="AE15" s="19">
        <f t="shared" si="5"/>
        <v>1</v>
      </c>
      <c r="AF15" s="24">
        <f>COUNTIFS($C$8:$C$66,"M",$I$8:$I$66,"&gt;=50")</f>
        <v>13</v>
      </c>
      <c r="AG15" s="24">
        <f>COUNTIFS($C$8:$C$66,"F",$I$8:$I$66,"&gt;=50")</f>
        <v>14</v>
      </c>
      <c r="AH15" s="19">
        <f t="shared" si="6"/>
        <v>27</v>
      </c>
      <c r="AI15" s="7">
        <f>COUNTIFS($C$8:$C$66,"F",$I$8:$I$66, "&gt;=75")</f>
        <v>7</v>
      </c>
      <c r="AJ15" s="7">
        <f>COUNTIFS($C$8:$C$66,"M",$I$8:$I$66, "&gt;=75")</f>
        <v>7</v>
      </c>
      <c r="AK15" s="19">
        <f t="shared" si="7"/>
        <v>14</v>
      </c>
      <c r="AL15" s="7">
        <f>COUNTIFS($C$8:$C$66,"M",$I$8:$I$66,"&gt;=85")</f>
        <v>5</v>
      </c>
      <c r="AM15" s="7">
        <f>COUNTIFS($C$8:$C$66,"F",$I$8:$I$66,"&gt;=85")</f>
        <v>2</v>
      </c>
      <c r="AN15" s="19">
        <f t="shared" si="8"/>
        <v>7</v>
      </c>
    </row>
    <row r="16" spans="1:40" ht="15.75" thickBot="1" x14ac:dyDescent="0.3">
      <c r="A16" s="1">
        <v>9</v>
      </c>
      <c r="B16" s="14" t="str">
        <f>IF(first!B16="","",first!B16)</f>
        <v>Logan Evans</v>
      </c>
      <c r="C16" s="15" t="str">
        <f>IF(first!C16="","",first!C16)</f>
        <v>M</v>
      </c>
      <c r="D16" s="16">
        <f>IF(first!D16="","",first!D16)</f>
        <v>10</v>
      </c>
      <c r="E16" s="1">
        <v>87</v>
      </c>
      <c r="F16" s="1">
        <v>89</v>
      </c>
      <c r="G16" s="1">
        <v>80</v>
      </c>
      <c r="H16" s="1">
        <v>97</v>
      </c>
      <c r="I16" s="1">
        <v>85</v>
      </c>
      <c r="J16" s="1">
        <v>97</v>
      </c>
      <c r="K16" s="1">
        <v>69</v>
      </c>
      <c r="L16" s="1">
        <v>81</v>
      </c>
      <c r="M16" s="1">
        <v>43</v>
      </c>
      <c r="N16" s="1">
        <v>86</v>
      </c>
      <c r="O16" s="1">
        <v>82</v>
      </c>
      <c r="P16" s="2">
        <f t="shared" si="0"/>
        <v>896</v>
      </c>
      <c r="Q16" s="2">
        <f t="shared" si="1"/>
        <v>81.45</v>
      </c>
      <c r="R16" s="2">
        <f>IF(Q16="", "", RANK(Q16,$Q$8:$Q$61))</f>
        <v>13</v>
      </c>
      <c r="S16" s="2" t="str">
        <f t="shared" si="2"/>
        <v>Pass</v>
      </c>
      <c r="V16" s="25" t="s">
        <v>9</v>
      </c>
      <c r="W16" s="7">
        <f>COUNTIF($C$8:$C$66,"M")</f>
        <v>14</v>
      </c>
      <c r="X16" s="7">
        <f>COUNTIF($C$8:$C$66,"F")</f>
        <v>14</v>
      </c>
      <c r="Y16" s="19">
        <f t="shared" si="3"/>
        <v>28</v>
      </c>
      <c r="Z16" s="7">
        <f>COUNTIFS($J$8:$J$66,"&lt;&gt;",$C$8:$C$66,"F")</f>
        <v>14</v>
      </c>
      <c r="AA16" s="7">
        <f>COUNTIFS($J$8:$J$66,"&lt;&gt;",$C$8:$C$66,"M")</f>
        <v>14</v>
      </c>
      <c r="AB16" s="19">
        <f t="shared" si="4"/>
        <v>28</v>
      </c>
      <c r="AC16" s="7">
        <f>COUNTIFS($C$8:$C$66,"M",$J$8:$J$66,"&lt;50")</f>
        <v>1</v>
      </c>
      <c r="AD16" s="7">
        <f>COUNTIFS($C$8:$C$66,"F",$J$8:$J$66,"&lt;50")</f>
        <v>0</v>
      </c>
      <c r="AE16" s="19">
        <f t="shared" si="5"/>
        <v>1</v>
      </c>
      <c r="AF16" s="24">
        <f>COUNTIFS($C$8:$C$66,"M",$J$8:$J$66,"&gt;=50")</f>
        <v>13</v>
      </c>
      <c r="AG16" s="24">
        <f>COUNTIFS($C$8:$C$66,"F",$J$8:$J$66,"&gt;=50")</f>
        <v>14</v>
      </c>
      <c r="AH16" s="19">
        <f t="shared" si="6"/>
        <v>27</v>
      </c>
      <c r="AI16" s="7">
        <f>COUNTIFS($C$8:$C$66,"F",$J$8:$J$66, "&gt;=75")</f>
        <v>12</v>
      </c>
      <c r="AJ16" s="7">
        <f>COUNTIFS($C$8:$C$66,"M",$J$8:$J$66, "&gt;=75")</f>
        <v>12</v>
      </c>
      <c r="AK16" s="19">
        <f t="shared" si="7"/>
        <v>24</v>
      </c>
      <c r="AL16" s="7">
        <f>COUNTIFS($C$8:$C$66,"M",$J$8:$J$66,"&gt;=85")</f>
        <v>9</v>
      </c>
      <c r="AM16" s="7">
        <f>COUNTIFS($C$8:$C$66,"F",$J$8:$J$66,"&gt;=85")</f>
        <v>8</v>
      </c>
      <c r="AN16" s="19">
        <f t="shared" si="8"/>
        <v>17</v>
      </c>
    </row>
    <row r="17" spans="1:40" ht="15.75" thickBot="1" x14ac:dyDescent="0.3">
      <c r="A17" s="1">
        <v>10</v>
      </c>
      <c r="B17" s="14" t="str">
        <f>IF(first!B17="","",first!B17)</f>
        <v>Emma Johnson</v>
      </c>
      <c r="C17" s="15" t="str">
        <f>IF(first!C17="","",first!C17)</f>
        <v>F</v>
      </c>
      <c r="D17" s="16">
        <f>IF(first!D17="","",first!D17)</f>
        <v>10</v>
      </c>
      <c r="E17" s="1">
        <v>91</v>
      </c>
      <c r="F17" s="1">
        <v>69</v>
      </c>
      <c r="G17" s="1">
        <v>66</v>
      </c>
      <c r="H17" s="1">
        <v>84</v>
      </c>
      <c r="I17" s="1">
        <v>81</v>
      </c>
      <c r="J17" s="1">
        <v>85</v>
      </c>
      <c r="K17" s="1">
        <v>95</v>
      </c>
      <c r="L17" s="1">
        <v>82</v>
      </c>
      <c r="M17" s="1">
        <v>80</v>
      </c>
      <c r="N17" s="1">
        <v>89</v>
      </c>
      <c r="O17" s="1">
        <v>85</v>
      </c>
      <c r="P17" s="2">
        <f t="shared" si="0"/>
        <v>907</v>
      </c>
      <c r="Q17" s="2">
        <f t="shared" si="1"/>
        <v>82.45</v>
      </c>
      <c r="R17" s="2">
        <f>IF(Q17="", "", RANK(Q17,$Q$8:$Q$61))</f>
        <v>9</v>
      </c>
      <c r="S17" s="2" t="str">
        <f t="shared" si="2"/>
        <v>Pass</v>
      </c>
      <c r="V17" s="25" t="s">
        <v>10</v>
      </c>
      <c r="W17" s="7">
        <f>COUNTIF($C$8:$C$66,"M")</f>
        <v>14</v>
      </c>
      <c r="X17" s="7">
        <f>COUNTIF($C$8:$C$66,"F")</f>
        <v>14</v>
      </c>
      <c r="Y17" s="19">
        <f t="shared" si="3"/>
        <v>28</v>
      </c>
      <c r="Z17" s="7">
        <f>COUNTIFS($K$8:$K$66,"&lt;&gt;",$C$8:$C$66,"F")</f>
        <v>14</v>
      </c>
      <c r="AA17" s="7">
        <f>COUNTIFS($K$8:$K$66,"&lt;&gt;",$C$8:$C$66,"M")</f>
        <v>14</v>
      </c>
      <c r="AB17" s="19">
        <f t="shared" si="4"/>
        <v>28</v>
      </c>
      <c r="AC17" s="7">
        <f>COUNTIFS($C$8:$C$66,"M",$K$8:$K$66,"&lt;50")</f>
        <v>1</v>
      </c>
      <c r="AD17" s="7">
        <f>COUNTIFS($C$8:$C$66,"F",$K$8:$K$66,"&lt;50")</f>
        <v>0</v>
      </c>
      <c r="AE17" s="19">
        <f t="shared" si="5"/>
        <v>1</v>
      </c>
      <c r="AF17" s="24">
        <f>COUNTIFS($C$8:$C$66,"M",$K$8:$K$66,"&gt;=50")</f>
        <v>13</v>
      </c>
      <c r="AG17" s="24">
        <f>COUNTIFS($C$8:$C$66,"F",$K$8:$K$66,"&gt;=50")</f>
        <v>14</v>
      </c>
      <c r="AH17" s="19">
        <f t="shared" si="6"/>
        <v>27</v>
      </c>
      <c r="AI17" s="7">
        <f>COUNTIFS($C$8:$C$66,"F",$K$8:$K$66, "&gt;=75")</f>
        <v>12</v>
      </c>
      <c r="AJ17" s="7">
        <f>COUNTIFS($C$8:$C$66,"M",$K$8:$K$66, "&gt;=75")</f>
        <v>11</v>
      </c>
      <c r="AK17" s="19">
        <f t="shared" si="7"/>
        <v>23</v>
      </c>
      <c r="AL17" s="7">
        <f>COUNTIFS($C$8:$C$66,"M",$K$8:$K$66,"&gt;=85")</f>
        <v>8</v>
      </c>
      <c r="AM17" s="7">
        <f>COUNTIFS($C$8:$C$66,"F",$K$8:$K$66,"&gt;=85")</f>
        <v>10</v>
      </c>
      <c r="AN17" s="19">
        <f t="shared" si="8"/>
        <v>18</v>
      </c>
    </row>
    <row r="18" spans="1:40" ht="15.75" thickBot="1" x14ac:dyDescent="0.3">
      <c r="A18" s="1">
        <v>11</v>
      </c>
      <c r="B18" s="14" t="str">
        <f>IF(first!B18="","",first!B18)</f>
        <v>Elijah Turner</v>
      </c>
      <c r="C18" s="15" t="str">
        <f>IF(first!C18="","",first!C18)</f>
        <v>M</v>
      </c>
      <c r="D18" s="16">
        <f>IF(first!D18="","",first!D18)</f>
        <v>10</v>
      </c>
      <c r="E18" s="1">
        <v>91</v>
      </c>
      <c r="F18" s="1">
        <v>34</v>
      </c>
      <c r="G18" s="1">
        <v>80</v>
      </c>
      <c r="H18" s="1">
        <v>94</v>
      </c>
      <c r="I18" s="1">
        <v>88</v>
      </c>
      <c r="J18" s="1">
        <v>91</v>
      </c>
      <c r="K18" s="1">
        <v>94</v>
      </c>
      <c r="L18" s="1">
        <v>85</v>
      </c>
      <c r="M18" s="1">
        <v>89</v>
      </c>
      <c r="N18" s="1">
        <v>92</v>
      </c>
      <c r="O18" s="1">
        <v>85</v>
      </c>
      <c r="P18" s="2">
        <f t="shared" si="0"/>
        <v>923</v>
      </c>
      <c r="Q18" s="2">
        <f t="shared" si="1"/>
        <v>83.91</v>
      </c>
      <c r="R18" s="2">
        <f>IF(Q18="", "", RANK(Q18,$Q$8:$Q$61))</f>
        <v>8</v>
      </c>
      <c r="S18" s="2" t="str">
        <f t="shared" si="2"/>
        <v>Pass</v>
      </c>
      <c r="V18" s="25" t="s">
        <v>11</v>
      </c>
      <c r="W18" s="7">
        <f>COUNTIF($C$8:$C$66,"M")</f>
        <v>14</v>
      </c>
      <c r="X18" s="7">
        <f>COUNTIF($C$8:$C$66,"F")</f>
        <v>14</v>
      </c>
      <c r="Y18" s="19">
        <f t="shared" si="3"/>
        <v>28</v>
      </c>
      <c r="Z18" s="7">
        <f>COUNTIFS($L$8:$L$66,"&lt;&gt;",$C$8:$C$66,"F")</f>
        <v>14</v>
      </c>
      <c r="AA18" s="7">
        <f>COUNTIFS($L$8:$L$66,"&lt;&gt;",$C$8:$C$66,"M")</f>
        <v>14</v>
      </c>
      <c r="AB18" s="19">
        <f t="shared" si="4"/>
        <v>28</v>
      </c>
      <c r="AC18" s="7">
        <f>COUNTIFS($C$8:$C$66,"M",$L$8:$L$66,"&lt;50")</f>
        <v>1</v>
      </c>
      <c r="AD18" s="7">
        <f>COUNTIFS($C$8:$C$66,"F",$L$8:$L$66,"&lt;50")</f>
        <v>0</v>
      </c>
      <c r="AE18" s="19">
        <f t="shared" si="5"/>
        <v>1</v>
      </c>
      <c r="AF18" s="24">
        <f>COUNTIFS($C$8:$C$66,"M",$L$8:$L$66,"&gt;=50")</f>
        <v>13</v>
      </c>
      <c r="AG18" s="24">
        <f>COUNTIFS($C$8:$C$66,"F",$L$8:$L$66,"&gt;=50")</f>
        <v>14</v>
      </c>
      <c r="AH18" s="19">
        <f t="shared" si="6"/>
        <v>27</v>
      </c>
      <c r="AI18" s="7">
        <f>COUNTIFS($C$8:$C$66,"F",$L$8:$L$66, "&gt;=75")</f>
        <v>6</v>
      </c>
      <c r="AJ18" s="7">
        <f>COUNTIFS($C$8:$C$66,"M",$L$8:$L$66, "&gt;=75")</f>
        <v>7</v>
      </c>
      <c r="AK18" s="19">
        <f t="shared" si="7"/>
        <v>13</v>
      </c>
      <c r="AL18" s="7">
        <f>COUNTIFS($C$8:$C$66,"M",$L$8:$L$66,"&gt;=85")</f>
        <v>2</v>
      </c>
      <c r="AM18" s="7">
        <f>COUNTIFS($C$8:$C$66,"F",$L$8:$L$66,"&gt;=85")</f>
        <v>4</v>
      </c>
      <c r="AN18" s="19">
        <f t="shared" si="8"/>
        <v>6</v>
      </c>
    </row>
    <row r="19" spans="1:40" ht="15.75" thickBot="1" x14ac:dyDescent="0.3">
      <c r="A19" s="1">
        <v>12</v>
      </c>
      <c r="B19" s="14" t="str">
        <f>IF(first!B19="","",first!B19)</f>
        <v>Isabella Lewis</v>
      </c>
      <c r="C19" s="15" t="str">
        <f>IF(first!C19="","",first!C19)</f>
        <v>F</v>
      </c>
      <c r="D19" s="16">
        <f>IF(first!D19="","",first!D19)</f>
        <v>10</v>
      </c>
      <c r="E19" s="1">
        <v>74</v>
      </c>
      <c r="F19" s="1">
        <v>91</v>
      </c>
      <c r="G19" s="1">
        <v>56</v>
      </c>
      <c r="H19" s="1">
        <v>80</v>
      </c>
      <c r="I19" s="1">
        <v>68</v>
      </c>
      <c r="J19" s="1">
        <v>85</v>
      </c>
      <c r="K19" s="1">
        <v>86</v>
      </c>
      <c r="L19" s="1">
        <v>67</v>
      </c>
      <c r="M19" s="1">
        <v>64</v>
      </c>
      <c r="N19" s="1">
        <v>74</v>
      </c>
      <c r="O19" s="1">
        <v>79</v>
      </c>
      <c r="P19" s="2">
        <f t="shared" si="0"/>
        <v>824</v>
      </c>
      <c r="Q19" s="2">
        <f t="shared" si="1"/>
        <v>74.91</v>
      </c>
      <c r="R19" s="2">
        <f>IF(Q19="", "", RANK(Q19,$Q$8:$Q$61))</f>
        <v>17</v>
      </c>
      <c r="S19" s="2" t="str">
        <f t="shared" si="2"/>
        <v>Pass</v>
      </c>
      <c r="V19" s="25" t="s">
        <v>12</v>
      </c>
      <c r="W19" s="7">
        <f>COUNTIF($C$8:$C$66,"M")</f>
        <v>14</v>
      </c>
      <c r="X19" s="7">
        <f>COUNTIF($C$8:$C$66,"F")</f>
        <v>14</v>
      </c>
      <c r="Y19" s="19">
        <f t="shared" si="3"/>
        <v>28</v>
      </c>
      <c r="Z19" s="7">
        <f>COUNTIFS($M$8:$M$66,"&lt;&gt;",$C$8:$C$66,"F")</f>
        <v>14</v>
      </c>
      <c r="AA19" s="7">
        <f>COUNTIFS($M$8:$M$66,"&lt;&gt;",$C$8:$C$66,"M")</f>
        <v>14</v>
      </c>
      <c r="AB19" s="19">
        <f t="shared" si="4"/>
        <v>28</v>
      </c>
      <c r="AC19" s="7">
        <f>COUNTIFS($C$8:$C$66,"M",$M$8:$M$66,"&lt;50")</f>
        <v>3</v>
      </c>
      <c r="AD19" s="7">
        <f>COUNTIFS($C$8:$C$66,"F",$M$8:$M$66,"&lt;50")</f>
        <v>2</v>
      </c>
      <c r="AE19" s="19">
        <f t="shared" si="5"/>
        <v>5</v>
      </c>
      <c r="AF19" s="24">
        <f>COUNTIFS($C$8:$C$66,"M",$M$8:$M$66,"&gt;=50")</f>
        <v>11</v>
      </c>
      <c r="AG19" s="24">
        <f>COUNTIFS($C$8:$C$66,"F",$M$8:$M$66,"&gt;=50")</f>
        <v>12</v>
      </c>
      <c r="AH19" s="19">
        <f t="shared" si="6"/>
        <v>23</v>
      </c>
      <c r="AI19" s="7">
        <f>COUNTIFS($C$8:$C$66,"F",$M$8:$M$66, "&gt;=75")</f>
        <v>7</v>
      </c>
      <c r="AJ19" s="7">
        <f>COUNTIFS($C$8:$C$66,"M",$M$8:$M$66, "&gt;=75")</f>
        <v>7</v>
      </c>
      <c r="AK19" s="19">
        <f t="shared" si="7"/>
        <v>14</v>
      </c>
      <c r="AL19" s="7">
        <f>COUNTIFS($C$8:$C$66,"M",$M$8:$M$66,"&gt;=85")</f>
        <v>4</v>
      </c>
      <c r="AM19" s="7">
        <f>COUNTIFS($C$8:$C$66,"F",$M$8:$M$66,"&gt;=85")</f>
        <v>3</v>
      </c>
      <c r="AN19" s="19">
        <f t="shared" si="8"/>
        <v>7</v>
      </c>
    </row>
    <row r="20" spans="1:40" ht="15.75" thickBot="1" x14ac:dyDescent="0.3">
      <c r="A20" s="1">
        <v>13</v>
      </c>
      <c r="B20" s="14" t="str">
        <f>IF(first!B20="","",first!B20)</f>
        <v>Aiden Scott</v>
      </c>
      <c r="C20" s="15" t="str">
        <f>IF(first!C20="","",first!C20)</f>
        <v>M</v>
      </c>
      <c r="D20" s="16">
        <f>IF(first!D20="","",first!D20)</f>
        <v>10</v>
      </c>
      <c r="E20" s="1">
        <v>80</v>
      </c>
      <c r="F20" s="1">
        <v>91</v>
      </c>
      <c r="G20" s="1">
        <v>76</v>
      </c>
      <c r="H20" s="1">
        <v>87</v>
      </c>
      <c r="I20" s="1">
        <v>79</v>
      </c>
      <c r="J20" s="1">
        <v>91</v>
      </c>
      <c r="K20" s="1">
        <v>50</v>
      </c>
      <c r="L20" s="1">
        <v>82</v>
      </c>
      <c r="M20" s="1">
        <v>85</v>
      </c>
      <c r="N20" s="1">
        <v>94</v>
      </c>
      <c r="O20" s="1">
        <v>86</v>
      </c>
      <c r="P20" s="2">
        <f t="shared" si="0"/>
        <v>901</v>
      </c>
      <c r="Q20" s="2">
        <f t="shared" si="1"/>
        <v>81.91</v>
      </c>
      <c r="R20" s="2">
        <f>IF(Q20="", "", RANK(Q20,$Q$8:$Q$61))</f>
        <v>10</v>
      </c>
      <c r="S20" s="2" t="str">
        <f t="shared" si="2"/>
        <v>Pass</v>
      </c>
      <c r="V20" s="25" t="s">
        <v>13</v>
      </c>
      <c r="W20" s="7">
        <f>COUNTIF($C$8:$C$66,"M")</f>
        <v>14</v>
      </c>
      <c r="X20" s="7">
        <f>COUNTIF($C$8:$C$66,"F")</f>
        <v>14</v>
      </c>
      <c r="Y20" s="19">
        <f t="shared" si="3"/>
        <v>28</v>
      </c>
      <c r="Z20" s="7">
        <f>COUNTIFS($N$8:$N$66,"&lt;&gt;",$C$8:$C$66,"F")</f>
        <v>14</v>
      </c>
      <c r="AA20" s="7">
        <f>COUNTIFS($N$8:$N$66,"&lt;&gt;",$C$8:$C$66,"M")</f>
        <v>14</v>
      </c>
      <c r="AB20" s="19">
        <f t="shared" si="4"/>
        <v>28</v>
      </c>
      <c r="AC20" s="7">
        <f>COUNTIFS($C$8:$C$66,"M",$N$8:$N$66,"&lt;50")</f>
        <v>0</v>
      </c>
      <c r="AD20" s="7">
        <f>COUNTIFS($C$8:$C$66,"F",$M$8:$M$66,"&lt;50")</f>
        <v>2</v>
      </c>
      <c r="AE20" s="19">
        <f t="shared" si="5"/>
        <v>2</v>
      </c>
      <c r="AF20" s="24">
        <f>COUNTIFS($C$8:$C$66,"M",$N$8:$N$66,"&gt;=50")</f>
        <v>14</v>
      </c>
      <c r="AG20" s="24">
        <f>COUNTIFS($C$8:$C$66,"F",$N$8:$N$66,"&gt;=50")</f>
        <v>14</v>
      </c>
      <c r="AH20" s="19">
        <f t="shared" si="6"/>
        <v>28</v>
      </c>
      <c r="AI20" s="7">
        <f>COUNTIFS($C$8:$C$66,"F",$N$8:$N$66, "&gt;=75")</f>
        <v>10</v>
      </c>
      <c r="AJ20" s="7">
        <f>COUNTIFS($C$8:$C$66,"M",$N$8:$N$66, "&gt;=75")</f>
        <v>13</v>
      </c>
      <c r="AK20" s="19">
        <f t="shared" si="7"/>
        <v>23</v>
      </c>
      <c r="AL20" s="7">
        <f>COUNTIFS($C$8:$C$66,"M",$N$8:$N$66,"&gt;=85")</f>
        <v>7</v>
      </c>
      <c r="AM20" s="7">
        <f>COUNTIFS($C$8:$C$66,"F",$N$8:$N$66,"&gt;=85")</f>
        <v>6</v>
      </c>
      <c r="AN20" s="19">
        <f t="shared" si="8"/>
        <v>13</v>
      </c>
    </row>
    <row r="21" spans="1:40" ht="15.75" thickBot="1" x14ac:dyDescent="0.3">
      <c r="A21" s="1">
        <v>14</v>
      </c>
      <c r="B21" s="14" t="str">
        <f>IF(first!B21="","",first!B21)</f>
        <v>Mia Walker</v>
      </c>
      <c r="C21" s="15" t="str">
        <f>IF(first!C21="","",first!C21)</f>
        <v>F</v>
      </c>
      <c r="D21" s="16">
        <f>IF(first!D21="","",first!D21)</f>
        <v>10</v>
      </c>
      <c r="E21" s="1">
        <v>84</v>
      </c>
      <c r="F21" s="1">
        <v>91</v>
      </c>
      <c r="G21" s="1">
        <v>60</v>
      </c>
      <c r="H21" s="1">
        <v>79</v>
      </c>
      <c r="I21" s="1">
        <v>78</v>
      </c>
      <c r="J21" s="1">
        <v>82</v>
      </c>
      <c r="K21" s="1">
        <v>84</v>
      </c>
      <c r="L21" s="1">
        <v>73</v>
      </c>
      <c r="M21" s="1">
        <v>71</v>
      </c>
      <c r="N21" s="1">
        <v>83</v>
      </c>
      <c r="O21" s="1">
        <v>85</v>
      </c>
      <c r="P21" s="2">
        <f t="shared" si="0"/>
        <v>870</v>
      </c>
      <c r="Q21" s="2">
        <f t="shared" si="1"/>
        <v>79.09</v>
      </c>
      <c r="R21" s="2">
        <f>IF(Q21="", "", RANK(Q21,$Q$8:$Q$61))</f>
        <v>14</v>
      </c>
      <c r="S21" s="2" t="str">
        <f t="shared" si="2"/>
        <v>Pass</v>
      </c>
      <c r="V21" s="25" t="s">
        <v>14</v>
      </c>
      <c r="W21" s="7">
        <f>COUNTIF($C$8:$C$66,"M")</f>
        <v>14</v>
      </c>
      <c r="X21" s="7">
        <f>COUNTIF($C$8:$C$66,"F")</f>
        <v>14</v>
      </c>
      <c r="Y21" s="19">
        <f t="shared" si="3"/>
        <v>28</v>
      </c>
      <c r="Z21" s="7">
        <f>COUNTIFS($O$8:$O$66,"&lt;&gt;",$C$8:$C$66,"F")</f>
        <v>14</v>
      </c>
      <c r="AA21" s="7">
        <f>COUNTIFS($O$8:$O$66,"&lt;&gt;",$C$8:$C$66,"M")</f>
        <v>14</v>
      </c>
      <c r="AB21" s="19">
        <f t="shared" si="4"/>
        <v>28</v>
      </c>
      <c r="AC21" s="7">
        <f>COUNTIFS($C$8:$C$66,"M",$O$8:$O$66,"&lt;50")</f>
        <v>1</v>
      </c>
      <c r="AD21" s="7">
        <f>COUNTIFS($C$8:$C$66,"F",$N$8:$N$66,"&lt;50")</f>
        <v>0</v>
      </c>
      <c r="AE21" s="19">
        <f t="shared" si="5"/>
        <v>1</v>
      </c>
      <c r="AF21" s="24">
        <f>COUNTIFS($C$8:$C$66,"M",$O$8:$O$66,"&gt;=50")</f>
        <v>13</v>
      </c>
      <c r="AG21" s="24">
        <f>COUNTIFS($C$8:$C$66,"F",$O$8:$O$66,"&gt;=50")</f>
        <v>13</v>
      </c>
      <c r="AH21" s="19">
        <f t="shared" si="6"/>
        <v>26</v>
      </c>
      <c r="AI21" s="7">
        <f>COUNTIFS($C$8:$C$66,"F",$O$8:$O$66, "&gt;=75")</f>
        <v>10</v>
      </c>
      <c r="AJ21" s="7">
        <f>COUNTIFS($C$8:$C$66,"M",$O$8:$O$66, "&gt;=75")</f>
        <v>8</v>
      </c>
      <c r="AK21" s="19">
        <f>AI21+AJ21</f>
        <v>18</v>
      </c>
      <c r="AL21" s="7">
        <f>COUNTIFS($C$8:$C$66,"M",$O$8:$O$66,"&gt;=85")</f>
        <v>6</v>
      </c>
      <c r="AM21" s="7">
        <f>COUNTIFS($C$8:$C$66,"F",$O$8:$O$66,"&gt;=85")</f>
        <v>6</v>
      </c>
      <c r="AN21" s="19">
        <f t="shared" si="8"/>
        <v>12</v>
      </c>
    </row>
    <row r="22" spans="1:40" ht="15.75" thickBot="1" x14ac:dyDescent="0.3">
      <c r="A22" s="1">
        <v>15</v>
      </c>
      <c r="B22" s="14" t="str">
        <f>IF(first!B22="","",first!B22)</f>
        <v>Caleb Brooks</v>
      </c>
      <c r="C22" s="15" t="str">
        <f>IF(first!C22="","",first!C22)</f>
        <v>M</v>
      </c>
      <c r="D22" s="16">
        <f>IF(first!D22="","",first!D22)</f>
        <v>10</v>
      </c>
      <c r="E22" s="1">
        <v>83</v>
      </c>
      <c r="F22" s="1">
        <v>70</v>
      </c>
      <c r="G22" s="1">
        <v>48</v>
      </c>
      <c r="H22" s="1">
        <v>66</v>
      </c>
      <c r="I22" s="1">
        <v>75</v>
      </c>
      <c r="J22" s="1">
        <v>94</v>
      </c>
      <c r="K22" s="1">
        <v>92</v>
      </c>
      <c r="L22" s="1">
        <v>64</v>
      </c>
      <c r="M22" s="1">
        <v>70</v>
      </c>
      <c r="N22" s="1">
        <v>78</v>
      </c>
      <c r="O22" s="1">
        <v>74</v>
      </c>
      <c r="P22" s="2">
        <f t="shared" si="0"/>
        <v>814</v>
      </c>
      <c r="Q22" s="2">
        <f t="shared" si="1"/>
        <v>74</v>
      </c>
      <c r="R22" s="2">
        <f>IF(Q22="", "", RANK(Q22,$Q$8:$Q$61))</f>
        <v>18</v>
      </c>
      <c r="S22" s="2" t="str">
        <f t="shared" si="2"/>
        <v>Pass</v>
      </c>
    </row>
    <row r="23" spans="1:40" ht="15.75" thickBot="1" x14ac:dyDescent="0.3">
      <c r="A23" s="1">
        <v>16</v>
      </c>
      <c r="B23" s="14" t="str">
        <f>IF(first!B23="","",first!B23)</f>
        <v>Charlotte Allen</v>
      </c>
      <c r="C23" s="15" t="str">
        <f>IF(first!C23="","",first!C23)</f>
        <v>F</v>
      </c>
      <c r="D23" s="16">
        <f>IF(first!D23="","",first!D23)</f>
        <v>10</v>
      </c>
      <c r="E23" s="1">
        <v>81</v>
      </c>
      <c r="F23" s="1">
        <v>81</v>
      </c>
      <c r="G23" s="1">
        <v>43</v>
      </c>
      <c r="H23" s="1">
        <v>73</v>
      </c>
      <c r="I23" s="1">
        <v>65</v>
      </c>
      <c r="J23" s="1">
        <v>87</v>
      </c>
      <c r="K23" s="1">
        <v>87</v>
      </c>
      <c r="L23" s="1">
        <v>62</v>
      </c>
      <c r="M23" s="1">
        <v>53</v>
      </c>
      <c r="N23" s="1">
        <v>75</v>
      </c>
      <c r="O23" s="1">
        <v>77</v>
      </c>
      <c r="P23" s="2">
        <f t="shared" si="0"/>
        <v>784</v>
      </c>
      <c r="Q23" s="2">
        <f t="shared" si="1"/>
        <v>71.27</v>
      </c>
      <c r="R23" s="2">
        <f>IF(Q23="", "", RANK(Q23,$Q$8:$Q$61))</f>
        <v>19</v>
      </c>
      <c r="S23" s="2" t="str">
        <f t="shared" si="2"/>
        <v>Pass</v>
      </c>
    </row>
    <row r="24" spans="1:40" ht="15.75" thickBot="1" x14ac:dyDescent="0.3">
      <c r="A24" s="1">
        <v>17</v>
      </c>
      <c r="B24" s="14" t="str">
        <f>IF(first!B24="","",first!B24)</f>
        <v>Isaac Bennett</v>
      </c>
      <c r="C24" s="15" t="str">
        <f>IF(first!C24="","",first!C24)</f>
        <v>M</v>
      </c>
      <c r="D24" s="16">
        <f>IF(first!D24="","",first!D24)</f>
        <v>10</v>
      </c>
      <c r="E24" s="1">
        <v>81</v>
      </c>
      <c r="F24" s="1">
        <v>93</v>
      </c>
      <c r="G24" s="1">
        <v>71</v>
      </c>
      <c r="H24" s="1">
        <v>92</v>
      </c>
      <c r="I24" s="1">
        <v>88</v>
      </c>
      <c r="J24" s="1">
        <v>90</v>
      </c>
      <c r="K24" s="1">
        <v>99</v>
      </c>
      <c r="L24" s="1">
        <v>77</v>
      </c>
      <c r="M24" s="1">
        <v>81</v>
      </c>
      <c r="N24" s="1">
        <v>86</v>
      </c>
      <c r="O24" s="1">
        <v>86</v>
      </c>
      <c r="P24" s="2">
        <f t="shared" si="0"/>
        <v>944</v>
      </c>
      <c r="Q24" s="2">
        <f t="shared" si="1"/>
        <v>85.82</v>
      </c>
      <c r="R24" s="2">
        <f>IF(Q24="", "", RANK(Q24,$Q$8:$Q$61))</f>
        <v>7</v>
      </c>
      <c r="S24" s="2" t="str">
        <f t="shared" si="2"/>
        <v>Pass</v>
      </c>
    </row>
    <row r="25" spans="1:40" ht="15.75" thickBot="1" x14ac:dyDescent="0.3">
      <c r="A25" s="1">
        <v>18</v>
      </c>
      <c r="B25" s="14" t="str">
        <f>IF(first!B25="","",first!B25)</f>
        <v>Harper Young</v>
      </c>
      <c r="C25" s="15" t="str">
        <f>IF(first!C25="","",first!C25)</f>
        <v>F</v>
      </c>
      <c r="D25" s="16">
        <f>IF(first!D25="","",first!D25)</f>
        <v>10</v>
      </c>
      <c r="E25" s="1">
        <v>89</v>
      </c>
      <c r="F25" s="1">
        <v>94</v>
      </c>
      <c r="G25" s="1">
        <v>87</v>
      </c>
      <c r="H25" s="1">
        <v>91</v>
      </c>
      <c r="I25" s="1">
        <v>90</v>
      </c>
      <c r="J25" s="1">
        <v>82</v>
      </c>
      <c r="K25" s="1">
        <v>98</v>
      </c>
      <c r="L25" s="1">
        <v>86</v>
      </c>
      <c r="M25" s="1">
        <v>90</v>
      </c>
      <c r="N25" s="1">
        <v>88</v>
      </c>
      <c r="O25" s="1">
        <v>95</v>
      </c>
      <c r="P25" s="2">
        <f t="shared" si="0"/>
        <v>990</v>
      </c>
      <c r="Q25" s="2">
        <f t="shared" si="1"/>
        <v>90</v>
      </c>
      <c r="R25" s="2">
        <f>IF(Q25="", "", RANK(Q25,$Q$8:$Q$61))</f>
        <v>3</v>
      </c>
      <c r="S25" s="2" t="str">
        <f t="shared" si="2"/>
        <v>Pass</v>
      </c>
    </row>
    <row r="26" spans="1:40" ht="15.75" thickBot="1" x14ac:dyDescent="0.3">
      <c r="A26" s="1">
        <v>19</v>
      </c>
      <c r="B26" s="14" t="str">
        <f>IF(first!B26="","",first!B26)</f>
        <v>Dylan Hayes</v>
      </c>
      <c r="C26" s="15" t="str">
        <f>IF(first!C26="","",first!C26)</f>
        <v>M</v>
      </c>
      <c r="D26" s="16">
        <f>IF(first!D26="","",first!D26)</f>
        <v>10</v>
      </c>
      <c r="E26" s="1">
        <v>54</v>
      </c>
      <c r="F26" s="1">
        <v>74</v>
      </c>
      <c r="G26" s="1">
        <v>45</v>
      </c>
      <c r="H26" s="1">
        <v>57</v>
      </c>
      <c r="I26" s="1">
        <v>58</v>
      </c>
      <c r="J26" s="1">
        <v>64</v>
      </c>
      <c r="K26" s="1">
        <v>87</v>
      </c>
      <c r="L26" s="1">
        <v>50</v>
      </c>
      <c r="M26" s="1">
        <v>49</v>
      </c>
      <c r="N26" s="1">
        <v>78</v>
      </c>
      <c r="O26" s="1">
        <v>53</v>
      </c>
      <c r="P26" s="2">
        <f t="shared" si="0"/>
        <v>669</v>
      </c>
      <c r="Q26" s="2">
        <f t="shared" si="1"/>
        <v>60.82</v>
      </c>
      <c r="R26" s="2">
        <f>IF(Q26="", "", RANK(Q26,$Q$8:$Q$61))</f>
        <v>25</v>
      </c>
      <c r="S26" s="2" t="str">
        <f t="shared" si="2"/>
        <v>Pass</v>
      </c>
    </row>
    <row r="27" spans="1:40" ht="15.75" thickBot="1" x14ac:dyDescent="0.3">
      <c r="A27" s="1">
        <v>20</v>
      </c>
      <c r="B27" s="14" t="str">
        <f>IF(first!B27="","",first!B27)</f>
        <v>Chloe Hill</v>
      </c>
      <c r="C27" s="15" t="str">
        <f>IF(first!C27="","",first!C27)</f>
        <v>F</v>
      </c>
      <c r="D27" s="16">
        <f>IF(first!D27="","",first!D27)</f>
        <v>10</v>
      </c>
      <c r="E27" s="1">
        <v>82</v>
      </c>
      <c r="F27" s="1">
        <v>77</v>
      </c>
      <c r="G27" s="1">
        <v>61</v>
      </c>
      <c r="H27" s="1">
        <v>76</v>
      </c>
      <c r="I27" s="1">
        <v>78</v>
      </c>
      <c r="J27" s="1">
        <v>89</v>
      </c>
      <c r="K27" s="1">
        <v>97</v>
      </c>
      <c r="L27" s="1">
        <v>68</v>
      </c>
      <c r="M27" s="1">
        <v>82</v>
      </c>
      <c r="N27" s="1">
        <v>84</v>
      </c>
      <c r="O27" s="1">
        <v>73</v>
      </c>
      <c r="P27" s="2">
        <f t="shared" si="0"/>
        <v>867</v>
      </c>
      <c r="Q27" s="2">
        <f t="shared" si="1"/>
        <v>78.819999999999993</v>
      </c>
      <c r="R27" s="2">
        <f>IF(Q27="", "", RANK(Q27,$Q$8:$Q$61))</f>
        <v>15</v>
      </c>
      <c r="S27" s="2" t="str">
        <f t="shared" si="2"/>
        <v>Pass</v>
      </c>
    </row>
    <row r="28" spans="1:40" ht="15.75" thickBot="1" x14ac:dyDescent="0.3">
      <c r="A28" s="1">
        <v>21</v>
      </c>
      <c r="B28" s="14" t="str">
        <f>IF(first!B28="","",first!B28)</f>
        <v>Lucas Morgan</v>
      </c>
      <c r="C28" s="15" t="str">
        <f>IF(first!C28="","",first!C28)</f>
        <v>M</v>
      </c>
      <c r="D28" s="16">
        <f>IF(first!D28="","",first!D28)</f>
        <v>10</v>
      </c>
      <c r="E28" s="1">
        <v>72</v>
      </c>
      <c r="F28" s="1">
        <v>86</v>
      </c>
      <c r="G28" s="1">
        <v>51</v>
      </c>
      <c r="H28" s="1">
        <v>58</v>
      </c>
      <c r="I28" s="1">
        <v>63</v>
      </c>
      <c r="J28" s="1">
        <v>78</v>
      </c>
      <c r="K28" s="1">
        <v>82</v>
      </c>
      <c r="L28" s="1">
        <v>66</v>
      </c>
      <c r="M28" s="1">
        <v>64</v>
      </c>
      <c r="N28" s="1">
        <v>78</v>
      </c>
      <c r="O28" s="1">
        <v>66</v>
      </c>
      <c r="P28" s="2">
        <f t="shared" si="0"/>
        <v>764</v>
      </c>
      <c r="Q28" s="2">
        <f t="shared" si="1"/>
        <v>69.45</v>
      </c>
      <c r="R28" s="2">
        <f>IF(Q28="", "", RANK(Q28,$Q$8:$Q$61))</f>
        <v>22</v>
      </c>
      <c r="S28" s="2" t="str">
        <f t="shared" si="2"/>
        <v>Pass</v>
      </c>
    </row>
    <row r="29" spans="1:40" ht="15.75" thickBot="1" x14ac:dyDescent="0.3">
      <c r="A29" s="1">
        <v>22</v>
      </c>
      <c r="B29" s="14" t="str">
        <f>IF(first!B29="","",first!B29)</f>
        <v>Ella King</v>
      </c>
      <c r="C29" s="15" t="str">
        <f>IF(first!C29="","",first!C29)</f>
        <v>F</v>
      </c>
      <c r="D29" s="16">
        <f>IF(first!D29="","",first!D29)</f>
        <v>10</v>
      </c>
      <c r="E29" s="1">
        <v>81</v>
      </c>
      <c r="F29" s="1">
        <v>76</v>
      </c>
      <c r="G29" s="1">
        <v>33</v>
      </c>
      <c r="H29" s="1">
        <v>67</v>
      </c>
      <c r="I29" s="1">
        <v>69</v>
      </c>
      <c r="J29" s="1">
        <v>75</v>
      </c>
      <c r="K29" s="1">
        <v>91</v>
      </c>
      <c r="L29" s="1">
        <v>68</v>
      </c>
      <c r="M29" s="1">
        <v>65</v>
      </c>
      <c r="N29" s="1">
        <v>84</v>
      </c>
      <c r="O29" s="1">
        <v>75</v>
      </c>
      <c r="P29" s="2">
        <f t="shared" si="0"/>
        <v>784</v>
      </c>
      <c r="Q29" s="2">
        <f t="shared" si="1"/>
        <v>71.27</v>
      </c>
      <c r="R29" s="2">
        <f>IF(Q29="", "", RANK(Q29,$Q$8:$Q$61))</f>
        <v>19</v>
      </c>
      <c r="S29" s="2" t="str">
        <f t="shared" si="2"/>
        <v>Pass</v>
      </c>
    </row>
    <row r="30" spans="1:40" ht="15.75" thickBot="1" x14ac:dyDescent="0.3">
      <c r="A30" s="1">
        <v>23</v>
      </c>
      <c r="B30" s="14" t="str">
        <f>IF(first!B30="","",first!B30)</f>
        <v>Birtukan Doe</v>
      </c>
      <c r="C30" s="15" t="str">
        <f>IF(first!C30="","",first!C30)</f>
        <v>M</v>
      </c>
      <c r="D30" s="16">
        <f>IF(first!D30="","",first!D30)</f>
        <v>10</v>
      </c>
      <c r="E30" s="1">
        <v>81</v>
      </c>
      <c r="F30" s="1">
        <v>91</v>
      </c>
      <c r="G30" s="1">
        <v>65</v>
      </c>
      <c r="H30" s="1">
        <v>70</v>
      </c>
      <c r="I30" s="1">
        <v>68</v>
      </c>
      <c r="J30" s="1">
        <v>91</v>
      </c>
      <c r="K30" s="1">
        <v>89</v>
      </c>
      <c r="L30" s="1">
        <v>70</v>
      </c>
      <c r="M30" s="1">
        <v>77</v>
      </c>
      <c r="N30" s="1">
        <v>82</v>
      </c>
      <c r="O30" s="1">
        <v>78</v>
      </c>
      <c r="P30" s="2">
        <f t="shared" si="0"/>
        <v>862</v>
      </c>
      <c r="Q30" s="2">
        <f t="shared" si="1"/>
        <v>78.36</v>
      </c>
      <c r="R30" s="2">
        <f>IF(Q30="", "", RANK(Q30,$Q$8:$Q$61))</f>
        <v>16</v>
      </c>
      <c r="S30" s="2" t="str">
        <f t="shared" si="2"/>
        <v>Pass</v>
      </c>
    </row>
    <row r="31" spans="1:40" ht="15.75" thickBot="1" x14ac:dyDescent="0.3">
      <c r="A31" s="1">
        <v>24</v>
      </c>
      <c r="B31" s="14" t="str">
        <f>IF(first!B31="","",first!B31)</f>
        <v>Grace Wright</v>
      </c>
      <c r="C31" s="15" t="str">
        <f>IF(first!C31="","",first!C31)</f>
        <v>F</v>
      </c>
      <c r="D31" s="16">
        <f>IF(first!D31="","",first!D31)</f>
        <v>10</v>
      </c>
      <c r="E31" s="1">
        <v>46</v>
      </c>
      <c r="F31" s="1">
        <v>55</v>
      </c>
      <c r="G31" s="1">
        <v>33</v>
      </c>
      <c r="H31" s="1">
        <v>45</v>
      </c>
      <c r="I31" s="1">
        <v>52</v>
      </c>
      <c r="J31" s="1">
        <v>53</v>
      </c>
      <c r="K31" s="1">
        <v>60</v>
      </c>
      <c r="L31" s="1">
        <v>50</v>
      </c>
      <c r="M31" s="1">
        <v>46</v>
      </c>
      <c r="N31" s="1">
        <v>64</v>
      </c>
      <c r="O31" s="1">
        <v>46</v>
      </c>
      <c r="P31" s="2">
        <f t="shared" si="0"/>
        <v>550</v>
      </c>
      <c r="Q31" s="2">
        <f t="shared" si="1"/>
        <v>50</v>
      </c>
      <c r="R31" s="2">
        <f>IF(Q31="", "", RANK(Q31,$Q$8:$Q$61))</f>
        <v>27</v>
      </c>
      <c r="S31" s="2" t="str">
        <f t="shared" si="2"/>
        <v>Fail</v>
      </c>
    </row>
    <row r="32" spans="1:40" ht="15.75" thickBot="1" x14ac:dyDescent="0.3">
      <c r="A32" s="1">
        <v>25</v>
      </c>
      <c r="B32" s="14" t="str">
        <f>IF(first!B32="","",first!B32)</f>
        <v>Owen Parker</v>
      </c>
      <c r="C32" s="15" t="str">
        <f>IF(first!C32="","",first!C32)</f>
        <v>M</v>
      </c>
      <c r="D32" s="16">
        <f>IF(first!D32="","",first!D32)</f>
        <v>10</v>
      </c>
      <c r="E32" s="1">
        <v>94</v>
      </c>
      <c r="F32" s="1">
        <v>95</v>
      </c>
      <c r="G32" s="1">
        <v>91</v>
      </c>
      <c r="H32" s="1">
        <v>88</v>
      </c>
      <c r="I32" s="1">
        <v>92</v>
      </c>
      <c r="J32" s="1">
        <v>99</v>
      </c>
      <c r="K32" s="1">
        <v>94</v>
      </c>
      <c r="L32" s="1">
        <v>82</v>
      </c>
      <c r="M32" s="1">
        <v>86</v>
      </c>
      <c r="N32" s="1">
        <v>90</v>
      </c>
      <c r="O32" s="1">
        <v>91</v>
      </c>
      <c r="P32" s="2">
        <f t="shared" si="0"/>
        <v>1002</v>
      </c>
      <c r="Q32" s="2">
        <f t="shared" si="1"/>
        <v>91.09</v>
      </c>
      <c r="R32" s="2">
        <f>IF(Q32="", "", RANK(Q32,$Q$8:$Q$61))</f>
        <v>2</v>
      </c>
      <c r="S32" s="2" t="str">
        <f t="shared" si="2"/>
        <v>Pass</v>
      </c>
    </row>
    <row r="33" spans="1:19" ht="15.75" thickBot="1" x14ac:dyDescent="0.3">
      <c r="A33" s="1">
        <v>26</v>
      </c>
      <c r="B33" s="14" t="str">
        <f>IF(first!B33="","",first!B33)</f>
        <v>Lily Green</v>
      </c>
      <c r="C33" s="15" t="str">
        <f>IF(first!C33="","",first!C33)</f>
        <v>F</v>
      </c>
      <c r="D33" s="16">
        <f>IF(first!D33="","",first!D33)</f>
        <v>10</v>
      </c>
      <c r="E33" s="1">
        <v>78</v>
      </c>
      <c r="F33" s="1">
        <v>89</v>
      </c>
      <c r="G33" s="1">
        <v>74</v>
      </c>
      <c r="H33" s="1">
        <v>88</v>
      </c>
      <c r="I33" s="1">
        <v>65</v>
      </c>
      <c r="J33" s="1">
        <v>93</v>
      </c>
      <c r="K33" s="1">
        <v>86</v>
      </c>
      <c r="L33" s="1">
        <v>80</v>
      </c>
      <c r="M33" s="1">
        <v>85</v>
      </c>
      <c r="N33" s="1">
        <v>88</v>
      </c>
      <c r="O33" s="1">
        <v>75</v>
      </c>
      <c r="P33" s="2">
        <f t="shared" si="0"/>
        <v>901</v>
      </c>
      <c r="Q33" s="2">
        <f t="shared" si="1"/>
        <v>81.91</v>
      </c>
      <c r="R33" s="2">
        <f>IF(Q33="", "", RANK(Q33,$Q$8:$Q$61))</f>
        <v>10</v>
      </c>
      <c r="S33" s="2" t="str">
        <f t="shared" si="2"/>
        <v>Pass</v>
      </c>
    </row>
    <row r="34" spans="1:19" ht="15.75" thickBot="1" x14ac:dyDescent="0.3">
      <c r="A34" s="1">
        <v>27</v>
      </c>
      <c r="B34" s="14" t="str">
        <f>IF(first!B34="","",first!B34)</f>
        <v>Gabriel Cooper</v>
      </c>
      <c r="C34" s="15" t="str">
        <f>IF(first!C34="","",first!C34)</f>
        <v>M</v>
      </c>
      <c r="D34" s="16">
        <f>IF(first!D34="","",first!D34)</f>
        <v>10</v>
      </c>
      <c r="E34" s="1">
        <v>85</v>
      </c>
      <c r="F34" s="1">
        <v>86</v>
      </c>
      <c r="G34" s="1">
        <v>71</v>
      </c>
      <c r="H34" s="1">
        <v>76</v>
      </c>
      <c r="I34" s="1">
        <v>73</v>
      </c>
      <c r="J34" s="1">
        <v>88</v>
      </c>
      <c r="K34" s="1">
        <v>93</v>
      </c>
      <c r="L34" s="1">
        <v>77</v>
      </c>
      <c r="M34" s="1">
        <v>77</v>
      </c>
      <c r="N34" s="1">
        <v>85</v>
      </c>
      <c r="O34" s="1">
        <v>88</v>
      </c>
      <c r="P34" s="2">
        <f t="shared" si="0"/>
        <v>899</v>
      </c>
      <c r="Q34" s="2">
        <f t="shared" si="1"/>
        <v>81.73</v>
      </c>
      <c r="R34" s="2">
        <f>IF(Q34="", "", RANK(Q34,$Q$8:$Q$61))</f>
        <v>12</v>
      </c>
      <c r="S34" s="2" t="str">
        <f t="shared" si="2"/>
        <v>Pass</v>
      </c>
    </row>
    <row r="35" spans="1:19" ht="15.75" thickBot="1" x14ac:dyDescent="0.3">
      <c r="A35" s="1">
        <v>28</v>
      </c>
      <c r="B35" s="14" t="str">
        <f>IF(first!B35="","",first!B35)</f>
        <v>Aria Adams</v>
      </c>
      <c r="C35" s="15" t="str">
        <f>IF(first!C35="","",first!C35)</f>
        <v>F</v>
      </c>
      <c r="D35" s="16">
        <f>IF(first!D35="","",first!D35)</f>
        <v>10</v>
      </c>
      <c r="E35" s="1">
        <v>98</v>
      </c>
      <c r="F35" s="1">
        <v>99</v>
      </c>
      <c r="G35" s="1">
        <v>95</v>
      </c>
      <c r="H35" s="1">
        <v>100</v>
      </c>
      <c r="I35" s="1">
        <v>99</v>
      </c>
      <c r="J35" s="1">
        <v>100</v>
      </c>
      <c r="K35" s="1">
        <v>100</v>
      </c>
      <c r="L35" s="1">
        <v>92</v>
      </c>
      <c r="M35" s="1">
        <v>98</v>
      </c>
      <c r="N35" s="1">
        <v>100</v>
      </c>
      <c r="O35" s="1">
        <v>95</v>
      </c>
      <c r="P35" s="2">
        <f t="shared" si="0"/>
        <v>1076</v>
      </c>
      <c r="Q35" s="2">
        <f t="shared" si="1"/>
        <v>97.82</v>
      </c>
      <c r="R35" s="2">
        <f>IF(Q35="", "", RANK(Q35,$Q$8:$Q$61))</f>
        <v>1</v>
      </c>
      <c r="S35" s="2" t="str">
        <f t="shared" si="2"/>
        <v>Pass</v>
      </c>
    </row>
    <row r="36" spans="1:19" ht="15.75" thickBot="1" x14ac:dyDescent="0.3">
      <c r="A36" s="1">
        <v>35</v>
      </c>
      <c r="B36" s="14" t="str">
        <f>IF(first!B36="","",first!B36)</f>
        <v/>
      </c>
      <c r="C36" s="15" t="str">
        <f>IF(first!C36="","",first!C36)</f>
        <v/>
      </c>
      <c r="D36" s="16" t="str">
        <f>IF(first!D36="","",first!D36)</f>
        <v/>
      </c>
      <c r="E36" s="1"/>
      <c r="F36" s="1"/>
      <c r="G36" s="1"/>
      <c r="H36" s="1"/>
      <c r="I36" s="1"/>
      <c r="J36" s="1"/>
      <c r="K36" s="1"/>
      <c r="L36" s="1"/>
      <c r="M36" s="1"/>
      <c r="N36" s="5"/>
      <c r="O36" s="5"/>
      <c r="P36" s="2" t="str">
        <f t="shared" si="0"/>
        <v/>
      </c>
      <c r="Q36" s="2" t="str">
        <f t="shared" si="1"/>
        <v/>
      </c>
      <c r="R36" s="2" t="str">
        <f>IF(Q36="", "", RANK(Q36,$Q$8:$Q$61))</f>
        <v/>
      </c>
      <c r="S36" s="2" t="str">
        <f t="shared" si="2"/>
        <v/>
      </c>
    </row>
    <row r="37" spans="1:19" ht="15.75" thickBot="1" x14ac:dyDescent="0.3">
      <c r="A37" s="1">
        <v>36</v>
      </c>
      <c r="B37" s="14" t="str">
        <f>IF(first!B37="","",first!B37)</f>
        <v/>
      </c>
      <c r="C37" s="15" t="str">
        <f>IF(first!C37="","",first!C37)</f>
        <v/>
      </c>
      <c r="D37" s="16" t="str">
        <f>IF(first!D37="","",first!D37)</f>
        <v/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2" t="str">
        <f t="shared" si="0"/>
        <v/>
      </c>
      <c r="Q37" s="2" t="str">
        <f t="shared" si="1"/>
        <v/>
      </c>
      <c r="R37" s="2" t="str">
        <f>IF(Q37="", "", RANK(Q37,$Q$8:$Q$61))</f>
        <v/>
      </c>
      <c r="S37" s="2" t="str">
        <f t="shared" si="2"/>
        <v/>
      </c>
    </row>
    <row r="38" spans="1:19" ht="15.75" thickBot="1" x14ac:dyDescent="0.3">
      <c r="A38" s="1">
        <v>37</v>
      </c>
      <c r="B38" s="14" t="str">
        <f>IF(first!B38="","",first!B38)</f>
        <v/>
      </c>
      <c r="C38" s="15" t="str">
        <f>IF(first!C38="","",first!C38)</f>
        <v/>
      </c>
      <c r="D38" s="16" t="str">
        <f>IF(first!D38="","",first!D38)</f>
        <v/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2" t="str">
        <f t="shared" si="0"/>
        <v/>
      </c>
      <c r="Q38" s="2" t="str">
        <f t="shared" si="1"/>
        <v/>
      </c>
      <c r="R38" s="2" t="str">
        <f>IF(Q38="", "", RANK(Q38,$Q$8:$Q$61))</f>
        <v/>
      </c>
      <c r="S38" s="2" t="str">
        <f t="shared" si="2"/>
        <v/>
      </c>
    </row>
    <row r="39" spans="1:19" ht="15.75" thickBot="1" x14ac:dyDescent="0.3">
      <c r="A39" s="1">
        <v>38</v>
      </c>
      <c r="B39" s="14" t="str">
        <f>IF(first!B39="","",first!B39)</f>
        <v/>
      </c>
      <c r="C39" s="15" t="str">
        <f>IF(first!C39="","",first!C39)</f>
        <v/>
      </c>
      <c r="D39" s="16" t="str">
        <f>IF(first!D39="","",first!D39)</f>
        <v/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2" t="str">
        <f t="shared" si="0"/>
        <v/>
      </c>
      <c r="Q39" s="2" t="str">
        <f t="shared" si="1"/>
        <v/>
      </c>
      <c r="R39" s="2" t="str">
        <f>IF(Q39="", "", RANK(Q39,$Q$8:$Q$61))</f>
        <v/>
      </c>
      <c r="S39" s="2" t="str">
        <f t="shared" si="2"/>
        <v/>
      </c>
    </row>
    <row r="40" spans="1:19" ht="15.75" thickBot="1" x14ac:dyDescent="0.3">
      <c r="A40" s="1">
        <v>39</v>
      </c>
      <c r="B40" s="14" t="str">
        <f>IF(first!B40="","",first!B40)</f>
        <v/>
      </c>
      <c r="C40" s="15" t="str">
        <f>IF(first!C40="","",first!C40)</f>
        <v/>
      </c>
      <c r="D40" s="16" t="str">
        <f>IF(first!D40="","",first!D40)</f>
        <v/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2" t="str">
        <f t="shared" si="0"/>
        <v/>
      </c>
      <c r="Q40" s="2" t="str">
        <f t="shared" si="1"/>
        <v/>
      </c>
      <c r="R40" s="2" t="str">
        <f>IF(Q40="", "", RANK(Q40,$Q$8:$Q$61))</f>
        <v/>
      </c>
      <c r="S40" s="2" t="str">
        <f t="shared" si="2"/>
        <v/>
      </c>
    </row>
    <row r="41" spans="1:19" ht="15.75" thickBot="1" x14ac:dyDescent="0.3">
      <c r="A41" s="1">
        <v>40</v>
      </c>
      <c r="B41" s="14" t="str">
        <f>IF(first!B41="","",first!B41)</f>
        <v/>
      </c>
      <c r="C41" s="15" t="str">
        <f>IF(first!C41="","",first!C41)</f>
        <v/>
      </c>
      <c r="D41" s="16" t="str">
        <f>IF(first!D41="","",first!D41)</f>
        <v/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2" t="str">
        <f t="shared" si="0"/>
        <v/>
      </c>
      <c r="Q41" s="2" t="str">
        <f t="shared" si="1"/>
        <v/>
      </c>
      <c r="R41" s="2" t="str">
        <f>IF(Q41="", "", RANK(Q41,$Q$8:$Q$61))</f>
        <v/>
      </c>
      <c r="S41" s="2" t="str">
        <f t="shared" si="2"/>
        <v/>
      </c>
    </row>
    <row r="42" spans="1:19" ht="15.75" thickBot="1" x14ac:dyDescent="0.3">
      <c r="A42" s="1">
        <v>41</v>
      </c>
      <c r="B42" s="14" t="str">
        <f>IF(first!B42="","",first!B42)</f>
        <v/>
      </c>
      <c r="C42" s="15" t="str">
        <f>IF(first!C42="","",first!C42)</f>
        <v/>
      </c>
      <c r="D42" s="16" t="str">
        <f>IF(first!D42="","",first!D42)</f>
        <v/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2" t="str">
        <f t="shared" si="0"/>
        <v/>
      </c>
      <c r="Q42" s="2" t="str">
        <f t="shared" si="1"/>
        <v/>
      </c>
      <c r="R42" s="2" t="str">
        <f>IF(Q42="", "", RANK(Q42,$Q$8:$Q$61))</f>
        <v/>
      </c>
      <c r="S42" s="2" t="str">
        <f t="shared" si="2"/>
        <v/>
      </c>
    </row>
    <row r="43" spans="1:19" ht="15.75" thickBot="1" x14ac:dyDescent="0.3">
      <c r="A43" s="1">
        <v>42</v>
      </c>
      <c r="B43" s="14" t="str">
        <f>IF(first!B43="","",first!B43)</f>
        <v/>
      </c>
      <c r="C43" s="15" t="str">
        <f>IF(first!C43="","",first!C43)</f>
        <v/>
      </c>
      <c r="D43" s="16" t="str">
        <f>IF(first!D43="","",first!D43)</f>
        <v/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2" t="str">
        <f t="shared" si="0"/>
        <v/>
      </c>
      <c r="Q43" s="2" t="str">
        <f t="shared" si="1"/>
        <v/>
      </c>
      <c r="R43" s="2" t="str">
        <f>IF(Q43="", "", RANK(Q43,$Q$8:$Q$61))</f>
        <v/>
      </c>
      <c r="S43" s="2" t="str">
        <f t="shared" si="2"/>
        <v/>
      </c>
    </row>
    <row r="44" spans="1:19" ht="15.75" thickBot="1" x14ac:dyDescent="0.3">
      <c r="A44" s="1">
        <v>43</v>
      </c>
      <c r="B44" s="14" t="str">
        <f>IF(first!B44="","",first!B44)</f>
        <v/>
      </c>
      <c r="C44" s="15" t="str">
        <f>IF(first!C44="","",first!C44)</f>
        <v/>
      </c>
      <c r="D44" s="16" t="str">
        <f>IF(first!D44="","",first!D44)</f>
        <v/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2" t="str">
        <f t="shared" si="0"/>
        <v/>
      </c>
      <c r="Q44" s="2" t="str">
        <f t="shared" si="1"/>
        <v/>
      </c>
      <c r="R44" s="2" t="str">
        <f>IF(Q44="", "", RANK(Q44,$Q$8:$Q$61))</f>
        <v/>
      </c>
      <c r="S44" s="2" t="str">
        <f t="shared" si="2"/>
        <v/>
      </c>
    </row>
    <row r="45" spans="1:19" ht="15.75" thickBot="1" x14ac:dyDescent="0.3">
      <c r="A45" s="1">
        <v>44</v>
      </c>
      <c r="B45" s="14" t="str">
        <f>IF(first!B45="","",first!B45)</f>
        <v/>
      </c>
      <c r="C45" s="15" t="str">
        <f>IF(first!C45="","",first!C45)</f>
        <v/>
      </c>
      <c r="D45" s="16" t="str">
        <f>IF(first!D45="","",first!D45)</f>
        <v/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2" t="str">
        <f t="shared" si="0"/>
        <v/>
      </c>
      <c r="Q45" s="2" t="str">
        <f t="shared" si="1"/>
        <v/>
      </c>
      <c r="R45" s="2" t="str">
        <f>IF(Q45="", "", RANK(Q45,$Q$8:$Q$61))</f>
        <v/>
      </c>
      <c r="S45" s="2" t="str">
        <f t="shared" si="2"/>
        <v/>
      </c>
    </row>
    <row r="46" spans="1:19" ht="15.75" thickBot="1" x14ac:dyDescent="0.3">
      <c r="A46" s="1">
        <v>45</v>
      </c>
      <c r="B46" s="14" t="str">
        <f>IF(first!B46="","",first!B46)</f>
        <v/>
      </c>
      <c r="C46" s="15" t="str">
        <f>IF(first!C46="","",first!C46)</f>
        <v/>
      </c>
      <c r="D46" s="16" t="str">
        <f>IF(first!D46="","",first!D46)</f>
        <v/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2" t="str">
        <f t="shared" si="0"/>
        <v/>
      </c>
      <c r="Q46" s="2" t="str">
        <f t="shared" si="1"/>
        <v/>
      </c>
      <c r="R46" s="2" t="str">
        <f>IF(Q46="", "", RANK(Q46,$Q$8:$Q$61))</f>
        <v/>
      </c>
      <c r="S46" s="2" t="str">
        <f t="shared" si="2"/>
        <v/>
      </c>
    </row>
    <row r="47" spans="1:19" ht="15.75" thickBot="1" x14ac:dyDescent="0.3">
      <c r="A47" s="1">
        <v>46</v>
      </c>
      <c r="B47" s="14" t="str">
        <f>IF(first!B47="","",first!B47)</f>
        <v/>
      </c>
      <c r="C47" s="15" t="str">
        <f>IF(first!C47="","",first!C47)</f>
        <v/>
      </c>
      <c r="D47" s="16" t="str">
        <f>IF(first!D47="","",first!D47)</f>
        <v/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2" t="str">
        <f t="shared" si="0"/>
        <v/>
      </c>
      <c r="Q47" s="2" t="str">
        <f t="shared" si="1"/>
        <v/>
      </c>
      <c r="R47" s="2" t="str">
        <f>IF(Q47="", "", RANK(Q47,$Q$8:$Q$61))</f>
        <v/>
      </c>
      <c r="S47" s="2" t="str">
        <f t="shared" si="2"/>
        <v/>
      </c>
    </row>
    <row r="48" spans="1:19" ht="15.75" thickBot="1" x14ac:dyDescent="0.3">
      <c r="A48" s="1">
        <v>47</v>
      </c>
      <c r="B48" s="14" t="str">
        <f>IF(first!B48="","",first!B48)</f>
        <v/>
      </c>
      <c r="C48" s="15" t="str">
        <f>IF(first!C48="","",first!C48)</f>
        <v/>
      </c>
      <c r="D48" s="16" t="str">
        <f>IF(first!D48="","",first!D48)</f>
        <v/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2" t="str">
        <f t="shared" si="0"/>
        <v/>
      </c>
      <c r="Q48" s="2" t="str">
        <f t="shared" si="1"/>
        <v/>
      </c>
      <c r="R48" s="2" t="str">
        <f>IF(Q48="", "", RANK(Q48,$Q$8:$Q$61))</f>
        <v/>
      </c>
      <c r="S48" s="2" t="str">
        <f t="shared" si="2"/>
        <v/>
      </c>
    </row>
    <row r="49" spans="1:19" ht="15.75" thickBot="1" x14ac:dyDescent="0.3">
      <c r="A49" s="1">
        <v>48</v>
      </c>
      <c r="B49" s="14" t="str">
        <f>IF(first!B49="","",first!B49)</f>
        <v/>
      </c>
      <c r="C49" s="15" t="str">
        <f>IF(first!C49="","",first!C49)</f>
        <v/>
      </c>
      <c r="D49" s="16" t="str">
        <f>IF(first!D49="","",first!D49)</f>
        <v/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2" t="str">
        <f t="shared" si="0"/>
        <v/>
      </c>
      <c r="Q49" s="2" t="str">
        <f t="shared" si="1"/>
        <v/>
      </c>
      <c r="R49" s="2" t="str">
        <f>IF(Q49="", "", RANK(Q49,$Q$8:$Q$61))</f>
        <v/>
      </c>
      <c r="S49" s="2" t="str">
        <f t="shared" si="2"/>
        <v/>
      </c>
    </row>
    <row r="50" spans="1:19" ht="15.75" thickBot="1" x14ac:dyDescent="0.3">
      <c r="A50" s="1">
        <v>49</v>
      </c>
      <c r="B50" s="14" t="str">
        <f>IF(first!B50="","",first!B50)</f>
        <v/>
      </c>
      <c r="C50" s="15" t="str">
        <f>IF(first!C50="","",first!C50)</f>
        <v/>
      </c>
      <c r="D50" s="16" t="str">
        <f>IF(first!D50="","",first!D50)</f>
        <v/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2" t="str">
        <f t="shared" si="0"/>
        <v/>
      </c>
      <c r="Q50" s="2" t="str">
        <f t="shared" si="1"/>
        <v/>
      </c>
      <c r="R50" s="2" t="str">
        <f>IF(Q50="", "", RANK(Q50,$Q$8:$Q$61))</f>
        <v/>
      </c>
      <c r="S50" s="2" t="str">
        <f t="shared" si="2"/>
        <v/>
      </c>
    </row>
    <row r="51" spans="1:19" ht="15.75" thickBot="1" x14ac:dyDescent="0.3">
      <c r="A51" s="1">
        <v>50</v>
      </c>
      <c r="B51" s="14" t="str">
        <f>IF(first!B51="","",first!B51)</f>
        <v/>
      </c>
      <c r="C51" s="15" t="str">
        <f>IF(first!C51="","",first!C51)</f>
        <v/>
      </c>
      <c r="D51" s="16" t="str">
        <f>IF(first!D51="","",first!D51)</f>
        <v/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2" t="str">
        <f t="shared" si="0"/>
        <v/>
      </c>
      <c r="Q51" s="2" t="str">
        <f t="shared" si="1"/>
        <v/>
      </c>
      <c r="R51" s="2" t="str">
        <f>IF(Q51="", "", RANK(Q51,$Q$8:$Q$61))</f>
        <v/>
      </c>
      <c r="S51" s="2" t="str">
        <f t="shared" si="2"/>
        <v/>
      </c>
    </row>
    <row r="52" spans="1:19" ht="15.75" thickBot="1" x14ac:dyDescent="0.3">
      <c r="A52" s="1">
        <v>51</v>
      </c>
      <c r="B52" s="14" t="str">
        <f>IF(first!B52="","",first!B52)</f>
        <v/>
      </c>
      <c r="C52" s="15" t="str">
        <f>IF(first!C52="","",first!C52)</f>
        <v/>
      </c>
      <c r="D52" s="16" t="str">
        <f>IF(first!D52="","",first!D52)</f>
        <v/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2" t="str">
        <f t="shared" si="0"/>
        <v/>
      </c>
      <c r="Q52" s="2" t="str">
        <f t="shared" si="1"/>
        <v/>
      </c>
      <c r="R52" s="2" t="str">
        <f>IF(Q52="", "", RANK(Q52,$Q$8:$Q$61))</f>
        <v/>
      </c>
      <c r="S52" s="2" t="str">
        <f t="shared" si="2"/>
        <v/>
      </c>
    </row>
    <row r="53" spans="1:19" ht="15.75" thickBot="1" x14ac:dyDescent="0.3">
      <c r="A53" s="1">
        <v>52</v>
      </c>
      <c r="B53" s="14" t="str">
        <f>IF(first!B53="","",first!B53)</f>
        <v/>
      </c>
      <c r="C53" s="15" t="str">
        <f>IF(first!C53="","",first!C53)</f>
        <v/>
      </c>
      <c r="D53" s="16" t="str">
        <f>IF(first!D53="","",first!D53)</f>
        <v/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2" t="str">
        <f t="shared" si="0"/>
        <v/>
      </c>
      <c r="Q53" s="2" t="str">
        <f t="shared" si="1"/>
        <v/>
      </c>
      <c r="R53" s="2" t="str">
        <f>IF(Q53="", "", RANK(Q53,$Q$8:$Q$61))</f>
        <v/>
      </c>
      <c r="S53" s="2" t="str">
        <f t="shared" si="2"/>
        <v/>
      </c>
    </row>
    <row r="54" spans="1:19" ht="15.75" thickBot="1" x14ac:dyDescent="0.3">
      <c r="A54" s="1">
        <v>53</v>
      </c>
      <c r="B54" s="14" t="str">
        <f>IF(first!B54="","",first!B54)</f>
        <v/>
      </c>
      <c r="C54" s="15" t="str">
        <f>IF(first!C54="","",first!C54)</f>
        <v/>
      </c>
      <c r="D54" s="16" t="str">
        <f>IF(first!D54="","",first!D54)</f>
        <v/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2" t="str">
        <f t="shared" si="0"/>
        <v/>
      </c>
      <c r="Q54" s="2" t="str">
        <f t="shared" si="1"/>
        <v/>
      </c>
      <c r="R54" s="2" t="str">
        <f>IF(Q54="", "", RANK(Q54,$Q$8:$Q$61))</f>
        <v/>
      </c>
      <c r="S54" s="2" t="str">
        <f t="shared" si="2"/>
        <v/>
      </c>
    </row>
    <row r="55" spans="1:19" ht="15.75" thickBot="1" x14ac:dyDescent="0.3">
      <c r="A55" s="1">
        <v>54</v>
      </c>
      <c r="B55" s="14" t="str">
        <f>IF(first!B55="","",first!B55)</f>
        <v/>
      </c>
      <c r="C55" s="15" t="str">
        <f>IF(first!C55="","",first!C55)</f>
        <v/>
      </c>
      <c r="D55" s="16" t="str">
        <f>IF(first!D55="","",first!D55)</f>
        <v/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2" t="str">
        <f t="shared" si="0"/>
        <v/>
      </c>
      <c r="Q55" s="2" t="str">
        <f t="shared" si="1"/>
        <v/>
      </c>
      <c r="R55" s="2" t="str">
        <f>IF(Q55="", "", RANK(Q55,$Q$8:$Q$61))</f>
        <v/>
      </c>
      <c r="S55" s="2" t="str">
        <f t="shared" si="2"/>
        <v/>
      </c>
    </row>
    <row r="56" spans="1:19" ht="15.75" thickBot="1" x14ac:dyDescent="0.3">
      <c r="A56" s="1">
        <v>55</v>
      </c>
      <c r="B56" s="14" t="str">
        <f>IF(first!B56="","",first!B56)</f>
        <v/>
      </c>
      <c r="C56" s="15" t="str">
        <f>IF(first!C56="","",first!C56)</f>
        <v/>
      </c>
      <c r="D56" s="16" t="str">
        <f>IF(first!D56="","",first!D56)</f>
        <v/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2" t="str">
        <f t="shared" si="0"/>
        <v/>
      </c>
      <c r="Q56" s="2" t="str">
        <f t="shared" si="1"/>
        <v/>
      </c>
      <c r="R56" s="2" t="str">
        <f>IF(Q56="", "", RANK(Q56,$Q$8:$Q$61))</f>
        <v/>
      </c>
      <c r="S56" s="2" t="str">
        <f t="shared" si="2"/>
        <v/>
      </c>
    </row>
    <row r="57" spans="1:19" ht="15.75" thickBot="1" x14ac:dyDescent="0.3">
      <c r="A57" s="1">
        <v>56</v>
      </c>
      <c r="B57" s="14" t="str">
        <f>IF(first!B57="","",first!B57)</f>
        <v/>
      </c>
      <c r="C57" s="15" t="str">
        <f>IF(first!C57="","",first!C57)</f>
        <v/>
      </c>
      <c r="D57" s="16" t="str">
        <f>IF(first!D57="","",first!D57)</f>
        <v/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2" t="str">
        <f t="shared" si="0"/>
        <v/>
      </c>
      <c r="Q57" s="2" t="str">
        <f t="shared" si="1"/>
        <v/>
      </c>
      <c r="R57" s="2" t="str">
        <f>IF(Q57="", "", RANK(Q57,$Q$8:$Q$61))</f>
        <v/>
      </c>
      <c r="S57" s="2" t="str">
        <f t="shared" si="2"/>
        <v/>
      </c>
    </row>
    <row r="58" spans="1:19" ht="15.75" thickBot="1" x14ac:dyDescent="0.3">
      <c r="A58" s="1">
        <v>57</v>
      </c>
      <c r="B58" s="14" t="str">
        <f>IF(first!B58="","",first!B58)</f>
        <v/>
      </c>
      <c r="C58" s="15" t="str">
        <f>IF(first!C58="","",first!C58)</f>
        <v/>
      </c>
      <c r="D58" s="16" t="str">
        <f>IF(first!D58="","",first!D58)</f>
        <v/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 t="str">
        <f t="shared" si="0"/>
        <v/>
      </c>
      <c r="Q58" s="2" t="str">
        <f t="shared" si="1"/>
        <v/>
      </c>
      <c r="R58" s="2" t="str">
        <f>IF(Q58="", "", RANK(Q58,$Q$8:$Q$61))</f>
        <v/>
      </c>
      <c r="S58" s="2" t="str">
        <f t="shared" si="2"/>
        <v/>
      </c>
    </row>
    <row r="59" spans="1:19" ht="15.75" thickBot="1" x14ac:dyDescent="0.3">
      <c r="A59" s="1">
        <v>58</v>
      </c>
      <c r="B59" s="14" t="str">
        <f>IF(first!B59="","",first!B59)</f>
        <v/>
      </c>
      <c r="C59" s="15" t="str">
        <f>IF(first!C59="","",first!C59)</f>
        <v/>
      </c>
      <c r="D59" s="16" t="str">
        <f>IF(first!D59="","",first!D59)</f>
        <v/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2" t="str">
        <f t="shared" si="0"/>
        <v/>
      </c>
      <c r="Q59" s="2" t="str">
        <f t="shared" si="1"/>
        <v/>
      </c>
      <c r="R59" s="2" t="str">
        <f>IF(Q59="", "", RANK(Q59,$Q$8:$Q$61))</f>
        <v/>
      </c>
      <c r="S59" s="2" t="str">
        <f t="shared" si="2"/>
        <v/>
      </c>
    </row>
    <row r="60" spans="1:19" ht="15.75" thickBot="1" x14ac:dyDescent="0.3">
      <c r="A60" s="1">
        <v>59</v>
      </c>
      <c r="B60" s="14" t="str">
        <f>IF(first!B60="","",first!B60)</f>
        <v/>
      </c>
      <c r="C60" s="15" t="str">
        <f>IF(first!C60="","",first!C60)</f>
        <v/>
      </c>
      <c r="D60" s="16" t="str">
        <f>IF(first!D60="","",first!D60)</f>
        <v/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 t="str">
        <f t="shared" si="0"/>
        <v/>
      </c>
      <c r="Q60" s="2" t="str">
        <f t="shared" si="1"/>
        <v/>
      </c>
      <c r="R60" s="2" t="str">
        <f>IF(Q60="", "", RANK(Q60,$Q$8:$Q$61))</f>
        <v/>
      </c>
      <c r="S60" s="2" t="str">
        <f t="shared" si="2"/>
        <v/>
      </c>
    </row>
    <row r="61" spans="1:19" ht="15.75" thickBot="1" x14ac:dyDescent="0.3">
      <c r="A61" s="1">
        <v>60</v>
      </c>
      <c r="B61" s="14" t="str">
        <f>IF(first!B61="","",first!B61)</f>
        <v/>
      </c>
      <c r="C61" s="15" t="str">
        <f>IF(first!C61="","",first!C61)</f>
        <v/>
      </c>
      <c r="D61" s="16" t="str">
        <f>IF(first!D61="","",first!D61)</f>
        <v/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" t="str">
        <f t="shared" si="0"/>
        <v/>
      </c>
      <c r="Q61" s="2" t="str">
        <f t="shared" si="1"/>
        <v/>
      </c>
      <c r="R61" s="2" t="str">
        <f>IF(Q61="", "", RANK(Q61,$Q$8:$Q$61))</f>
        <v/>
      </c>
      <c r="S61" s="2" t="str">
        <f t="shared" si="2"/>
        <v/>
      </c>
    </row>
    <row r="65" spans="5:18" x14ac:dyDescent="0.25">
      <c r="E65" s="5" t="s">
        <v>21</v>
      </c>
      <c r="F65" s="5"/>
      <c r="G65" s="5"/>
      <c r="H65" s="5"/>
      <c r="I65" s="5"/>
      <c r="J65" s="5"/>
      <c r="K65" s="5"/>
      <c r="L65" s="5"/>
      <c r="M65" s="5"/>
      <c r="N65" s="5"/>
      <c r="O65" s="5" t="s">
        <v>19</v>
      </c>
      <c r="P65" s="5"/>
      <c r="Q65" s="5"/>
      <c r="R65" s="5" t="s">
        <v>20</v>
      </c>
    </row>
    <row r="66" spans="5:18" x14ac:dyDescent="0.25">
      <c r="E66" s="5" t="s">
        <v>22</v>
      </c>
      <c r="F66" s="5"/>
      <c r="G66" s="5"/>
      <c r="H66" s="5"/>
      <c r="I66" s="5"/>
      <c r="J66" s="5"/>
      <c r="K66" s="5"/>
      <c r="L66" s="5"/>
      <c r="M66" s="5"/>
      <c r="N66" s="5"/>
      <c r="O66" s="5" t="s">
        <v>22</v>
      </c>
      <c r="P66" s="5"/>
      <c r="Q66" s="5"/>
      <c r="R66" s="5"/>
    </row>
    <row r="67" spans="5:18" x14ac:dyDescent="0.25">
      <c r="E67" s="5" t="s">
        <v>23</v>
      </c>
      <c r="F67" s="5"/>
      <c r="G67" s="5"/>
      <c r="H67" s="5"/>
      <c r="I67" s="5"/>
      <c r="J67" s="5"/>
      <c r="K67" s="5"/>
      <c r="L67" s="5"/>
      <c r="M67" s="5"/>
      <c r="N67" s="5"/>
      <c r="O67" s="5" t="s">
        <v>23</v>
      </c>
      <c r="P67" s="5"/>
      <c r="Q67" s="5"/>
      <c r="R67" s="5"/>
    </row>
  </sheetData>
  <sheetProtection algorithmName="SHA-512" hashValue="EPEfn+sZaT8n+zCqYl6zjEEZrsuhBj4ImrhTefZtbyVU7my9pgkQ8dqpDFTqbXfBIU/If5Y42eg+OJG5m8SD+w==" saltValue="g5NtjGJP7ltrjOkFjdFF3Q==" spinCount="100000" sheet="1" objects="1" scenarios="1"/>
  <mergeCells count="26">
    <mergeCell ref="V8:AN8"/>
    <mergeCell ref="W9:Y9"/>
    <mergeCell ref="Z9:AB9"/>
    <mergeCell ref="AC9:AE9"/>
    <mergeCell ref="AI9:AK9"/>
    <mergeCell ref="AL9:AN9"/>
    <mergeCell ref="AF9:AH9"/>
    <mergeCell ref="A1:U1"/>
    <mergeCell ref="A3:B3"/>
    <mergeCell ref="C3:D3"/>
    <mergeCell ref="A4:B4"/>
    <mergeCell ref="C4:D4"/>
    <mergeCell ref="E3:F3"/>
    <mergeCell ref="G3:H3"/>
    <mergeCell ref="I3:J3"/>
    <mergeCell ref="K3:L3"/>
    <mergeCell ref="E4:F4"/>
    <mergeCell ref="G4:H4"/>
    <mergeCell ref="I4:J4"/>
    <mergeCell ref="K4:L4"/>
    <mergeCell ref="G5:H5"/>
    <mergeCell ref="I5:J5"/>
    <mergeCell ref="K5:L5"/>
    <mergeCell ref="A5:B5"/>
    <mergeCell ref="C5:D5"/>
    <mergeCell ref="E5:F5"/>
  </mergeCells>
  <conditionalFormatting sqref="S2:S1048576">
    <cfRule type="containsText" dxfId="14" priority="3" operator="containsText" text="Pass">
      <formula>NOT(ISERROR(SEARCH("Pass",S2)))</formula>
    </cfRule>
    <cfRule type="containsText" dxfId="13" priority="4" operator="containsText" text="Fail">
      <formula>NOT(ISERROR(SEARCH("Fail",S2)))</formula>
    </cfRule>
  </conditionalFormatting>
  <conditionalFormatting sqref="S1">
    <cfRule type="containsText" dxfId="12" priority="1" operator="containsText" text="Fail">
      <formula>NOT(ISERROR(SEARCH("Fail",S1)))</formula>
    </cfRule>
    <cfRule type="containsText" dxfId="11" priority="2" operator="containsText" text="Pass">
      <formula>NOT(ISERROR(SEARCH("Pass",S1)))</formula>
    </cfRule>
  </conditionalFormatting>
  <dataValidations count="1">
    <dataValidation type="decimal" allowBlank="1" showInputMessage="1" showErrorMessage="1" sqref="E1 E8:O61">
      <formula1>0</formula1>
      <formula2>100</formula2>
    </dataValidation>
  </dataValidation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2"/>
  <sheetViews>
    <sheetView workbookViewId="0">
      <selection activeCell="A2" sqref="A2"/>
    </sheetView>
  </sheetViews>
  <sheetFormatPr defaultRowHeight="15" x14ac:dyDescent="0.25"/>
  <cols>
    <col min="1" max="1" width="5.28515625" bestFit="1" customWidth="1"/>
    <col min="2" max="2" width="22.7109375" customWidth="1"/>
    <col min="3" max="4" width="5.28515625" bestFit="1" customWidth="1"/>
    <col min="5" max="5" width="5.7109375" customWidth="1"/>
    <col min="6" max="6" width="4.42578125" customWidth="1"/>
    <col min="7" max="7" width="3.5703125" customWidth="1"/>
    <col min="8" max="8" width="3.7109375" customWidth="1"/>
    <col min="9" max="14" width="5.28515625" bestFit="1" customWidth="1"/>
    <col min="15" max="15" width="5.7109375" customWidth="1"/>
    <col min="16" max="17" width="6" bestFit="1" customWidth="1"/>
    <col min="18" max="18" width="5.28515625" bestFit="1" customWidth="1"/>
    <col min="20" max="20" width="20.42578125" bestFit="1" customWidth="1"/>
    <col min="22" max="22" width="21.42578125" customWidth="1"/>
    <col min="23" max="23" width="4.140625" customWidth="1"/>
    <col min="24" max="24" width="7.7109375" customWidth="1"/>
    <col min="25" max="25" width="5.7109375" customWidth="1"/>
    <col min="26" max="26" width="4.5703125" customWidth="1"/>
    <col min="27" max="27" width="4.28515625" customWidth="1"/>
    <col min="28" max="28" width="5.28515625" customWidth="1"/>
    <col min="29" max="29" width="5" customWidth="1"/>
    <col min="30" max="30" width="5.28515625" customWidth="1"/>
    <col min="31" max="31" width="6" customWidth="1"/>
    <col min="32" max="32" width="4.7109375" customWidth="1"/>
    <col min="33" max="33" width="5.42578125" customWidth="1"/>
    <col min="34" max="34" width="6.140625" customWidth="1"/>
    <col min="35" max="35" width="5" customWidth="1"/>
    <col min="36" max="36" width="4.28515625" customWidth="1"/>
    <col min="37" max="37" width="6.28515625" customWidth="1"/>
    <col min="38" max="38" width="5.42578125" customWidth="1"/>
    <col min="39" max="39" width="4.85546875" customWidth="1"/>
    <col min="40" max="40" width="7" customWidth="1"/>
  </cols>
  <sheetData>
    <row r="1" spans="1:40" ht="26.25" x14ac:dyDescent="0.4">
      <c r="A1" s="71" t="s">
        <v>94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3" spans="1:40" x14ac:dyDescent="0.25">
      <c r="A3" s="85"/>
      <c r="B3" s="85"/>
      <c r="C3" s="85"/>
      <c r="D3" s="85"/>
      <c r="F3" s="80" t="s">
        <v>35</v>
      </c>
      <c r="G3" s="80"/>
      <c r="H3" s="72"/>
      <c r="I3" s="72"/>
      <c r="J3" s="80" t="s">
        <v>37</v>
      </c>
      <c r="K3" s="80"/>
      <c r="L3" s="72"/>
      <c r="M3" s="72"/>
    </row>
    <row r="4" spans="1:40" x14ac:dyDescent="0.25">
      <c r="A4" s="85"/>
      <c r="B4" s="85"/>
      <c r="C4" s="85"/>
      <c r="D4" s="85"/>
      <c r="F4" s="80" t="s">
        <v>36</v>
      </c>
      <c r="G4" s="80"/>
      <c r="H4" s="72"/>
      <c r="I4" s="72"/>
      <c r="J4" s="80" t="s">
        <v>38</v>
      </c>
      <c r="K4" s="80"/>
      <c r="L4" s="72"/>
      <c r="M4" s="72"/>
    </row>
    <row r="5" spans="1:40" x14ac:dyDescent="0.25">
      <c r="A5" s="85"/>
      <c r="B5" s="85"/>
      <c r="C5" s="85"/>
      <c r="D5" s="85"/>
      <c r="F5" s="80" t="s">
        <v>44</v>
      </c>
      <c r="G5" s="80"/>
      <c r="H5" s="84"/>
      <c r="I5" s="58"/>
      <c r="J5" s="84"/>
      <c r="K5" s="58"/>
      <c r="L5" s="84"/>
      <c r="M5" s="58"/>
    </row>
    <row r="7" spans="1:40" ht="95.25" thickBot="1" x14ac:dyDescent="0.3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5</v>
      </c>
      <c r="G7" s="12" t="s">
        <v>6</v>
      </c>
      <c r="H7" s="12" t="s">
        <v>7</v>
      </c>
      <c r="I7" s="12" t="s">
        <v>8</v>
      </c>
      <c r="J7" s="12" t="s">
        <v>9</v>
      </c>
      <c r="K7" s="12" t="s">
        <v>10</v>
      </c>
      <c r="L7" s="12" t="s">
        <v>11</v>
      </c>
      <c r="M7" s="12" t="s">
        <v>12</v>
      </c>
      <c r="N7" s="12" t="s">
        <v>13</v>
      </c>
      <c r="O7" s="12" t="s">
        <v>14</v>
      </c>
      <c r="P7" s="6" t="s">
        <v>15</v>
      </c>
      <c r="Q7" s="6" t="s">
        <v>16</v>
      </c>
      <c r="R7" s="6" t="s">
        <v>17</v>
      </c>
      <c r="S7" s="13" t="s">
        <v>18</v>
      </c>
    </row>
    <row r="8" spans="1:40" ht="34.5" thickBot="1" x14ac:dyDescent="0.55000000000000004">
      <c r="A8" s="1">
        <v>1</v>
      </c>
      <c r="B8" s="14" t="str">
        <f>IF(first!B8="","",first!B8)</f>
        <v>Ethan James</v>
      </c>
      <c r="C8" s="15" t="str">
        <f>IF(first!C8="","",first!C8)</f>
        <v>M</v>
      </c>
      <c r="D8" s="16">
        <f>IF(first!D8="","",first!D8)</f>
        <v>10</v>
      </c>
      <c r="E8" s="1">
        <f>IF(COUNT(first!E8,second!E8)=2, AVERAGE(first!E8,second!E8),"")</f>
        <v>67</v>
      </c>
      <c r="F8" s="1">
        <f>IF(COUNT(first!F8,second!F8)=2, AVERAGE(first!F8,second!F8),"")</f>
        <v>75</v>
      </c>
      <c r="G8" s="1">
        <f>IF(COUNT(first!G8,second!G8)=2, AVERAGE(first!G8,second!G8),"")</f>
        <v>49</v>
      </c>
      <c r="H8" s="1">
        <f>IF(COUNT(first!H8,second!H8)=2, AVERAGE(first!H8,second!H8),"")</f>
        <v>56</v>
      </c>
      <c r="I8" s="1">
        <f>IF(COUNT(first!I8,second!I8)=2, AVERAGE(first!I8,second!I8),"")</f>
        <v>61</v>
      </c>
      <c r="J8" s="1">
        <f>IF(COUNT(first!J8,second!J8)=2, AVERAGE(first!J8,second!J8),"")</f>
        <v>79</v>
      </c>
      <c r="K8" s="1">
        <f>IF(COUNT(first!K8,second!K8)=2, AVERAGE(first!K8,second!K8),"")</f>
        <v>78</v>
      </c>
      <c r="L8" s="1">
        <f>IF(COUNT(first!L8,second!L8)=2, AVERAGE(first!L8,second!L8),"")</f>
        <v>60</v>
      </c>
      <c r="M8" s="1">
        <f>IF(COUNT(first!M8,second!M8)=2, AVERAGE(first!M8,second!M8),"")</f>
        <v>62</v>
      </c>
      <c r="N8" s="1">
        <f>IF(COUNT(first!N8,second!N8)=2, AVERAGE(first!N8,second!N8),"")</f>
        <v>81</v>
      </c>
      <c r="O8" s="1">
        <f>IF(COUNT(first!O8,second!O8)=2, AVERAGE(first!O8,second!O8),"")</f>
        <v>51</v>
      </c>
      <c r="P8" s="2">
        <f>IF(COUNTBLANK(E8:O8)=0, SUM(E8:O8), "")</f>
        <v>719</v>
      </c>
      <c r="Q8" s="2">
        <f>IF(COUNTBLANK(E8:O8)=0,ROUND(AVERAGE(E8:O8),2),"")</f>
        <v>65.36</v>
      </c>
      <c r="R8" s="2">
        <f t="shared" ref="R8:R39" si="0">IF(Q8="","",RANK(Q8, $Q$8:$Q$66))</f>
        <v>24</v>
      </c>
      <c r="S8" s="2" t="str">
        <f>IF(COUNTBLANK(E8:O8)=0, IF(Q8&gt;50,"Pass","Fail"),"")</f>
        <v>Pass</v>
      </c>
      <c r="V8" s="56" t="s">
        <v>34</v>
      </c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8"/>
    </row>
    <row r="9" spans="1:40" ht="15.75" thickBot="1" x14ac:dyDescent="0.3">
      <c r="A9" s="1">
        <v>2</v>
      </c>
      <c r="B9" s="14" t="str">
        <f>IF(first!B9="","",first!B9)</f>
        <v>Olivia Martin</v>
      </c>
      <c r="C9" s="15" t="str">
        <f>IF(first!C9="","",first!C9)</f>
        <v>F</v>
      </c>
      <c r="D9" s="16">
        <f>IF(first!D9="","",first!D9)</f>
        <v>10</v>
      </c>
      <c r="E9" s="1">
        <f>IF(COUNT(first!E9,second!E9)=2, AVERAGE(first!E9,second!E9),"")</f>
        <v>82</v>
      </c>
      <c r="F9" s="1">
        <f>IF(COUNT(first!F9,second!F9)=2, AVERAGE(first!F9,second!F9),"")</f>
        <v>90</v>
      </c>
      <c r="G9" s="1">
        <f>IF(COUNT(first!G9,second!G9)=2, AVERAGE(first!G9,second!G9),"")</f>
        <v>79</v>
      </c>
      <c r="H9" s="1">
        <f>IF(COUNT(first!H9,second!H9)=2, AVERAGE(first!H9,second!H9),"")</f>
        <v>93</v>
      </c>
      <c r="I9" s="1">
        <f>IF(COUNT(first!I9,second!I9)=2, AVERAGE(first!I9,second!I9),"")</f>
        <v>84</v>
      </c>
      <c r="J9" s="1">
        <f>IF(COUNT(first!J9,second!J9)=2, AVERAGE(first!J9,second!J9),"")</f>
        <v>90</v>
      </c>
      <c r="K9" s="1">
        <f>IF(COUNT(first!K9,second!K9)=2, AVERAGE(first!K9,second!K9),"")</f>
        <v>96</v>
      </c>
      <c r="L9" s="1">
        <f>IF(COUNT(first!L9,second!L9)=2, AVERAGE(first!L9,second!L9),"")</f>
        <v>87</v>
      </c>
      <c r="M9" s="1">
        <f>IF(COUNT(first!M9,second!M9)=2, AVERAGE(first!M9,second!M9),"")</f>
        <v>81</v>
      </c>
      <c r="N9" s="1">
        <f>IF(COUNT(first!N9,second!N9)=2, AVERAGE(first!N9,second!N9),"")</f>
        <v>88</v>
      </c>
      <c r="O9" s="1">
        <f>IF(COUNT(first!O9,second!O9)=2, AVERAGE(first!O9,second!O9),"")</f>
        <v>87</v>
      </c>
      <c r="P9" s="2">
        <f t="shared" ref="P9:P66" si="1">IF(COUNTBLANK(E9:O9)=0, SUM(E9:O9), "")</f>
        <v>957</v>
      </c>
      <c r="Q9" s="2">
        <f t="shared" ref="Q9:Q66" si="2">IF(COUNTBLANK(E9:O9)=0,ROUND(AVERAGE(E9:O9),2),"")</f>
        <v>87</v>
      </c>
      <c r="R9" s="2">
        <f t="shared" si="0"/>
        <v>3</v>
      </c>
      <c r="S9" s="2" t="str">
        <f t="shared" ref="S9:S66" si="3">IF(COUNTBLANK(E9:O9)=0, IF(Q9&gt;50,"Pass","Fail"),"")</f>
        <v>Pass</v>
      </c>
      <c r="V9" s="25"/>
      <c r="W9" s="74" t="s">
        <v>25</v>
      </c>
      <c r="X9" s="75"/>
      <c r="Y9" s="76"/>
      <c r="Z9" s="59" t="s">
        <v>26</v>
      </c>
      <c r="AA9" s="60"/>
      <c r="AB9" s="61"/>
      <c r="AC9" s="62" t="s">
        <v>33</v>
      </c>
      <c r="AD9" s="63"/>
      <c r="AE9" s="64"/>
      <c r="AF9" s="68" t="s">
        <v>45</v>
      </c>
      <c r="AG9" s="69"/>
      <c r="AH9" s="70"/>
      <c r="AI9" s="65" t="s">
        <v>46</v>
      </c>
      <c r="AJ9" s="66"/>
      <c r="AK9" s="67"/>
      <c r="AL9" s="53" t="s">
        <v>64</v>
      </c>
      <c r="AM9" s="54"/>
      <c r="AN9" s="55"/>
    </row>
    <row r="10" spans="1:40" ht="15.75" thickBot="1" x14ac:dyDescent="0.3">
      <c r="A10" s="1">
        <v>3</v>
      </c>
      <c r="B10" s="14" t="str">
        <f>IF(first!B10="","",first!B10)</f>
        <v>Liam Carter</v>
      </c>
      <c r="C10" s="15" t="str">
        <f>IF(first!C10="","",first!C10)</f>
        <v>M</v>
      </c>
      <c r="D10" s="16">
        <f>IF(first!D10="","",first!D10)</f>
        <v>10</v>
      </c>
      <c r="E10" s="1">
        <f>IF(COUNT(first!E10,second!E10)=2, AVERAGE(first!E10,second!E10),"")</f>
        <v>77</v>
      </c>
      <c r="F10" s="1">
        <f>IF(COUNT(first!F10,second!F10)=2, AVERAGE(first!F10,second!F10),"")</f>
        <v>84</v>
      </c>
      <c r="G10" s="1">
        <f>IF(COUNT(first!G10,second!G10)=2, AVERAGE(first!G10,second!G10),"")</f>
        <v>65</v>
      </c>
      <c r="H10" s="1">
        <f>IF(COUNT(first!H10,second!H10)=2, AVERAGE(first!H10,second!H10),"")</f>
        <v>72.5</v>
      </c>
      <c r="I10" s="1">
        <f>IF(COUNT(first!I10,second!I10)=2, AVERAGE(first!I10,second!I10),"")</f>
        <v>76</v>
      </c>
      <c r="J10" s="1">
        <f>IF(COUNT(first!J10,second!J10)=2, AVERAGE(first!J10,second!J10),"")</f>
        <v>84.5</v>
      </c>
      <c r="K10" s="1">
        <f>IF(COUNT(first!K10,second!K10)=2, AVERAGE(first!K10,second!K10),"")</f>
        <v>87.5</v>
      </c>
      <c r="L10" s="1">
        <f>IF(COUNT(first!L10,second!L10)=2, AVERAGE(first!L10,second!L10),"")</f>
        <v>72.5</v>
      </c>
      <c r="M10" s="1">
        <f>IF(COUNT(first!M10,second!M10)=2, AVERAGE(first!M10,second!M10),"")</f>
        <v>74</v>
      </c>
      <c r="N10" s="1">
        <f>IF(COUNT(first!N10,second!N10)=2, AVERAGE(first!N10,second!N10),"")</f>
        <v>88.5</v>
      </c>
      <c r="O10" s="1">
        <f>IF(COUNT(first!O10,second!O10)=2, AVERAGE(first!O10,second!O10),"")</f>
        <v>70</v>
      </c>
      <c r="P10" s="2">
        <f t="shared" si="1"/>
        <v>851.5</v>
      </c>
      <c r="Q10" s="2">
        <f t="shared" si="2"/>
        <v>77.41</v>
      </c>
      <c r="R10" s="2">
        <f t="shared" si="0"/>
        <v>13</v>
      </c>
      <c r="S10" s="2" t="str">
        <f t="shared" si="3"/>
        <v>Pass</v>
      </c>
      <c r="V10" s="25" t="s">
        <v>24</v>
      </c>
      <c r="W10" s="25" t="s">
        <v>66</v>
      </c>
      <c r="X10" s="25" t="s">
        <v>68</v>
      </c>
      <c r="Y10" s="26" t="s">
        <v>98</v>
      </c>
      <c r="Z10" s="25" t="s">
        <v>68</v>
      </c>
      <c r="AA10" s="25" t="s">
        <v>66</v>
      </c>
      <c r="AB10" s="26" t="s">
        <v>98</v>
      </c>
      <c r="AC10" s="25" t="s">
        <v>66</v>
      </c>
      <c r="AD10" s="25" t="s">
        <v>68</v>
      </c>
      <c r="AE10" s="26" t="s">
        <v>98</v>
      </c>
      <c r="AF10" s="25" t="s">
        <v>66</v>
      </c>
      <c r="AG10" s="25" t="s">
        <v>68</v>
      </c>
      <c r="AH10" s="26" t="s">
        <v>98</v>
      </c>
      <c r="AI10" s="25" t="s">
        <v>68</v>
      </c>
      <c r="AJ10" s="25" t="s">
        <v>66</v>
      </c>
      <c r="AK10" s="26" t="s">
        <v>98</v>
      </c>
      <c r="AL10" s="25" t="s">
        <v>66</v>
      </c>
      <c r="AM10" s="25" t="s">
        <v>68</v>
      </c>
      <c r="AN10" s="26" t="s">
        <v>98</v>
      </c>
    </row>
    <row r="11" spans="1:40" ht="15.75" thickBot="1" x14ac:dyDescent="0.3">
      <c r="A11" s="1">
        <v>4</v>
      </c>
      <c r="B11" s="14" t="str">
        <f>IF(first!B11="","",first!B11)</f>
        <v>Sophia Harris</v>
      </c>
      <c r="C11" s="15" t="str">
        <f>IF(first!C11="","",first!C11)</f>
        <v>F</v>
      </c>
      <c r="D11" s="16">
        <f>IF(first!D11="","",first!D11)</f>
        <v>10</v>
      </c>
      <c r="E11" s="1">
        <f>IF(COUNT(first!E11,second!E11)=2, AVERAGE(first!E11,second!E11),"")</f>
        <v>66</v>
      </c>
      <c r="F11" s="1">
        <f>IF(COUNT(first!F11,second!F11)=2, AVERAGE(first!F11,second!F11),"")</f>
        <v>78</v>
      </c>
      <c r="G11" s="1">
        <f>IF(COUNT(first!G11,second!G11)=2, AVERAGE(first!G11,second!G11),"")</f>
        <v>50.5</v>
      </c>
      <c r="H11" s="1">
        <f>IF(COUNT(first!H11,second!H11)=2, AVERAGE(first!H11,second!H11),"")</f>
        <v>70</v>
      </c>
      <c r="I11" s="1">
        <f>IF(COUNT(first!I11,second!I11)=2, AVERAGE(first!I11,second!I11),"")</f>
        <v>69.5</v>
      </c>
      <c r="J11" s="1">
        <f>IF(COUNT(first!J11,second!J11)=2, AVERAGE(first!J11,second!J11),"")</f>
        <v>79.5</v>
      </c>
      <c r="K11" s="1">
        <f>IF(COUNT(first!K11,second!K11)=2, AVERAGE(first!K11,second!K11),"")</f>
        <v>83.5</v>
      </c>
      <c r="L11" s="1">
        <f>IF(COUNT(first!L11,second!L11)=2, AVERAGE(first!L11,second!L11),"")</f>
        <v>76</v>
      </c>
      <c r="M11" s="1">
        <f>IF(COUNT(first!M11,second!M11)=2, AVERAGE(first!M11,second!M11),"")</f>
        <v>56</v>
      </c>
      <c r="N11" s="1">
        <f>IF(COUNT(first!N11,second!N11)=2, AVERAGE(first!N11,second!N11),"")</f>
        <v>75</v>
      </c>
      <c r="O11" s="1">
        <f>IF(COUNT(first!O11,second!O11)=2, AVERAGE(first!O11,second!O11),"")</f>
        <v>71</v>
      </c>
      <c r="P11" s="2">
        <f t="shared" si="1"/>
        <v>775</v>
      </c>
      <c r="Q11" s="2">
        <f t="shared" si="2"/>
        <v>70.45</v>
      </c>
      <c r="R11" s="2">
        <f t="shared" si="0"/>
        <v>20</v>
      </c>
      <c r="S11" s="2" t="str">
        <f t="shared" si="3"/>
        <v>Pass</v>
      </c>
      <c r="V11" s="25" t="s">
        <v>4</v>
      </c>
      <c r="W11" s="7">
        <f>COUNTIF($C$8:$C$66,"M")</f>
        <v>14</v>
      </c>
      <c r="X11" s="7">
        <f>COUNTIF($C$8:$C$66,"F")</f>
        <v>14</v>
      </c>
      <c r="Y11" s="19">
        <f>W11+X11</f>
        <v>28</v>
      </c>
      <c r="Z11" s="7">
        <f>COUNTIFS($E$8:$E$66,"&lt;&gt;",$C$8:$C$66,"F")</f>
        <v>14</v>
      </c>
      <c r="AA11" s="7">
        <f>COUNTIFS($E$8:$E$66,"&lt;&gt;",$C$8:$C$66,"M")</f>
        <v>14</v>
      </c>
      <c r="AB11" s="19">
        <f>Z11+AA11</f>
        <v>28</v>
      </c>
      <c r="AC11" s="7">
        <f>COUNTIFS($C$8:$C$66,"M",$E$8:$E$66,"&lt;50")</f>
        <v>1</v>
      </c>
      <c r="AD11" s="7">
        <f>COUNTIFS($C$8:$C$66,"F",$Q$8:$Q$66,"&lt;50")</f>
        <v>0</v>
      </c>
      <c r="AE11" s="19">
        <f>AC11+AD11</f>
        <v>1</v>
      </c>
      <c r="AF11" s="24">
        <f>COUNTIFS($C$8:$C$66,"M",$E$8:$E$66,"&gt;=50")</f>
        <v>13</v>
      </c>
      <c r="AG11" s="24">
        <f>COUNTIFS($C$8:$C$66,"F",$E$8:$E$66,"&gt;=50")</f>
        <v>14</v>
      </c>
      <c r="AH11" s="19">
        <f>AF11+AG11</f>
        <v>27</v>
      </c>
      <c r="AI11" s="7">
        <f>COUNTIFS($C$8:$C$66,"F",$E$8:$E$66, "&gt;=75")</f>
        <v>10</v>
      </c>
      <c r="AJ11" s="7">
        <f>COUNTIFS($C$8:$C$66,"M",$E$8:$E$66, "&gt;=75")</f>
        <v>8</v>
      </c>
      <c r="AK11" s="19">
        <f>AI11+AJ11</f>
        <v>18</v>
      </c>
      <c r="AL11" s="7">
        <f>COUNTIFS($C$8:$C$66,"M",$E$8:$E$66,"&gt;=85")</f>
        <v>3</v>
      </c>
      <c r="AM11" s="7">
        <f>COUNTIFS($C$8:$C$66,"F",$E$8:$E$66,"&gt;=85")</f>
        <v>4</v>
      </c>
      <c r="AN11" s="19">
        <f>AL11+AM11</f>
        <v>7</v>
      </c>
    </row>
    <row r="12" spans="1:40" ht="15.75" thickBot="1" x14ac:dyDescent="0.3">
      <c r="A12" s="1">
        <v>5</v>
      </c>
      <c r="B12" s="14" t="str">
        <f>IF(first!B12="","",first!B12)</f>
        <v>Mason Clark</v>
      </c>
      <c r="C12" s="15" t="str">
        <f>IF(first!C12="","",first!C12)</f>
        <v>M</v>
      </c>
      <c r="D12" s="16">
        <f>IF(first!D12="","",first!D12)</f>
        <v>10</v>
      </c>
      <c r="E12" s="1">
        <f>IF(COUNT(first!E12,second!E12)=2, AVERAGE(first!E12,second!E12),"")</f>
        <v>68.5</v>
      </c>
      <c r="F12" s="1">
        <f>IF(COUNT(first!F12,second!F12)=2, AVERAGE(first!F12,second!F12),"")</f>
        <v>69</v>
      </c>
      <c r="G12" s="1">
        <f>IF(COUNT(first!G12,second!G12)=2, AVERAGE(first!G12,second!G12),"")</f>
        <v>81.5</v>
      </c>
      <c r="H12" s="1">
        <f>IF(COUNT(first!H12,second!H12)=2, AVERAGE(first!H12,second!H12),"")</f>
        <v>64.5</v>
      </c>
      <c r="I12" s="1">
        <f>IF(COUNT(first!I12,second!I12)=2, AVERAGE(first!I12,second!I12),"")</f>
        <v>65</v>
      </c>
      <c r="J12" s="1">
        <f>IF(COUNT(first!J12,second!J12)=2, AVERAGE(first!J12,second!J12),"")</f>
        <v>64</v>
      </c>
      <c r="K12" s="1">
        <f>IF(COUNT(first!K12,second!K12)=2, AVERAGE(first!K12,second!K12),"")</f>
        <v>71</v>
      </c>
      <c r="L12" s="1">
        <f>IF(COUNT(first!L12,second!L12)=2, AVERAGE(first!L12,second!L12),"")</f>
        <v>66.5</v>
      </c>
      <c r="M12" s="1">
        <f>IF(COUNT(first!M12,second!M12)=2, AVERAGE(first!M12,second!M12),"")</f>
        <v>66</v>
      </c>
      <c r="N12" s="1">
        <f>IF(COUNT(first!N12,second!N12)=2, AVERAGE(first!N12,second!N12),"")</f>
        <v>73.5</v>
      </c>
      <c r="O12" s="1">
        <f>IF(COUNT(first!O12,second!O12)=2, AVERAGE(first!O12,second!O12),"")</f>
        <v>66.5</v>
      </c>
      <c r="P12" s="2">
        <f t="shared" si="1"/>
        <v>756</v>
      </c>
      <c r="Q12" s="2">
        <f t="shared" si="2"/>
        <v>68.73</v>
      </c>
      <c r="R12" s="2">
        <f t="shared" si="0"/>
        <v>21</v>
      </c>
      <c r="S12" s="2" t="str">
        <f t="shared" si="3"/>
        <v>Pass</v>
      </c>
      <c r="V12" s="25" t="s">
        <v>5</v>
      </c>
      <c r="W12" s="7">
        <f>COUNTIF($C$8:$C$66,"M")</f>
        <v>14</v>
      </c>
      <c r="X12" s="7">
        <f>COUNTIF($C$8:$C$66,"F")</f>
        <v>14</v>
      </c>
      <c r="Y12" s="19">
        <f t="shared" ref="Y12:Y21" si="4">W12+X12</f>
        <v>28</v>
      </c>
      <c r="Z12" s="7">
        <f>COUNTIFS($F$8:$F$66,"&lt;&gt;",$C$8:$C$66,"F")</f>
        <v>14</v>
      </c>
      <c r="AA12" s="7">
        <f>COUNTIFS($F$8:$F$66,"&lt;&gt;",$C$8:$C$66,"M")</f>
        <v>14</v>
      </c>
      <c r="AB12" s="19">
        <f t="shared" ref="AB12:AB21" si="5">Z12+AA12</f>
        <v>28</v>
      </c>
      <c r="AC12" s="7">
        <f>COUNTIFS($C$8:$C$66,"M",$F$8:$F$66,"&lt;50")</f>
        <v>0</v>
      </c>
      <c r="AD12" s="7">
        <f>COUNTIFS($C$8:$C$66,"F",$Q$8:$Q$66,"&lt;50")</f>
        <v>0</v>
      </c>
      <c r="AE12" s="19">
        <f t="shared" ref="AE12:AE21" si="6">AC12+AD12</f>
        <v>0</v>
      </c>
      <c r="AF12" s="24">
        <f>COUNTIFS($C$8:$C$66,"M",$F$8:$F$66,"&gt;=50")</f>
        <v>14</v>
      </c>
      <c r="AG12" s="24">
        <f>COUNTIFS($C$8:$C$66,"F",$F$8:$F$66,"&gt;=50")</f>
        <v>14</v>
      </c>
      <c r="AH12" s="19">
        <f t="shared" ref="AH12:AH21" si="7">AF12+AG12</f>
        <v>28</v>
      </c>
      <c r="AI12" s="7">
        <f>COUNTIFS($C$8:$C$66,"F",$F$8:$F$66, "&gt;=75")</f>
        <v>12</v>
      </c>
      <c r="AJ12" s="7">
        <f>COUNTIFS($C$8:$C$66,"M",$F$8:$F$66, "&gt;=75")</f>
        <v>9</v>
      </c>
      <c r="AK12" s="19">
        <f t="shared" ref="AK12:AK20" si="8">AI12+AJ12</f>
        <v>21</v>
      </c>
      <c r="AL12" s="7">
        <f>COUNTIFS($C$8:$C$66,"M",$F$8:$F$66,"&gt;=85")</f>
        <v>3</v>
      </c>
      <c r="AM12" s="7">
        <f>COUNTIFS($C$8:$C$66,"F",$F$8:$F$66,"&gt;=85")</f>
        <v>7</v>
      </c>
      <c r="AN12" s="19">
        <f t="shared" ref="AN12:AN21" si="9">AL12+AM12</f>
        <v>10</v>
      </c>
    </row>
    <row r="13" spans="1:40" ht="15.75" thickBot="1" x14ac:dyDescent="0.3">
      <c r="A13" s="1">
        <v>6</v>
      </c>
      <c r="B13" s="14" t="str">
        <f>IF(first!B13="","",first!B13)</f>
        <v>Amelia Hall</v>
      </c>
      <c r="C13" s="15" t="str">
        <f>IF(first!C13="","",first!C13)</f>
        <v>F</v>
      </c>
      <c r="D13" s="16">
        <f>IF(first!D13="","",first!D13)</f>
        <v>10</v>
      </c>
      <c r="E13" s="1">
        <f>IF(COUNT(first!E13,second!E13)=2, AVERAGE(first!E13,second!E13),"")</f>
        <v>61.5</v>
      </c>
      <c r="F13" s="1">
        <f>IF(COUNT(first!F13,second!F13)=2, AVERAGE(first!F13,second!F13),"")</f>
        <v>76</v>
      </c>
      <c r="G13" s="1">
        <f>IF(COUNT(first!G13,second!G13)=2, AVERAGE(first!G13,second!G13),"")</f>
        <v>44</v>
      </c>
      <c r="H13" s="1">
        <f>IF(COUNT(first!H13,second!H13)=2, AVERAGE(first!H13,second!H13),"")</f>
        <v>63</v>
      </c>
      <c r="I13" s="1">
        <f>IF(COUNT(first!I13,second!I13)=2, AVERAGE(first!I13,second!I13),"")</f>
        <v>64.5</v>
      </c>
      <c r="J13" s="1">
        <f>IF(COUNT(first!J13,second!J13)=2, AVERAGE(first!J13,second!J13),"")</f>
        <v>75.5</v>
      </c>
      <c r="K13" s="1">
        <f>IF(COUNT(first!K13,second!K13)=2, AVERAGE(first!K13,second!K13),"")</f>
        <v>76</v>
      </c>
      <c r="L13" s="1">
        <f>IF(COUNT(first!L13,second!L13)=2, AVERAGE(first!L13,second!L13),"")</f>
        <v>64.5</v>
      </c>
      <c r="M13" s="1">
        <f>IF(COUNT(first!M13,second!M13)=2, AVERAGE(first!M13,second!M13),"")</f>
        <v>47.5</v>
      </c>
      <c r="N13" s="1">
        <f>IF(COUNT(first!N13,second!N13)=2, AVERAGE(first!N13,second!N13),"")</f>
        <v>67</v>
      </c>
      <c r="O13" s="1">
        <f>IF(COUNT(first!O13,second!O13)=2, AVERAGE(first!O13,second!O13),"")</f>
        <v>62</v>
      </c>
      <c r="P13" s="2">
        <f t="shared" si="1"/>
        <v>701.5</v>
      </c>
      <c r="Q13" s="2">
        <f t="shared" si="2"/>
        <v>63.77</v>
      </c>
      <c r="R13" s="2">
        <f t="shared" si="0"/>
        <v>26</v>
      </c>
      <c r="S13" s="2" t="str">
        <f t="shared" si="3"/>
        <v>Pass</v>
      </c>
      <c r="V13" s="25" t="s">
        <v>6</v>
      </c>
      <c r="W13" s="7">
        <f>COUNTIF($C$8:$C$66,"M")</f>
        <v>14</v>
      </c>
      <c r="X13" s="7">
        <f>COUNTIF($C$8:$C$66,"F")</f>
        <v>14</v>
      </c>
      <c r="Y13" s="19">
        <f t="shared" si="4"/>
        <v>28</v>
      </c>
      <c r="Z13" s="7">
        <f>COUNTIFS($G$8:$G$66,"&lt;&gt;",$C$8:$C$66,"F")</f>
        <v>14</v>
      </c>
      <c r="AA13" s="7">
        <f>COUNTIFS($G$8:$G$66,"&lt;&gt;",$C$8:$C$66,"M")</f>
        <v>14</v>
      </c>
      <c r="AB13" s="19">
        <f t="shared" si="5"/>
        <v>28</v>
      </c>
      <c r="AC13" s="7">
        <f>COUNTIFS($C$8:$C$66,"M",$G$8:$G$66,"&lt;50")</f>
        <v>3</v>
      </c>
      <c r="AD13" s="7">
        <f>COUNTIFS($C$8:$C$66,"F",$Q$8:$Q$66,"&lt;50")</f>
        <v>0</v>
      </c>
      <c r="AE13" s="19">
        <f t="shared" si="6"/>
        <v>3</v>
      </c>
      <c r="AF13" s="24">
        <f>COUNTIFS($C$8:$C$66,"M",$G$8:$G$66,"&gt;=50")</f>
        <v>11</v>
      </c>
      <c r="AG13" s="24">
        <f>COUNTIFS($C$8:$C$66,"F",$G$8:$G$66,"&gt;=50")</f>
        <v>11</v>
      </c>
      <c r="AH13" s="19">
        <f t="shared" si="7"/>
        <v>22</v>
      </c>
      <c r="AI13" s="7">
        <f>COUNTIFS($C$8:$C$66,"F",$G$8:$G$66, "&gt;=75")</f>
        <v>3</v>
      </c>
      <c r="AJ13" s="7">
        <f>COUNTIFS($C$8:$C$66,"M",$G$8:$G$66, "&gt;=75")</f>
        <v>5</v>
      </c>
      <c r="AK13" s="19">
        <f t="shared" si="8"/>
        <v>8</v>
      </c>
      <c r="AL13" s="7">
        <f>COUNTIFS($C$8:$C$66,"M",$G$8:$G$66,"&gt;=85")</f>
        <v>0</v>
      </c>
      <c r="AM13" s="7">
        <f>COUNTIFS($C$8:$C$66,"F",$G$8:$G$66,"&gt;=85")</f>
        <v>1</v>
      </c>
      <c r="AN13" s="19">
        <f t="shared" si="9"/>
        <v>1</v>
      </c>
    </row>
    <row r="14" spans="1:40" ht="15.75" thickBot="1" x14ac:dyDescent="0.3">
      <c r="A14" s="1">
        <v>7</v>
      </c>
      <c r="B14" s="14" t="str">
        <f>IF(first!B14="","",first!B14)</f>
        <v>Noah Wilson</v>
      </c>
      <c r="C14" s="15" t="str">
        <f>IF(first!C14="","",first!C14)</f>
        <v>M</v>
      </c>
      <c r="D14" s="16">
        <f>IF(first!D14="","",first!D14)</f>
        <v>10</v>
      </c>
      <c r="E14" s="1">
        <f>IF(COUNT(first!E14,second!E14)=2, AVERAGE(first!E14,second!E14),"")</f>
        <v>68.5</v>
      </c>
      <c r="F14" s="1">
        <f>IF(COUNT(first!F14,second!F14)=2, AVERAGE(first!F14,second!F14),"")</f>
        <v>67</v>
      </c>
      <c r="G14" s="1">
        <f>IF(COUNT(first!G14,second!G14)=2, AVERAGE(first!G14,second!G14),"")</f>
        <v>81</v>
      </c>
      <c r="H14" s="1">
        <f>IF(COUNT(first!H14,second!H14)=2, AVERAGE(first!H14,second!H14),"")</f>
        <v>68.5</v>
      </c>
      <c r="I14" s="1">
        <f>IF(COUNT(first!I14,second!I14)=2, AVERAGE(first!I14,second!I14),"")</f>
        <v>62</v>
      </c>
      <c r="J14" s="1">
        <f>IF(COUNT(first!J14,second!J14)=2, AVERAGE(first!J14,second!J14),"")</f>
        <v>67.5</v>
      </c>
      <c r="K14" s="1">
        <f>IF(COUNT(first!K14,second!K14)=2, AVERAGE(first!K14,second!K14),"")</f>
        <v>70.5</v>
      </c>
      <c r="L14" s="1">
        <f>IF(COUNT(first!L14,second!L14)=2, AVERAGE(first!L14,second!L14),"")</f>
        <v>64.5</v>
      </c>
      <c r="M14" s="1">
        <f>IF(COUNT(first!M14,second!M14)=2, AVERAGE(first!M14,second!M14),"")</f>
        <v>64.5</v>
      </c>
      <c r="N14" s="1">
        <f>IF(COUNT(first!N14,second!N14)=2, AVERAGE(first!N14,second!N14),"")</f>
        <v>68.5</v>
      </c>
      <c r="O14" s="1">
        <f>IF(COUNT(first!O14,second!O14)=2, AVERAGE(first!O14,second!O14),"")</f>
        <v>63</v>
      </c>
      <c r="P14" s="2">
        <f t="shared" si="1"/>
        <v>745.5</v>
      </c>
      <c r="Q14" s="2">
        <f t="shared" si="2"/>
        <v>67.77</v>
      </c>
      <c r="R14" s="2">
        <f t="shared" si="0"/>
        <v>22</v>
      </c>
      <c r="S14" s="2" t="str">
        <f t="shared" si="3"/>
        <v>Pass</v>
      </c>
      <c r="V14" s="25" t="s">
        <v>7</v>
      </c>
      <c r="W14" s="7">
        <f>COUNTIF($C$8:$C$66,"M")</f>
        <v>14</v>
      </c>
      <c r="X14" s="7">
        <f>COUNTIF($C$8:$C$66,"F")</f>
        <v>14</v>
      </c>
      <c r="Y14" s="19">
        <f t="shared" si="4"/>
        <v>28</v>
      </c>
      <c r="Z14" s="7">
        <f>COUNTIFS($H$8:$H$66,"&lt;&gt;",$C$8:$C$66,"F")</f>
        <v>14</v>
      </c>
      <c r="AA14" s="7">
        <f>COUNTIFS($H$8:$H$66,"&lt;&gt;",$C$8:$C$66,"M")</f>
        <v>14</v>
      </c>
      <c r="AB14" s="19">
        <f t="shared" si="5"/>
        <v>28</v>
      </c>
      <c r="AC14" s="7">
        <f>COUNTIFS($C$8:$C$66,"M",$H$8:$H$66,"&lt;50")</f>
        <v>1</v>
      </c>
      <c r="AD14" s="7">
        <f>COUNTIFS($C$8:$C$66,"F",$Q$8:$Q$66,"&lt;50")</f>
        <v>0</v>
      </c>
      <c r="AE14" s="19">
        <f t="shared" si="6"/>
        <v>1</v>
      </c>
      <c r="AF14" s="24">
        <f>COUNTIFS($C$8:$C$66,"M",$H$8:$H$66,"&gt;=50")</f>
        <v>13</v>
      </c>
      <c r="AG14" s="24">
        <f>COUNTIFS($C$8:$C$66,"F",$H$8:$H$66,"&gt;=50")</f>
        <v>14</v>
      </c>
      <c r="AH14" s="19">
        <f t="shared" si="7"/>
        <v>27</v>
      </c>
      <c r="AI14" s="7">
        <f>COUNTIFS($C$8:$C$66,"F",$H$8:$H$66, "&gt;=75")</f>
        <v>8</v>
      </c>
      <c r="AJ14" s="7">
        <f>COUNTIFS($C$8:$C$66,"M",$H$8:$H$66, "&gt;=75")</f>
        <v>6</v>
      </c>
      <c r="AK14" s="19">
        <f t="shared" si="8"/>
        <v>14</v>
      </c>
      <c r="AL14" s="7">
        <f>COUNTIFS($C$8:$C$66,"M",$H$8:$H$66,"&gt;=85")</f>
        <v>2</v>
      </c>
      <c r="AM14" s="7">
        <f>COUNTIFS($C$8:$C$66,"F",$H$8:$H$66,"&gt;=85")</f>
        <v>3</v>
      </c>
      <c r="AN14" s="19">
        <f t="shared" si="9"/>
        <v>5</v>
      </c>
    </row>
    <row r="15" spans="1:40" ht="15.75" thickBot="1" x14ac:dyDescent="0.3">
      <c r="A15" s="1">
        <v>8</v>
      </c>
      <c r="B15" s="14" t="str">
        <f>IF(first!B15="","",first!B15)</f>
        <v>Ava Thompson</v>
      </c>
      <c r="C15" s="15" t="str">
        <f>IF(first!C15="","",first!C15)</f>
        <v>F</v>
      </c>
      <c r="D15" s="16">
        <f>IF(first!D15="","",first!D15)</f>
        <v>10</v>
      </c>
      <c r="E15" s="1">
        <f>IF(COUNT(first!E15,second!E15)=2, AVERAGE(first!E15,second!E15),"")</f>
        <v>82</v>
      </c>
      <c r="F15" s="1">
        <f>IF(COUNT(first!F15,second!F15)=2, AVERAGE(first!F15,second!F15),"")</f>
        <v>77.5</v>
      </c>
      <c r="G15" s="1">
        <f>IF(COUNT(first!G15,second!G15)=2, AVERAGE(first!G15,second!G15),"")</f>
        <v>66</v>
      </c>
      <c r="H15" s="1">
        <f>IF(COUNT(first!H15,second!H15)=2, AVERAGE(first!H15,second!H15),"")</f>
        <v>64.5</v>
      </c>
      <c r="I15" s="1">
        <f>IF(COUNT(first!I15,second!I15)=2, AVERAGE(first!I15,second!I15),"")</f>
        <v>77.5</v>
      </c>
      <c r="J15" s="1">
        <f>IF(COUNT(first!J15,second!J15)=2, AVERAGE(first!J15,second!J15),"")</f>
        <v>83.5</v>
      </c>
      <c r="K15" s="1">
        <f>IF(COUNT(first!K15,second!K15)=2, AVERAGE(first!K15,second!K15),"")</f>
        <v>88</v>
      </c>
      <c r="L15" s="1">
        <f>IF(COUNT(first!L15,second!L15)=2, AVERAGE(first!L15,second!L15),"")</f>
        <v>73</v>
      </c>
      <c r="M15" s="1">
        <f>IF(COUNT(first!M15,second!M15)=2, AVERAGE(first!M15,second!M15),"")</f>
        <v>72</v>
      </c>
      <c r="N15" s="1">
        <f>IF(COUNT(first!N15,second!N15)=2, AVERAGE(first!N15,second!N15),"")</f>
        <v>80.5</v>
      </c>
      <c r="O15" s="1">
        <f>IF(COUNT(first!O15,second!O15)=2, AVERAGE(first!O15,second!O15),"")</f>
        <v>77</v>
      </c>
      <c r="P15" s="2">
        <f t="shared" si="1"/>
        <v>841.5</v>
      </c>
      <c r="Q15" s="2">
        <f t="shared" si="2"/>
        <v>76.5</v>
      </c>
      <c r="R15" s="2">
        <f t="shared" si="0"/>
        <v>15</v>
      </c>
      <c r="S15" s="2" t="str">
        <f t="shared" si="3"/>
        <v>Pass</v>
      </c>
      <c r="V15" s="25" t="s">
        <v>8</v>
      </c>
      <c r="W15" s="7">
        <f>COUNTIF($C$8:$C$66,"M")</f>
        <v>14</v>
      </c>
      <c r="X15" s="7">
        <f>COUNTIF($C$8:$C$66,"F")</f>
        <v>14</v>
      </c>
      <c r="Y15" s="19">
        <f t="shared" si="4"/>
        <v>28</v>
      </c>
      <c r="Z15" s="7">
        <f>COUNTIFS($I$8:$I$66,"&lt;&gt;",$C$8:$C$66,"F")</f>
        <v>14</v>
      </c>
      <c r="AA15" s="7">
        <f>COUNTIFS($I$8:$I$66,"&lt;&gt;",$C$8:$C$66,"M")</f>
        <v>14</v>
      </c>
      <c r="AB15" s="19">
        <f t="shared" si="5"/>
        <v>28</v>
      </c>
      <c r="AC15" s="7">
        <f>COUNTIFS($C$8:$C$66,"M",$I$8:$I$66,"&lt;50")</f>
        <v>1</v>
      </c>
      <c r="AD15" s="7">
        <f>COUNTIFS($C$8:$C$66,"F",$I$8:$I$66,"&lt;50")</f>
        <v>0</v>
      </c>
      <c r="AE15" s="19">
        <f t="shared" si="6"/>
        <v>1</v>
      </c>
      <c r="AF15" s="24">
        <f>COUNTIFS($C$8:$C$66,"M",$I$8:$I$66,"&gt;=50")</f>
        <v>13</v>
      </c>
      <c r="AG15" s="24">
        <f>COUNTIFS($C$8:$C$66,"F",$I$8:$I$66,"&gt;=50")</f>
        <v>14</v>
      </c>
      <c r="AH15" s="19">
        <f t="shared" si="7"/>
        <v>27</v>
      </c>
      <c r="AI15" s="7">
        <f>COUNTIFS($C$8:$C$66,"F",$I$8:$I$66, "&gt;=75")</f>
        <v>6</v>
      </c>
      <c r="AJ15" s="7">
        <f>COUNTIFS($C$8:$C$66,"M",$I$8:$I$66, "&gt;=75")</f>
        <v>7</v>
      </c>
      <c r="AK15" s="19">
        <f t="shared" si="8"/>
        <v>13</v>
      </c>
      <c r="AL15" s="7">
        <f>COUNTIFS($C$8:$C$66,"M",$I$8:$I$66,"&gt;=85")</f>
        <v>1</v>
      </c>
      <c r="AM15" s="7">
        <f>COUNTIFS($C$8:$C$66,"F",$I$8:$I$66,"&gt;=85")</f>
        <v>1</v>
      </c>
      <c r="AN15" s="19">
        <f t="shared" si="9"/>
        <v>2</v>
      </c>
    </row>
    <row r="16" spans="1:40" ht="15.75" thickBot="1" x14ac:dyDescent="0.3">
      <c r="A16" s="1">
        <v>9</v>
      </c>
      <c r="B16" s="14" t="str">
        <f>IF(first!B16="","",first!B16)</f>
        <v>Logan Evans</v>
      </c>
      <c r="C16" s="15" t="str">
        <f>IF(first!C16="","",first!C16)</f>
        <v>M</v>
      </c>
      <c r="D16" s="16">
        <f>IF(first!D16="","",first!D16)</f>
        <v>10</v>
      </c>
      <c r="E16" s="1">
        <f>IF(COUNT(first!E16,second!E16)=2, AVERAGE(first!E16,second!E16),"")</f>
        <v>89</v>
      </c>
      <c r="F16" s="1">
        <f>IF(COUNT(first!F16,second!F16)=2, AVERAGE(first!F16,second!F16),"")</f>
        <v>90.5</v>
      </c>
      <c r="G16" s="1">
        <f>IF(COUNT(first!G16,second!G16)=2, AVERAGE(first!G16,second!G16),"")</f>
        <v>80</v>
      </c>
      <c r="H16" s="1">
        <f>IF(COUNT(first!H16,second!H16)=2, AVERAGE(first!H16,second!H16),"")</f>
        <v>95.5</v>
      </c>
      <c r="I16" s="1">
        <f>IF(COUNT(first!I16,second!I16)=2, AVERAGE(first!I16,second!I16),"")</f>
        <v>86.5</v>
      </c>
      <c r="J16" s="1">
        <f>IF(COUNT(first!J16,second!J16)=2, AVERAGE(first!J16,second!J16),"")</f>
        <v>94</v>
      </c>
      <c r="K16" s="1">
        <f>IF(COUNT(first!K16,second!K16)=2, AVERAGE(first!K16,second!K16),"")</f>
        <v>81.5</v>
      </c>
      <c r="L16" s="1">
        <f>IF(COUNT(first!L16,second!L16)=2, AVERAGE(first!L16,second!L16),"")</f>
        <v>83</v>
      </c>
      <c r="M16" s="1">
        <f>IF(COUNT(first!M16,second!M16)=2, AVERAGE(first!M16,second!M16),"")</f>
        <v>66</v>
      </c>
      <c r="N16" s="1">
        <f>IF(COUNT(first!N16,second!N16)=2, AVERAGE(first!N16,second!N16),"")</f>
        <v>89</v>
      </c>
      <c r="O16" s="1">
        <f>IF(COUNT(first!O16,second!O16)=2, AVERAGE(first!O16,second!O16),"")</f>
        <v>83.5</v>
      </c>
      <c r="P16" s="2">
        <f t="shared" si="1"/>
        <v>938.5</v>
      </c>
      <c r="Q16" s="2">
        <f t="shared" si="2"/>
        <v>85.32</v>
      </c>
      <c r="R16" s="2">
        <f t="shared" si="0"/>
        <v>5</v>
      </c>
      <c r="S16" s="2" t="str">
        <f t="shared" si="3"/>
        <v>Pass</v>
      </c>
      <c r="V16" s="25" t="s">
        <v>9</v>
      </c>
      <c r="W16" s="7">
        <f>COUNTIF($C$8:$C$66,"M")</f>
        <v>14</v>
      </c>
      <c r="X16" s="7">
        <f>COUNTIF($C$8:$C$66,"F")</f>
        <v>14</v>
      </c>
      <c r="Y16" s="19">
        <f t="shared" si="4"/>
        <v>28</v>
      </c>
      <c r="Z16" s="7">
        <f>COUNTIFS($J$8:$J$66,"&lt;&gt;",$C$8:$C$66,"F")</f>
        <v>14</v>
      </c>
      <c r="AA16" s="7">
        <f>COUNTIFS($J$8:$J$66,"&lt;&gt;",$C$8:$C$66,"M")</f>
        <v>14</v>
      </c>
      <c r="AB16" s="19">
        <f t="shared" si="5"/>
        <v>28</v>
      </c>
      <c r="AC16" s="7">
        <f>COUNTIFS($C$8:$C$66,"M",$J$8:$J$66,"&lt;50")</f>
        <v>1</v>
      </c>
      <c r="AD16" s="7">
        <f>COUNTIFS($C$8:$C$66,"F",$J$8:$J$66,"&lt;50")</f>
        <v>0</v>
      </c>
      <c r="AE16" s="19">
        <f t="shared" si="6"/>
        <v>1</v>
      </c>
      <c r="AF16" s="24">
        <f>COUNTIFS($C$8:$C$66,"M",$J$8:$J$66,"&gt;=50")</f>
        <v>13</v>
      </c>
      <c r="AG16" s="24">
        <f>COUNTIFS($C$8:$C$66,"F",$J$8:$J$66,"&gt;=50")</f>
        <v>14</v>
      </c>
      <c r="AH16" s="19">
        <f t="shared" si="7"/>
        <v>27</v>
      </c>
      <c r="AI16" s="7">
        <f>COUNTIFS($C$8:$C$66,"F",$J$8:$J$66, "&gt;=75")</f>
        <v>12</v>
      </c>
      <c r="AJ16" s="7">
        <f>COUNTIFS($C$8:$C$66,"M",$J$8:$J$66, "&gt;=75")</f>
        <v>10</v>
      </c>
      <c r="AK16" s="19">
        <f t="shared" si="8"/>
        <v>22</v>
      </c>
      <c r="AL16" s="7">
        <f>COUNTIFS($C$8:$C$66,"M",$J$8:$J$66,"&gt;=85")</f>
        <v>6</v>
      </c>
      <c r="AM16" s="7">
        <f>COUNTIFS($C$8:$C$66,"F",$J$8:$J$66,"&gt;=85")</f>
        <v>5</v>
      </c>
      <c r="AN16" s="19">
        <f t="shared" si="9"/>
        <v>11</v>
      </c>
    </row>
    <row r="17" spans="1:40" ht="15.75" thickBot="1" x14ac:dyDescent="0.3">
      <c r="A17" s="1">
        <v>10</v>
      </c>
      <c r="B17" s="14" t="str">
        <f>IF(first!B17="","",first!B17)</f>
        <v>Emma Johnson</v>
      </c>
      <c r="C17" s="15" t="str">
        <f>IF(first!C17="","",first!C17)</f>
        <v>F</v>
      </c>
      <c r="D17" s="16">
        <f>IF(first!D17="","",first!D17)</f>
        <v>10</v>
      </c>
      <c r="E17" s="1">
        <f>IF(COUNT(first!E17,second!E17)=2, AVERAGE(first!E17,second!E17),"")</f>
        <v>82.5</v>
      </c>
      <c r="F17" s="1">
        <f>IF(COUNT(first!F17,second!F17)=2, AVERAGE(first!F17,second!F17),"")</f>
        <v>80</v>
      </c>
      <c r="G17" s="1">
        <f>IF(COUNT(first!G17,second!G17)=2, AVERAGE(first!G17,second!G17),"")</f>
        <v>61</v>
      </c>
      <c r="H17" s="1">
        <f>IF(COUNT(first!H17,second!H17)=2, AVERAGE(first!H17,second!H17),"")</f>
        <v>82</v>
      </c>
      <c r="I17" s="1">
        <f>IF(COUNT(first!I17,second!I17)=2, AVERAGE(first!I17,second!I17),"")</f>
        <v>74.5</v>
      </c>
      <c r="J17" s="1">
        <f>IF(COUNT(first!J17,second!J17)=2, AVERAGE(first!J17,second!J17),"")</f>
        <v>85</v>
      </c>
      <c r="K17" s="1">
        <f>IF(COUNT(first!K17,second!K17)=2, AVERAGE(first!K17,second!K17),"")</f>
        <v>90.5</v>
      </c>
      <c r="L17" s="1">
        <f>IF(COUNT(first!L17,second!L17)=2, AVERAGE(first!L17,second!L17),"")</f>
        <v>74.5</v>
      </c>
      <c r="M17" s="1">
        <f>IF(COUNT(first!M17,second!M17)=2, AVERAGE(first!M17,second!M17),"")</f>
        <v>72</v>
      </c>
      <c r="N17" s="1">
        <f>IF(COUNT(first!N17,second!N17)=2, AVERAGE(first!N17,second!N17),"")</f>
        <v>81.5</v>
      </c>
      <c r="O17" s="1">
        <f>IF(COUNT(first!O17,second!O17)=2, AVERAGE(first!O17,second!O17),"")</f>
        <v>82</v>
      </c>
      <c r="P17" s="2">
        <f t="shared" si="1"/>
        <v>865.5</v>
      </c>
      <c r="Q17" s="2">
        <f t="shared" si="2"/>
        <v>78.680000000000007</v>
      </c>
      <c r="R17" s="2">
        <f t="shared" si="0"/>
        <v>9</v>
      </c>
      <c r="S17" s="2" t="str">
        <f t="shared" si="3"/>
        <v>Pass</v>
      </c>
      <c r="V17" s="25" t="s">
        <v>10</v>
      </c>
      <c r="W17" s="7">
        <f>COUNTIF($C$8:$C$66,"M")</f>
        <v>14</v>
      </c>
      <c r="X17" s="7">
        <f>COUNTIF($C$8:$C$66,"F")</f>
        <v>14</v>
      </c>
      <c r="Y17" s="19">
        <f t="shared" si="4"/>
        <v>28</v>
      </c>
      <c r="Z17" s="7">
        <f>COUNTIFS($K$8:$K$66,"&lt;&gt;",$C$8:$C$66,"F")</f>
        <v>14</v>
      </c>
      <c r="AA17" s="7">
        <f>COUNTIFS($K$8:$K$66,"&lt;&gt;",$C$8:$C$66,"M")</f>
        <v>14</v>
      </c>
      <c r="AB17" s="19">
        <f t="shared" si="5"/>
        <v>28</v>
      </c>
      <c r="AC17" s="7">
        <f>COUNTIFS($C$8:$C$66,"M",$K$8:$K$66,"&lt;50")</f>
        <v>1</v>
      </c>
      <c r="AD17" s="7">
        <f>COUNTIFS($C$8:$C$66,"F",$K$8:$K$66,"&lt;50")</f>
        <v>0</v>
      </c>
      <c r="AE17" s="19">
        <f t="shared" si="6"/>
        <v>1</v>
      </c>
      <c r="AF17" s="24">
        <f>COUNTIFS($C$8:$C$66,"M",$K$8:$K$66,"&gt;=50")</f>
        <v>13</v>
      </c>
      <c r="AG17" s="24">
        <f>COUNTIFS($C$8:$C$66,"F",$K$8:$K$66,"&gt;=50")</f>
        <v>14</v>
      </c>
      <c r="AH17" s="19">
        <f t="shared" si="7"/>
        <v>27</v>
      </c>
      <c r="AI17" s="7">
        <f>COUNTIFS($C$8:$C$66,"F",$K$8:$K$66, "&gt;=75")</f>
        <v>13</v>
      </c>
      <c r="AJ17" s="7">
        <f>COUNTIFS($C$8:$C$66,"M",$K$8:$K$66, "&gt;=75")</f>
        <v>10</v>
      </c>
      <c r="AK17" s="19">
        <f t="shared" si="8"/>
        <v>23</v>
      </c>
      <c r="AL17" s="7">
        <f>COUNTIFS($C$8:$C$66,"M",$K$8:$K$66,"&gt;=85")</f>
        <v>7</v>
      </c>
      <c r="AM17" s="7">
        <f>COUNTIFS($C$8:$C$66,"F",$K$8:$K$66,"&gt;=85")</f>
        <v>10</v>
      </c>
      <c r="AN17" s="19">
        <f t="shared" si="9"/>
        <v>17</v>
      </c>
    </row>
    <row r="18" spans="1:40" ht="15.75" thickBot="1" x14ac:dyDescent="0.3">
      <c r="A18" s="1">
        <v>11</v>
      </c>
      <c r="B18" s="14" t="str">
        <f>IF(first!B18="","",first!B18)</f>
        <v>Elijah Turner</v>
      </c>
      <c r="C18" s="15" t="str">
        <f>IF(first!C18="","",first!C18)</f>
        <v>M</v>
      </c>
      <c r="D18" s="16">
        <f>IF(first!D18="","",first!D18)</f>
        <v>10</v>
      </c>
      <c r="E18" s="1">
        <f>IF(COUNT(first!E18,second!E18)=2, AVERAGE(first!E18,second!E18),"")</f>
        <v>85.5</v>
      </c>
      <c r="F18" s="1">
        <f>IF(COUNT(first!F18,second!F18)=2, AVERAGE(first!F18,second!F18),"")</f>
        <v>62.5</v>
      </c>
      <c r="G18" s="1">
        <f>IF(COUNT(first!G18,second!G18)=2, AVERAGE(first!G18,second!G18),"")</f>
        <v>78</v>
      </c>
      <c r="H18" s="1">
        <f>IF(COUNT(first!H18,second!H18)=2, AVERAGE(first!H18,second!H18),"")</f>
        <v>90.5</v>
      </c>
      <c r="I18" s="1">
        <f>IF(COUNT(first!I18,second!I18)=2, AVERAGE(first!I18,second!I18),"")</f>
        <v>83.5</v>
      </c>
      <c r="J18" s="1">
        <f>IF(COUNT(first!J18,second!J18)=2, AVERAGE(first!J18,second!J18),"")</f>
        <v>91</v>
      </c>
      <c r="K18" s="1">
        <f>IF(COUNT(first!K18,second!K18)=2, AVERAGE(first!K18,second!K18),"")</f>
        <v>96.5</v>
      </c>
      <c r="L18" s="1">
        <f>IF(COUNT(first!L18,second!L18)=2, AVERAGE(first!L18,second!L18),"")</f>
        <v>83.5</v>
      </c>
      <c r="M18" s="1">
        <f>IF(COUNT(first!M18,second!M18)=2, AVERAGE(first!M18,second!M18),"")</f>
        <v>87</v>
      </c>
      <c r="N18" s="1">
        <f>IF(COUNT(first!N18,second!N18)=2, AVERAGE(first!N18,second!N18),"")</f>
        <v>93</v>
      </c>
      <c r="O18" s="1">
        <f>IF(COUNT(first!O18,second!O18)=2, AVERAGE(first!O18,second!O18),"")</f>
        <v>85.5</v>
      </c>
      <c r="P18" s="2">
        <f t="shared" si="1"/>
        <v>936.5</v>
      </c>
      <c r="Q18" s="2">
        <f t="shared" si="2"/>
        <v>85.14</v>
      </c>
      <c r="R18" s="2">
        <f t="shared" si="0"/>
        <v>6</v>
      </c>
      <c r="S18" s="2" t="str">
        <f t="shared" si="3"/>
        <v>Pass</v>
      </c>
      <c r="V18" s="25" t="s">
        <v>11</v>
      </c>
      <c r="W18" s="7">
        <f>COUNTIF($C$8:$C$66,"M")</f>
        <v>14</v>
      </c>
      <c r="X18" s="7">
        <f>COUNTIF($C$8:$C$66,"F")</f>
        <v>14</v>
      </c>
      <c r="Y18" s="19">
        <f t="shared" si="4"/>
        <v>28</v>
      </c>
      <c r="Z18" s="7">
        <f>COUNTIFS($L$8:$L$66,"&lt;&gt;",$C$8:$C$66,"F")</f>
        <v>14</v>
      </c>
      <c r="AA18" s="7">
        <f>COUNTIFS($L$8:$L$66,"&lt;&gt;",$C$8:$C$66,"M")</f>
        <v>14</v>
      </c>
      <c r="AB18" s="19">
        <f t="shared" si="5"/>
        <v>28</v>
      </c>
      <c r="AC18" s="7">
        <f>COUNTIFS($C$8:$C$66,"M",$L$8:$L$66,"&lt;50")</f>
        <v>0</v>
      </c>
      <c r="AD18" s="7">
        <f>COUNTIFS($C$8:$C$66,"F",$L$8:$L$66,"&lt;50")</f>
        <v>0</v>
      </c>
      <c r="AE18" s="19">
        <f t="shared" si="6"/>
        <v>0</v>
      </c>
      <c r="AF18" s="24">
        <f>COUNTIFS($C$8:$C$66,"M",$L$8:$L$66,"&gt;=50")</f>
        <v>14</v>
      </c>
      <c r="AG18" s="24">
        <f>COUNTIFS($C$8:$C$66,"F",$L$8:$L$66,"&gt;=50")</f>
        <v>14</v>
      </c>
      <c r="AH18" s="19">
        <f t="shared" si="7"/>
        <v>28</v>
      </c>
      <c r="AI18" s="7">
        <f>COUNTIFS($C$8:$C$66,"F",$L$8:$L$66, "&gt;=75")</f>
        <v>5</v>
      </c>
      <c r="AJ18" s="7">
        <f>COUNTIFS($C$8:$C$66,"M",$L$8:$L$66, "&gt;=75")</f>
        <v>5</v>
      </c>
      <c r="AK18" s="19">
        <f t="shared" si="8"/>
        <v>10</v>
      </c>
      <c r="AL18" s="7">
        <f>COUNTIFS($C$8:$C$66,"M",$L$8:$L$66,"&gt;=85")</f>
        <v>0</v>
      </c>
      <c r="AM18" s="7">
        <f>COUNTIFS($C$8:$C$66,"F",$L$8:$L$66,"&gt;=85")</f>
        <v>3</v>
      </c>
      <c r="AN18" s="19">
        <f t="shared" si="9"/>
        <v>3</v>
      </c>
    </row>
    <row r="19" spans="1:40" ht="15.75" thickBot="1" x14ac:dyDescent="0.3">
      <c r="A19" s="1">
        <v>12</v>
      </c>
      <c r="B19" s="14" t="str">
        <f>IF(first!B19="","",first!B19)</f>
        <v>Isabella Lewis</v>
      </c>
      <c r="C19" s="15" t="str">
        <f>IF(first!C19="","",first!C19)</f>
        <v>F</v>
      </c>
      <c r="D19" s="16">
        <f>IF(first!D19="","",first!D19)</f>
        <v>10</v>
      </c>
      <c r="E19" s="1">
        <f>IF(COUNT(first!E19,second!E19)=2, AVERAGE(first!E19,second!E19),"")</f>
        <v>79</v>
      </c>
      <c r="F19" s="1">
        <f>IF(COUNT(first!F19,second!F19)=2, AVERAGE(first!F19,second!F19),"")</f>
        <v>91</v>
      </c>
      <c r="G19" s="1">
        <f>IF(COUNT(first!G19,second!G19)=2, AVERAGE(first!G19,second!G19),"")</f>
        <v>58</v>
      </c>
      <c r="H19" s="1">
        <f>IF(COUNT(first!H19,second!H19)=2, AVERAGE(first!H19,second!H19),"")</f>
        <v>79.5</v>
      </c>
      <c r="I19" s="1">
        <f>IF(COUNT(first!I19,second!I19)=2, AVERAGE(first!I19,second!I19),"")</f>
        <v>73</v>
      </c>
      <c r="J19" s="1">
        <f>IF(COUNT(first!J19,second!J19)=2, AVERAGE(first!J19,second!J19),"")</f>
        <v>83.5</v>
      </c>
      <c r="K19" s="1">
        <f>IF(COUNT(first!K19,second!K19)=2, AVERAGE(first!K19,second!K19),"")</f>
        <v>85</v>
      </c>
      <c r="L19" s="1">
        <f>IF(COUNT(first!L19,second!L19)=2, AVERAGE(first!L19,second!L19),"")</f>
        <v>70</v>
      </c>
      <c r="M19" s="1">
        <f>IF(COUNT(first!M19,second!M19)=2, AVERAGE(first!M19,second!M19),"")</f>
        <v>67.5</v>
      </c>
      <c r="N19" s="1">
        <f>IF(COUNT(first!N19,second!N19)=2, AVERAGE(first!N19,second!N19),"")</f>
        <v>78.5</v>
      </c>
      <c r="O19" s="1">
        <f>IF(COUNT(first!O19,second!O19)=2, AVERAGE(first!O19,second!O19),"")</f>
        <v>82</v>
      </c>
      <c r="P19" s="2">
        <f t="shared" si="1"/>
        <v>847</v>
      </c>
      <c r="Q19" s="2">
        <f t="shared" si="2"/>
        <v>77</v>
      </c>
      <c r="R19" s="2">
        <f t="shared" si="0"/>
        <v>14</v>
      </c>
      <c r="S19" s="2" t="str">
        <f t="shared" si="3"/>
        <v>Pass</v>
      </c>
      <c r="V19" s="25" t="s">
        <v>12</v>
      </c>
      <c r="W19" s="7">
        <f>COUNTIF($C$8:$C$66,"M")</f>
        <v>14</v>
      </c>
      <c r="X19" s="7">
        <f>COUNTIF($C$8:$C$66,"F")</f>
        <v>14</v>
      </c>
      <c r="Y19" s="19">
        <f t="shared" si="4"/>
        <v>28</v>
      </c>
      <c r="Z19" s="7">
        <f>COUNTIFS($M$8:$M$66,"&lt;&gt;",$C$8:$C$66,"F")</f>
        <v>14</v>
      </c>
      <c r="AA19" s="7">
        <f>COUNTIFS($M$8:$M$66,"&lt;&gt;",$C$8:$C$66,"M")</f>
        <v>14</v>
      </c>
      <c r="AB19" s="19">
        <f t="shared" si="5"/>
        <v>28</v>
      </c>
      <c r="AC19" s="7">
        <f>COUNTIFS($C$8:$C$66,"M",$M$8:$M$66,"&lt;50")</f>
        <v>0</v>
      </c>
      <c r="AD19" s="7">
        <f>COUNTIFS($C$8:$C$66,"F",$M$8:$M$66,"&lt;50")</f>
        <v>1</v>
      </c>
      <c r="AE19" s="19">
        <f t="shared" si="6"/>
        <v>1</v>
      </c>
      <c r="AF19" s="24">
        <f>COUNTIFS($C$8:$C$66,"M",$M$8:$M$66,"&gt;=50")</f>
        <v>14</v>
      </c>
      <c r="AG19" s="24">
        <f>COUNTIFS($C$8:$C$66,"F",$M$8:$M$66,"&gt;=50")</f>
        <v>13</v>
      </c>
      <c r="AH19" s="19">
        <f t="shared" si="7"/>
        <v>27</v>
      </c>
      <c r="AI19" s="7">
        <f>COUNTIFS($C$8:$C$66,"F",$M$8:$M$66, "&gt;=75")</f>
        <v>4</v>
      </c>
      <c r="AJ19" s="7">
        <f>COUNTIFS($C$8:$C$66,"M",$M$8:$M$66, "&gt;=75")</f>
        <v>5</v>
      </c>
      <c r="AK19" s="19">
        <f t="shared" si="8"/>
        <v>9</v>
      </c>
      <c r="AL19" s="7">
        <f>COUNTIFS($C$8:$C$66,"M",$M$8:$M$66,"&gt;=85")</f>
        <v>1</v>
      </c>
      <c r="AM19" s="7">
        <f>COUNTIFS($C$8:$C$66,"F",$M$8:$M$66,"&gt;=85")</f>
        <v>3</v>
      </c>
      <c r="AN19" s="19">
        <f t="shared" si="9"/>
        <v>4</v>
      </c>
    </row>
    <row r="20" spans="1:40" ht="15.75" thickBot="1" x14ac:dyDescent="0.3">
      <c r="A20" s="1">
        <v>13</v>
      </c>
      <c r="B20" s="14" t="str">
        <f>IF(first!B20="","",first!B20)</f>
        <v>Aiden Scott</v>
      </c>
      <c r="C20" s="15" t="str">
        <f>IF(first!C20="","",first!C20)</f>
        <v>M</v>
      </c>
      <c r="D20" s="16">
        <f>IF(first!D20="","",first!D20)</f>
        <v>10</v>
      </c>
      <c r="E20" s="1">
        <f>IF(COUNT(first!E20,second!E20)=2, AVERAGE(first!E20,second!E20),"")</f>
        <v>81.5</v>
      </c>
      <c r="F20" s="1">
        <f>IF(COUNT(first!F20,second!F20)=2, AVERAGE(first!F20,second!F20),"")</f>
        <v>80.5</v>
      </c>
      <c r="G20" s="1">
        <f>IF(COUNT(first!G20,second!G20)=2, AVERAGE(first!G20,second!G20),"")</f>
        <v>62</v>
      </c>
      <c r="H20" s="1">
        <f>IF(COUNT(first!H20,second!H20)=2, AVERAGE(first!H20,second!H20),"")</f>
        <v>76.5</v>
      </c>
      <c r="I20" s="1">
        <f>IF(COUNT(first!I20,second!I20)=2, AVERAGE(first!I20,second!I20),"")</f>
        <v>77</v>
      </c>
      <c r="J20" s="1">
        <f>IF(COUNT(first!J20,second!J20)=2, AVERAGE(first!J20,second!J20),"")</f>
        <v>92.5</v>
      </c>
      <c r="K20" s="1">
        <f>IF(COUNT(first!K20,second!K20)=2, AVERAGE(first!K20,second!K20),"")</f>
        <v>71</v>
      </c>
      <c r="L20" s="1">
        <f>IF(COUNT(first!L20,second!L20)=2, AVERAGE(first!L20,second!L20),"")</f>
        <v>73</v>
      </c>
      <c r="M20" s="1">
        <f>IF(COUNT(first!M20,second!M20)=2, AVERAGE(first!M20,second!M20),"")</f>
        <v>77.5</v>
      </c>
      <c r="N20" s="1">
        <f>IF(COUNT(first!N20,second!N20)=2, AVERAGE(first!N20,second!N20),"")</f>
        <v>86</v>
      </c>
      <c r="O20" s="1">
        <f>IF(COUNT(first!O20,second!O20)=2, AVERAGE(first!O20,second!O20),"")</f>
        <v>80</v>
      </c>
      <c r="P20" s="2">
        <f t="shared" si="1"/>
        <v>857.5</v>
      </c>
      <c r="Q20" s="2">
        <f t="shared" si="2"/>
        <v>77.95</v>
      </c>
      <c r="R20" s="2">
        <f t="shared" si="0"/>
        <v>11</v>
      </c>
      <c r="S20" s="2" t="str">
        <f t="shared" si="3"/>
        <v>Pass</v>
      </c>
      <c r="V20" s="25" t="s">
        <v>13</v>
      </c>
      <c r="W20" s="7">
        <f>COUNTIF($C$8:$C$66,"M")</f>
        <v>14</v>
      </c>
      <c r="X20" s="7">
        <f>COUNTIF($C$8:$C$66,"F")</f>
        <v>14</v>
      </c>
      <c r="Y20" s="19">
        <f t="shared" si="4"/>
        <v>28</v>
      </c>
      <c r="Z20" s="7">
        <f>COUNTIFS($N$8:$N$66,"&lt;&gt;",$C$8:$C$66,"F")</f>
        <v>14</v>
      </c>
      <c r="AA20" s="7">
        <f>COUNTIFS($N$8:$N$66,"&lt;&gt;",$C$8:$C$66,"M")</f>
        <v>14</v>
      </c>
      <c r="AB20" s="19">
        <f t="shared" si="5"/>
        <v>28</v>
      </c>
      <c r="AC20" s="7">
        <f>COUNTIFS($C$8:$C$66,"M",$N$8:$N$66,"&lt;50")</f>
        <v>1</v>
      </c>
      <c r="AD20" s="7">
        <f>COUNTIFS($C$8:$C$66,"F",$M$8:$M$66,"&lt;50")</f>
        <v>1</v>
      </c>
      <c r="AE20" s="19">
        <f t="shared" si="6"/>
        <v>2</v>
      </c>
      <c r="AF20" s="24">
        <f>COUNTIFS($C$8:$C$66,"M",$N$8:$N$66,"&gt;=50")</f>
        <v>13</v>
      </c>
      <c r="AG20" s="24">
        <f>COUNTIFS($C$8:$C$66,"F",$N$8:$N$66,"&gt;=50")</f>
        <v>14</v>
      </c>
      <c r="AH20" s="19">
        <f t="shared" si="7"/>
        <v>27</v>
      </c>
      <c r="AI20" s="7">
        <f>COUNTIFS($C$8:$C$66,"F",$N$8:$N$66, "&gt;=75")</f>
        <v>12</v>
      </c>
      <c r="AJ20" s="7">
        <f>COUNTIFS($C$8:$C$66,"M",$N$8:$N$66, "&gt;=75")</f>
        <v>11</v>
      </c>
      <c r="AK20" s="19">
        <f t="shared" si="8"/>
        <v>23</v>
      </c>
      <c r="AL20" s="7">
        <f>COUNTIFS($C$8:$C$66,"M",$N$8:$N$66,"&gt;=85")</f>
        <v>5</v>
      </c>
      <c r="AM20" s="7">
        <f>COUNTIFS($C$8:$C$66,"F",$N$8:$N$66,"&gt;=85")</f>
        <v>4</v>
      </c>
      <c r="AN20" s="19">
        <f t="shared" si="9"/>
        <v>9</v>
      </c>
    </row>
    <row r="21" spans="1:40" ht="15.75" thickBot="1" x14ac:dyDescent="0.3">
      <c r="A21" s="1">
        <v>14</v>
      </c>
      <c r="B21" s="14" t="str">
        <f>IF(first!B21="","",first!B21)</f>
        <v>Mia Walker</v>
      </c>
      <c r="C21" s="15" t="str">
        <f>IF(first!C21="","",first!C21)</f>
        <v>F</v>
      </c>
      <c r="D21" s="16">
        <f>IF(first!D21="","",first!D21)</f>
        <v>10</v>
      </c>
      <c r="E21" s="1">
        <f>IF(COUNT(first!E21,second!E21)=2, AVERAGE(first!E21,second!E21),"")</f>
        <v>82.5</v>
      </c>
      <c r="F21" s="1">
        <f>IF(COUNT(first!F21,second!F21)=2, AVERAGE(first!F21,second!F21),"")</f>
        <v>86</v>
      </c>
      <c r="G21" s="1">
        <f>IF(COUNT(first!G21,second!G21)=2, AVERAGE(first!G21,second!G21),"")</f>
        <v>51.5</v>
      </c>
      <c r="H21" s="1">
        <f>IF(COUNT(first!H21,second!H21)=2, AVERAGE(first!H21,second!H21),"")</f>
        <v>76</v>
      </c>
      <c r="I21" s="1">
        <f>IF(COUNT(first!I21,second!I21)=2, AVERAGE(first!I21,second!I21),"")</f>
        <v>71.5</v>
      </c>
      <c r="J21" s="1">
        <f>IF(COUNT(first!J21,second!J21)=2, AVERAGE(first!J21,second!J21),"")</f>
        <v>84.5</v>
      </c>
      <c r="K21" s="1">
        <f>IF(COUNT(first!K21,second!K21)=2, AVERAGE(first!K21,second!K21),"")</f>
        <v>85.5</v>
      </c>
      <c r="L21" s="1">
        <f>IF(COUNT(first!L21,second!L21)=2, AVERAGE(first!L21,second!L21),"")</f>
        <v>67.5</v>
      </c>
      <c r="M21" s="1">
        <f>IF(COUNT(first!M21,second!M21)=2, AVERAGE(first!M21,second!M21),"")</f>
        <v>62</v>
      </c>
      <c r="N21" s="1">
        <f>IF(COUNT(first!N21,second!N21)=2, AVERAGE(first!N21,second!N21),"")</f>
        <v>79</v>
      </c>
      <c r="O21" s="1">
        <f>IF(COUNT(first!O21,second!O21)=2, AVERAGE(first!O21,second!O21),"")</f>
        <v>81</v>
      </c>
      <c r="P21" s="2">
        <f t="shared" si="1"/>
        <v>827</v>
      </c>
      <c r="Q21" s="2">
        <f t="shared" si="2"/>
        <v>75.180000000000007</v>
      </c>
      <c r="R21" s="2">
        <f t="shared" si="0"/>
        <v>16</v>
      </c>
      <c r="S21" s="2" t="str">
        <f t="shared" si="3"/>
        <v>Pass</v>
      </c>
      <c r="V21" s="25" t="s">
        <v>14</v>
      </c>
      <c r="W21" s="7">
        <f>COUNTIF($C$8:$C$66,"M")</f>
        <v>14</v>
      </c>
      <c r="X21" s="7">
        <f>COUNTIF($C$8:$C$66,"F")</f>
        <v>14</v>
      </c>
      <c r="Y21" s="19">
        <f t="shared" si="4"/>
        <v>28</v>
      </c>
      <c r="Z21" s="7">
        <f>COUNTIFS($O$8:$O$66,"&lt;&gt;",$C$8:$C$66,"F")</f>
        <v>14</v>
      </c>
      <c r="AA21" s="7">
        <f>COUNTIFS($O$8:$O$66,"&lt;&gt;",$C$8:$C$66,"M")</f>
        <v>14</v>
      </c>
      <c r="AB21" s="19">
        <f t="shared" si="5"/>
        <v>28</v>
      </c>
      <c r="AC21" s="7">
        <f>COUNTIFS($C$8:$C$66,"M",$O$8:$O$66,"&lt;50")</f>
        <v>1</v>
      </c>
      <c r="AD21" s="7">
        <f>COUNTIFS($C$8:$C$66,"F",$N$8:$N$66,"&lt;50")</f>
        <v>0</v>
      </c>
      <c r="AE21" s="19">
        <f t="shared" si="6"/>
        <v>1</v>
      </c>
      <c r="AF21" s="24">
        <f>COUNTIFS($C$8:$C$66,"M",$O$8:$O$66,"&gt;=50")</f>
        <v>13</v>
      </c>
      <c r="AG21" s="24">
        <f>COUNTIFS($C$8:$C$66,"F",$O$8:$O$66,"&gt;=50")</f>
        <v>14</v>
      </c>
      <c r="AH21" s="19">
        <f t="shared" si="7"/>
        <v>27</v>
      </c>
      <c r="AI21" s="7">
        <f>COUNTIFS($C$8:$C$66,"F",$O$8:$O$66, "&gt;=75")</f>
        <v>9</v>
      </c>
      <c r="AJ21" s="7">
        <f>COUNTIFS($C$8:$C$66,"M",$O$8:$O$66, "&gt;=75")</f>
        <v>6</v>
      </c>
      <c r="AK21" s="19">
        <f>AI21+AJ21</f>
        <v>15</v>
      </c>
      <c r="AL21" s="7">
        <f>COUNTIFS($C$8:$C$66,"M",$O$8:$O$66,"&gt;=85")</f>
        <v>2</v>
      </c>
      <c r="AM21" s="7">
        <f>COUNTIFS($C$8:$C$66,"F",$O$8:$O$66,"&gt;=85")</f>
        <v>4</v>
      </c>
      <c r="AN21" s="19">
        <f t="shared" si="9"/>
        <v>6</v>
      </c>
    </row>
    <row r="22" spans="1:40" ht="15.75" thickBot="1" x14ac:dyDescent="0.3">
      <c r="A22" s="1">
        <v>15</v>
      </c>
      <c r="B22" s="14" t="str">
        <f>IF(first!B22="","",first!B22)</f>
        <v>Caleb Brooks</v>
      </c>
      <c r="C22" s="15" t="str">
        <f>IF(first!C22="","",first!C22)</f>
        <v>M</v>
      </c>
      <c r="D22" s="16">
        <f>IF(first!D22="","",first!D22)</f>
        <v>10</v>
      </c>
      <c r="E22" s="1">
        <f>IF(COUNT(first!E22,second!E22)=2, AVERAGE(first!E22,second!E22),"")</f>
        <v>82</v>
      </c>
      <c r="F22" s="1">
        <f>IF(COUNT(first!F22,second!F22)=2, AVERAGE(first!F22,second!F22),"")</f>
        <v>81.5</v>
      </c>
      <c r="G22" s="1">
        <f>IF(COUNT(first!G22,second!G22)=2, AVERAGE(first!G22,second!G22),"")</f>
        <v>59.5</v>
      </c>
      <c r="H22" s="1">
        <f>IF(COUNT(first!H22,second!H22)=2, AVERAGE(first!H22,second!H22),"")</f>
        <v>79</v>
      </c>
      <c r="I22" s="1">
        <f>IF(COUNT(first!I22,second!I22)=2, AVERAGE(first!I22,second!I22),"")</f>
        <v>81.5</v>
      </c>
      <c r="J22" s="1">
        <f>IF(COUNT(first!J22,second!J22)=2, AVERAGE(first!J22,second!J22),"")</f>
        <v>92</v>
      </c>
      <c r="K22" s="1">
        <f>IF(COUNT(first!K22,second!K22)=2, AVERAGE(first!K22,second!K22),"")</f>
        <v>95.5</v>
      </c>
      <c r="L22" s="1">
        <f>IF(COUNT(first!L22,second!L22)=2, AVERAGE(first!L22,second!L22),"")</f>
        <v>70.5</v>
      </c>
      <c r="M22" s="1">
        <f>IF(COUNT(first!M22,second!M22)=2, AVERAGE(first!M22,second!M22),"")</f>
        <v>75.5</v>
      </c>
      <c r="N22" s="1">
        <f>IF(COUNT(first!N22,second!N22)=2, AVERAGE(first!N22,second!N22),"")</f>
        <v>82</v>
      </c>
      <c r="O22" s="1">
        <f>IF(COUNT(first!O22,second!O22)=2, AVERAGE(first!O22,second!O22),"")</f>
        <v>80</v>
      </c>
      <c r="P22" s="2">
        <f t="shared" si="1"/>
        <v>879</v>
      </c>
      <c r="Q22" s="2">
        <f t="shared" si="2"/>
        <v>79.91</v>
      </c>
      <c r="R22" s="2">
        <f t="shared" si="0"/>
        <v>8</v>
      </c>
      <c r="S22" s="2" t="str">
        <f t="shared" si="3"/>
        <v>Pass</v>
      </c>
    </row>
    <row r="23" spans="1:40" ht="15.75" thickBot="1" x14ac:dyDescent="0.3">
      <c r="A23" s="1">
        <v>16</v>
      </c>
      <c r="B23" s="14" t="str">
        <f>IF(first!B23="","",first!B23)</f>
        <v>Charlotte Allen</v>
      </c>
      <c r="C23" s="15" t="str">
        <f>IF(first!C23="","",first!C23)</f>
        <v>F</v>
      </c>
      <c r="D23" s="16">
        <f>IF(first!D23="","",first!D23)</f>
        <v>10</v>
      </c>
      <c r="E23" s="1">
        <f>IF(COUNT(first!E23,second!E23)=2, AVERAGE(first!E23,second!E23),"")</f>
        <v>85</v>
      </c>
      <c r="F23" s="1">
        <f>IF(COUNT(first!F23,second!F23)=2, AVERAGE(first!F23,second!F23),"")</f>
        <v>87.5</v>
      </c>
      <c r="G23" s="1">
        <f>IF(COUNT(first!G23,second!G23)=2, AVERAGE(first!G23,second!G23),"")</f>
        <v>65</v>
      </c>
      <c r="H23" s="1">
        <f>IF(COUNT(first!H23,second!H23)=2, AVERAGE(first!H23,second!H23),"")</f>
        <v>82</v>
      </c>
      <c r="I23" s="1">
        <f>IF(COUNT(first!I23,second!I23)=2, AVERAGE(first!I23,second!I23),"")</f>
        <v>77.5</v>
      </c>
      <c r="J23" s="1">
        <f>IF(COUNT(first!J23,second!J23)=2, AVERAGE(first!J23,second!J23),"")</f>
        <v>84.5</v>
      </c>
      <c r="K23" s="1">
        <f>IF(COUNT(first!K23,second!K23)=2, AVERAGE(first!K23,second!K23),"")</f>
        <v>92.5</v>
      </c>
      <c r="L23" s="1">
        <f>IF(COUNT(first!L23,second!L23)=2, AVERAGE(first!L23,second!L23),"")</f>
        <v>74</v>
      </c>
      <c r="M23" s="1">
        <v>50</v>
      </c>
      <c r="N23" s="1">
        <f>IF(COUNT(first!N23,second!N23)=2, AVERAGE(first!N23,second!N23),"")</f>
        <v>81.5</v>
      </c>
      <c r="O23" s="1">
        <f>IF(COUNT(first!O23,second!O23)=2, AVERAGE(first!O23,second!O23),"")</f>
        <v>86</v>
      </c>
      <c r="P23" s="2">
        <f t="shared" si="1"/>
        <v>865.5</v>
      </c>
      <c r="Q23" s="2">
        <f t="shared" si="2"/>
        <v>78.680000000000007</v>
      </c>
      <c r="R23" s="2">
        <f t="shared" si="0"/>
        <v>9</v>
      </c>
      <c r="S23" s="2" t="str">
        <f t="shared" si="3"/>
        <v>Pass</v>
      </c>
    </row>
    <row r="24" spans="1:40" ht="15.75" thickBot="1" x14ac:dyDescent="0.3">
      <c r="A24" s="1">
        <v>17</v>
      </c>
      <c r="B24" s="14" t="str">
        <f>IF(first!B24="","",first!B24)</f>
        <v>Isaac Bennett</v>
      </c>
      <c r="C24" s="15" t="str">
        <f>IF(first!C24="","",first!C24)</f>
        <v>M</v>
      </c>
      <c r="D24" s="16">
        <f>IF(first!D24="","",first!D24)</f>
        <v>10</v>
      </c>
      <c r="E24" s="1">
        <f>IF(COUNT(first!E24,second!E24)=2, AVERAGE(first!E24,second!E24),"")</f>
        <v>67.5</v>
      </c>
      <c r="F24" s="1">
        <f>IF(COUNT(first!F24,second!F24)=2, AVERAGE(first!F24,second!F24),"")</f>
        <v>83.5</v>
      </c>
      <c r="G24" s="1">
        <f>IF(COUNT(first!G24,second!G24)=2, AVERAGE(first!G24,second!G24),"")</f>
        <v>58</v>
      </c>
      <c r="H24" s="1">
        <f>IF(COUNT(first!H24,second!H24)=2, AVERAGE(first!H24,second!H24),"")</f>
        <v>74.5</v>
      </c>
      <c r="I24" s="1">
        <f>IF(COUNT(first!I24,second!I24)=2, AVERAGE(first!I24,second!I24),"")</f>
        <v>73</v>
      </c>
      <c r="J24" s="1">
        <f>IF(COUNT(first!J24,second!J24)=2, AVERAGE(first!J24,second!J24),"")</f>
        <v>77</v>
      </c>
      <c r="K24" s="1">
        <f>IF(COUNT(first!K24,second!K24)=2, AVERAGE(first!K24,second!K24),"")</f>
        <v>93</v>
      </c>
      <c r="L24" s="1">
        <f>IF(COUNT(first!L24,second!L24)=2, AVERAGE(first!L24,second!L24),"")</f>
        <v>63.5</v>
      </c>
      <c r="M24" s="1">
        <f>IF(COUNT(first!M24,second!M24)=2, AVERAGE(first!M24,second!M24),"")</f>
        <v>65</v>
      </c>
      <c r="N24" s="1">
        <f>IF(COUNT(first!N24,second!N24)=2, AVERAGE(first!N24,second!N24),"")</f>
        <v>82</v>
      </c>
      <c r="O24" s="1">
        <f>IF(COUNT(first!O24,second!O24)=2, AVERAGE(first!O24,second!O24),"")</f>
        <v>69.5</v>
      </c>
      <c r="P24" s="2">
        <f t="shared" si="1"/>
        <v>806.5</v>
      </c>
      <c r="Q24" s="2">
        <f t="shared" si="2"/>
        <v>73.319999999999993</v>
      </c>
      <c r="R24" s="2">
        <f t="shared" si="0"/>
        <v>19</v>
      </c>
      <c r="S24" s="2" t="str">
        <f t="shared" si="3"/>
        <v>Pass</v>
      </c>
    </row>
    <row r="25" spans="1:40" ht="15.75" thickBot="1" x14ac:dyDescent="0.3">
      <c r="A25" s="1">
        <v>18</v>
      </c>
      <c r="B25" s="14" t="str">
        <f>IF(first!B25="","",first!B25)</f>
        <v>Harper Young</v>
      </c>
      <c r="C25" s="15" t="str">
        <f>IF(first!C25="","",first!C25)</f>
        <v>F</v>
      </c>
      <c r="D25" s="16">
        <f>IF(first!D25="","",first!D25)</f>
        <v>10</v>
      </c>
      <c r="E25" s="1">
        <f>IF(COUNT(first!E25,second!E25)=2, AVERAGE(first!E25,second!E25),"")</f>
        <v>85.5</v>
      </c>
      <c r="F25" s="1">
        <f>IF(COUNT(first!F25,second!F25)=2, AVERAGE(first!F25,second!F25),"")</f>
        <v>85.5</v>
      </c>
      <c r="G25" s="1">
        <f>IF(COUNT(first!G25,second!G25)=2, AVERAGE(first!G25,second!G25),"")</f>
        <v>74</v>
      </c>
      <c r="H25" s="1">
        <f>IF(COUNT(first!H25,second!H25)=2, AVERAGE(first!H25,second!H25),"")</f>
        <v>83.5</v>
      </c>
      <c r="I25" s="1">
        <f>IF(COUNT(first!I25,second!I25)=2, AVERAGE(first!I25,second!I25),"")</f>
        <v>84</v>
      </c>
      <c r="J25" s="1">
        <f>IF(COUNT(first!J25,second!J25)=2, AVERAGE(first!J25,second!J25),"")</f>
        <v>85.5</v>
      </c>
      <c r="K25" s="1">
        <f>IF(COUNT(first!K25,second!K25)=2, AVERAGE(first!K25,second!K25),"")</f>
        <v>97.5</v>
      </c>
      <c r="L25" s="1">
        <f>IF(COUNT(first!L25,second!L25)=2, AVERAGE(first!L25,second!L25),"")</f>
        <v>77</v>
      </c>
      <c r="M25" s="1">
        <f>IF(COUNT(first!M25,second!M25)=2, AVERAGE(first!M25,second!M25),"")</f>
        <v>86</v>
      </c>
      <c r="N25" s="1">
        <f>IF(COUNT(first!N25,second!N25)=2, AVERAGE(first!N25,second!N25),"")</f>
        <v>86</v>
      </c>
      <c r="O25" s="1">
        <f>IF(COUNT(first!O25,second!O25)=2, AVERAGE(first!O25,second!O25),"")</f>
        <v>84</v>
      </c>
      <c r="P25" s="2">
        <f t="shared" si="1"/>
        <v>928.5</v>
      </c>
      <c r="Q25" s="2">
        <f t="shared" si="2"/>
        <v>84.41</v>
      </c>
      <c r="R25" s="2">
        <f t="shared" si="0"/>
        <v>7</v>
      </c>
      <c r="S25" s="2" t="str">
        <f t="shared" si="3"/>
        <v>Pass</v>
      </c>
    </row>
    <row r="26" spans="1:40" ht="15.75" thickBot="1" x14ac:dyDescent="0.3">
      <c r="A26" s="1">
        <v>19</v>
      </c>
      <c r="B26" s="14" t="str">
        <f>IF(first!B26="","",first!B26)</f>
        <v>Dylan Hayes</v>
      </c>
      <c r="C26" s="15" t="str">
        <f>IF(first!C26="","",first!C26)</f>
        <v>M</v>
      </c>
      <c r="D26" s="16">
        <f>IF(first!D26="","",first!D26)</f>
        <v>10</v>
      </c>
      <c r="E26" s="1">
        <f>IF(COUNT(first!E26,second!E26)=2, AVERAGE(first!E26,second!E26),"")</f>
        <v>63</v>
      </c>
      <c r="F26" s="1">
        <f>IF(COUNT(first!F26,second!F26)=2, AVERAGE(first!F26,second!F26),"")</f>
        <v>80</v>
      </c>
      <c r="G26" s="1">
        <f>IF(COUNT(first!G26,second!G26)=2, AVERAGE(first!G26,second!G26),"")</f>
        <v>48</v>
      </c>
      <c r="H26" s="1">
        <f>IF(COUNT(first!H26,second!H26)=2, AVERAGE(first!H26,second!H26),"")</f>
        <v>57.5</v>
      </c>
      <c r="I26" s="1">
        <f>IF(COUNT(first!I26,second!I26)=2, AVERAGE(first!I26,second!I26),"")</f>
        <v>60.5</v>
      </c>
      <c r="J26" s="1">
        <f>IF(COUNT(first!J26,second!J26)=2, AVERAGE(first!J26,second!J26),"")</f>
        <v>71</v>
      </c>
      <c r="K26" s="1">
        <f>IF(COUNT(first!K26,second!K26)=2, AVERAGE(first!K26,second!K26),"")</f>
        <v>84.5</v>
      </c>
      <c r="L26" s="1">
        <f>IF(COUNT(first!L26,second!L26)=2, AVERAGE(first!L26,second!L26),"")</f>
        <v>58</v>
      </c>
      <c r="M26" s="1">
        <f>IF(COUNT(first!M26,second!M26)=2, AVERAGE(first!M26,second!M26),"")</f>
        <v>56.5</v>
      </c>
      <c r="N26" s="1">
        <f>IF(COUNT(first!N26,second!N26)=2, AVERAGE(first!N26,second!N26),"")</f>
        <v>78</v>
      </c>
      <c r="O26" s="1">
        <f>IF(COUNT(first!O26,second!O26)=2, AVERAGE(first!O26,second!O26),"")</f>
        <v>59.5</v>
      </c>
      <c r="P26" s="2">
        <f t="shared" si="1"/>
        <v>716.5</v>
      </c>
      <c r="Q26" s="2">
        <f t="shared" si="2"/>
        <v>65.14</v>
      </c>
      <c r="R26" s="2">
        <f t="shared" si="0"/>
        <v>25</v>
      </c>
      <c r="S26" s="2" t="str">
        <f t="shared" si="3"/>
        <v>Pass</v>
      </c>
    </row>
    <row r="27" spans="1:40" ht="15.75" thickBot="1" x14ac:dyDescent="0.3">
      <c r="A27" s="1">
        <v>20</v>
      </c>
      <c r="B27" s="14" t="str">
        <f>IF(first!B27="","",first!B27)</f>
        <v>Chloe Hill</v>
      </c>
      <c r="C27" s="15" t="str">
        <f>IF(first!C27="","",first!C27)</f>
        <v>F</v>
      </c>
      <c r="D27" s="16">
        <f>IF(first!D27="","",first!D27)</f>
        <v>10</v>
      </c>
      <c r="E27" s="1">
        <f>IF(COUNT(first!E27,second!E27)=2, AVERAGE(first!E27,second!E27),"")</f>
        <v>81.5</v>
      </c>
      <c r="F27" s="1">
        <f>IF(COUNT(first!F27,second!F27)=2, AVERAGE(first!F27,second!F27),"")</f>
        <v>76.5</v>
      </c>
      <c r="G27" s="1">
        <f>IF(COUNT(first!G27,second!G27)=2, AVERAGE(first!G27,second!G27),"")</f>
        <v>47</v>
      </c>
      <c r="H27" s="1">
        <f>IF(COUNT(first!H27,second!H27)=2, AVERAGE(first!H27,second!H27),"")</f>
        <v>71.5</v>
      </c>
      <c r="I27" s="1">
        <f>IF(COUNT(first!I27,second!I27)=2, AVERAGE(first!I27,second!I27),"")</f>
        <v>73.5</v>
      </c>
      <c r="J27" s="1">
        <f>IF(COUNT(first!J27,second!J27)=2, AVERAGE(first!J27,second!J27),"")</f>
        <v>82</v>
      </c>
      <c r="K27" s="1">
        <f>IF(COUNT(first!K27,second!K27)=2, AVERAGE(first!K27,second!K27),"")</f>
        <v>94</v>
      </c>
      <c r="L27" s="1">
        <f>IF(COUNT(first!L27,second!L27)=2, AVERAGE(first!L27,second!L27),"")</f>
        <v>68</v>
      </c>
      <c r="M27" s="1">
        <f>IF(COUNT(first!M27,second!M27)=2, AVERAGE(first!M27,second!M27),"")</f>
        <v>73.5</v>
      </c>
      <c r="N27" s="1">
        <f>IF(COUNT(first!N27,second!N27)=2, AVERAGE(first!N27,second!N27),"")</f>
        <v>84</v>
      </c>
      <c r="O27" s="1">
        <f>IF(COUNT(first!O27,second!O27)=2, AVERAGE(first!O27,second!O27),"")</f>
        <v>74</v>
      </c>
      <c r="P27" s="2">
        <f t="shared" si="1"/>
        <v>825.5</v>
      </c>
      <c r="Q27" s="2">
        <f t="shared" si="2"/>
        <v>75.05</v>
      </c>
      <c r="R27" s="2">
        <f t="shared" si="0"/>
        <v>17</v>
      </c>
      <c r="S27" s="2" t="str">
        <f t="shared" si="3"/>
        <v>Pass</v>
      </c>
    </row>
    <row r="28" spans="1:40" ht="15.75" thickBot="1" x14ac:dyDescent="0.3">
      <c r="A28" s="1">
        <v>21</v>
      </c>
      <c r="B28" s="14" t="str">
        <f>IF(first!B28="","",first!B28)</f>
        <v>Lucas Morgan</v>
      </c>
      <c r="C28" s="15" t="str">
        <f>IF(first!C28="","",first!C28)</f>
        <v>M</v>
      </c>
      <c r="D28" s="16">
        <f>IF(first!D28="","",first!D28)</f>
        <v>10</v>
      </c>
      <c r="E28" s="1">
        <f>IF(COUNT(first!E28,second!E28)=2, AVERAGE(first!E28,second!E28),"")</f>
        <v>76.5</v>
      </c>
      <c r="F28" s="1">
        <f>IF(COUNT(first!F28,second!F28)=2, AVERAGE(first!F28,second!F28),"")</f>
        <v>88.5</v>
      </c>
      <c r="G28" s="1">
        <f>IF(COUNT(first!G28,second!G28)=2, AVERAGE(first!G28,second!G28),"")</f>
        <v>58</v>
      </c>
      <c r="H28" s="1">
        <f>IF(COUNT(first!H28,second!H28)=2, AVERAGE(first!H28,second!H28),"")</f>
        <v>64</v>
      </c>
      <c r="I28" s="1">
        <f>IF(COUNT(first!I28,second!I28)=2, AVERAGE(first!I28,second!I28),"")</f>
        <v>65.5</v>
      </c>
      <c r="J28" s="1">
        <f>IF(COUNT(first!J28,second!J28)=2, AVERAGE(first!J28,second!J28),"")</f>
        <v>84.5</v>
      </c>
      <c r="K28" s="1">
        <f>IF(COUNT(first!K28,second!K28)=2, AVERAGE(first!K28,second!K28),"")</f>
        <v>85.5</v>
      </c>
      <c r="L28" s="1">
        <f>IF(COUNT(first!L28,second!L28)=2, AVERAGE(first!L28,second!L28),"")</f>
        <v>68</v>
      </c>
      <c r="M28" s="1">
        <f>IF(COUNT(first!M28,second!M28)=2, AVERAGE(first!M28,second!M28),"")</f>
        <v>70.5</v>
      </c>
      <c r="N28" s="1">
        <f>IF(COUNT(first!N28,second!N28)=2, AVERAGE(first!N28,second!N28),"")</f>
        <v>80</v>
      </c>
      <c r="O28" s="1">
        <f>IF(COUNT(first!O28,second!O28)=2, AVERAGE(first!O28,second!O28),"")</f>
        <v>72</v>
      </c>
      <c r="P28" s="2">
        <f t="shared" si="1"/>
        <v>813</v>
      </c>
      <c r="Q28" s="2">
        <f t="shared" si="2"/>
        <v>73.91</v>
      </c>
      <c r="R28" s="2">
        <f t="shared" si="0"/>
        <v>18</v>
      </c>
      <c r="S28" s="2" t="str">
        <f t="shared" si="3"/>
        <v>Pass</v>
      </c>
    </row>
    <row r="29" spans="1:40" ht="15.75" thickBot="1" x14ac:dyDescent="0.3">
      <c r="A29" s="1">
        <v>22</v>
      </c>
      <c r="B29" s="14" t="str">
        <f>IF(first!B29="","",first!B29)</f>
        <v>Ella King</v>
      </c>
      <c r="C29" s="15" t="str">
        <f>IF(first!C29="","",first!C29)</f>
        <v>F</v>
      </c>
      <c r="D29" s="16">
        <f>IF(first!D29="","",first!D29)</f>
        <v>10</v>
      </c>
      <c r="E29" s="1">
        <f>IF(COUNT(first!E29,second!E29)=2, AVERAGE(first!E29,second!E29),"")</f>
        <v>63.5</v>
      </c>
      <c r="F29" s="1">
        <f>IF(COUNT(first!F29,second!F29)=2, AVERAGE(first!F29,second!F29),"")</f>
        <v>65.5</v>
      </c>
      <c r="G29" s="1">
        <f>IF(COUNT(first!G29,second!G29)=2, AVERAGE(first!G29,second!G29),"")</f>
        <v>33</v>
      </c>
      <c r="H29" s="1">
        <f>IF(COUNT(first!H29,second!H29)=2, AVERAGE(first!H29,second!H29),"")</f>
        <v>56</v>
      </c>
      <c r="I29" s="1">
        <f>IF(COUNT(first!I29,second!I29)=2, AVERAGE(first!I29,second!I29),"")</f>
        <v>60.5</v>
      </c>
      <c r="J29" s="1">
        <f>IF(COUNT(first!J29,second!J29)=2, AVERAGE(first!J29,second!J29),"")</f>
        <v>64</v>
      </c>
      <c r="K29" s="1">
        <f>IF(COUNT(first!K29,second!K29)=2, AVERAGE(first!K29,second!K29),"")</f>
        <v>75.5</v>
      </c>
      <c r="L29" s="1">
        <f>IF(COUNT(first!L29,second!L29)=2, AVERAGE(first!L29,second!L29),"")</f>
        <v>59</v>
      </c>
      <c r="M29" s="1">
        <f>IF(COUNT(first!M29,second!M29)=2, AVERAGE(first!M29,second!M29),"")</f>
        <v>55.5</v>
      </c>
      <c r="N29" s="1">
        <f>IF(COUNT(first!N29,second!N29)=2, AVERAGE(first!N29,second!N29),"")</f>
        <v>74</v>
      </c>
      <c r="O29" s="1">
        <f>IF(COUNT(first!O29,second!O29)=2, AVERAGE(first!O29,second!O29),"")</f>
        <v>60.5</v>
      </c>
      <c r="P29" s="2">
        <f t="shared" si="1"/>
        <v>667</v>
      </c>
      <c r="Q29" s="2">
        <f t="shared" si="2"/>
        <v>60.64</v>
      </c>
      <c r="R29" s="2">
        <f t="shared" si="0"/>
        <v>27</v>
      </c>
      <c r="S29" s="2" t="str">
        <f t="shared" si="3"/>
        <v>Pass</v>
      </c>
    </row>
    <row r="30" spans="1:40" ht="24" thickBot="1" x14ac:dyDescent="0.4">
      <c r="A30" s="1">
        <v>23</v>
      </c>
      <c r="B30" s="14" t="str">
        <f>IF(first!B30="","",first!B30)</f>
        <v>Birtukan Doe</v>
      </c>
      <c r="C30" s="15" t="str">
        <f>IF(first!C30="","",first!C30)</f>
        <v>M</v>
      </c>
      <c r="D30" s="16">
        <f>IF(first!D30="","",first!D30)</f>
        <v>10</v>
      </c>
      <c r="E30" s="1">
        <v>38</v>
      </c>
      <c r="F30" s="1">
        <v>64</v>
      </c>
      <c r="G30" s="1">
        <v>30</v>
      </c>
      <c r="H30" s="1">
        <v>39</v>
      </c>
      <c r="I30" s="1">
        <v>40</v>
      </c>
      <c r="J30" s="1">
        <v>40</v>
      </c>
      <c r="K30" s="1">
        <v>40</v>
      </c>
      <c r="L30" s="1">
        <f>IF(COUNT(first!L30,second!L30)=2, AVERAGE(first!L30,second!L30),"")</f>
        <v>76</v>
      </c>
      <c r="M30" s="1">
        <f>IF(COUNT(first!M30,second!M30)=2, AVERAGE(first!M30,second!M30),"")</f>
        <v>81.5</v>
      </c>
      <c r="N30" s="1">
        <v>42</v>
      </c>
      <c r="O30" s="1">
        <v>38</v>
      </c>
      <c r="P30" s="2">
        <f t="shared" si="1"/>
        <v>528.5</v>
      </c>
      <c r="Q30" s="2">
        <f t="shared" si="2"/>
        <v>48.05</v>
      </c>
      <c r="R30" s="2">
        <f t="shared" si="0"/>
        <v>28</v>
      </c>
      <c r="S30" s="2" t="str">
        <f t="shared" si="3"/>
        <v>Fail</v>
      </c>
      <c r="U30" s="90" t="s">
        <v>28</v>
      </c>
      <c r="V30" s="90"/>
      <c r="W30" s="90"/>
      <c r="X30" s="90"/>
      <c r="Y30" s="33"/>
      <c r="Z30" s="33"/>
      <c r="AA30" s="33"/>
      <c r="AB30" s="33"/>
    </row>
    <row r="31" spans="1:40" ht="15.75" thickBot="1" x14ac:dyDescent="0.3">
      <c r="A31" s="1">
        <v>24</v>
      </c>
      <c r="B31" s="14" t="str">
        <f>IF(first!B31="","",first!B31)</f>
        <v>Grace Wright</v>
      </c>
      <c r="C31" s="15" t="str">
        <f>IF(first!C31="","",first!C31)</f>
        <v>F</v>
      </c>
      <c r="D31" s="16">
        <f>IF(first!D31="","",first!D31)</f>
        <v>10</v>
      </c>
      <c r="E31" s="1">
        <f>IF(COUNT(first!E31,second!E31)=2, AVERAGE(first!E31,second!E31),"")</f>
        <v>62</v>
      </c>
      <c r="F31" s="1">
        <f>IF(COUNT(first!F31,second!F31)=2, AVERAGE(first!F31,second!F31),"")</f>
        <v>72</v>
      </c>
      <c r="G31" s="1">
        <f>IF(COUNT(first!G31,second!G31)=2, AVERAGE(first!G31,second!G31),"")</f>
        <v>53.5</v>
      </c>
      <c r="H31" s="1">
        <f>IF(COUNT(first!H31,second!H31)=2, AVERAGE(first!H31,second!H31),"")</f>
        <v>66.5</v>
      </c>
      <c r="I31" s="1">
        <f>IF(COUNT(first!I31,second!I31)=2, AVERAGE(first!I31,second!I31),"")</f>
        <v>58.5</v>
      </c>
      <c r="J31" s="1">
        <f>IF(COUNT(first!J31,second!J31)=2, AVERAGE(first!J31,second!J31),"")</f>
        <v>73</v>
      </c>
      <c r="K31" s="1">
        <f>IF(COUNT(first!K31,second!K31)=2, AVERAGE(first!K31,second!K31),"")</f>
        <v>73</v>
      </c>
      <c r="L31" s="1">
        <f>IF(COUNT(first!L31,second!L31)=2, AVERAGE(first!L31,second!L31),"")</f>
        <v>65</v>
      </c>
      <c r="M31" s="1">
        <f>IF(COUNT(first!M31,second!M31)=2, AVERAGE(first!M31,second!M31),"")</f>
        <v>65.5</v>
      </c>
      <c r="N31" s="1">
        <f>IF(COUNT(first!N31,second!N31)=2, AVERAGE(first!N31,second!N31),"")</f>
        <v>76</v>
      </c>
      <c r="O31" s="1">
        <f>IF(COUNT(first!O31,second!O31)=2, AVERAGE(first!O31,second!O31),"")</f>
        <v>60.5</v>
      </c>
      <c r="P31" s="2">
        <f t="shared" si="1"/>
        <v>725.5</v>
      </c>
      <c r="Q31" s="2">
        <f t="shared" si="2"/>
        <v>65.95</v>
      </c>
      <c r="R31" s="2">
        <f t="shared" si="0"/>
        <v>23</v>
      </c>
      <c r="S31" s="2" t="str">
        <f t="shared" si="3"/>
        <v>Pass</v>
      </c>
      <c r="U31" s="7" t="s">
        <v>27</v>
      </c>
      <c r="V31" s="21" t="s">
        <v>1</v>
      </c>
      <c r="W31" s="89" t="s">
        <v>39</v>
      </c>
      <c r="X31" s="89"/>
      <c r="Y31" s="9"/>
      <c r="Z31" s="9"/>
      <c r="AA31" s="9"/>
      <c r="AB31" s="9"/>
    </row>
    <row r="32" spans="1:40" ht="15.75" thickBot="1" x14ac:dyDescent="0.3">
      <c r="A32" s="1">
        <v>25</v>
      </c>
      <c r="B32" s="14" t="str">
        <f>IF(first!B32="","",first!B32)</f>
        <v>Owen Parker</v>
      </c>
      <c r="C32" s="15" t="str">
        <f>IF(first!C32="","",first!C32)</f>
        <v>M</v>
      </c>
      <c r="D32" s="16">
        <f>IF(first!D32="","",first!D32)</f>
        <v>10</v>
      </c>
      <c r="E32" s="1">
        <f>IF(COUNT(first!E32,second!E32)=2, AVERAGE(first!E32,second!E32),"")</f>
        <v>89.5</v>
      </c>
      <c r="F32" s="1">
        <f>IF(COUNT(first!F32,second!F32)=2, AVERAGE(first!F32,second!F32),"")</f>
        <v>90.5</v>
      </c>
      <c r="G32" s="1">
        <f>IF(COUNT(first!G32,second!G32)=2, AVERAGE(first!G32,second!G32),"")</f>
        <v>81</v>
      </c>
      <c r="H32" s="1">
        <f>IF(COUNT(first!H32,second!H32)=2, AVERAGE(first!H32,second!H32),"")</f>
        <v>82</v>
      </c>
      <c r="I32" s="1">
        <f>IF(COUNT(first!I32,second!I32)=2, AVERAGE(first!I32,second!I32),"")</f>
        <v>82.5</v>
      </c>
      <c r="J32" s="1">
        <f>IF(COUNT(first!J32,second!J32)=2, AVERAGE(first!J32,second!J32),"")</f>
        <v>93.5</v>
      </c>
      <c r="K32" s="1">
        <f>IF(COUNT(first!K32,second!K32)=2, AVERAGE(first!K32,second!K32),"")</f>
        <v>93.5</v>
      </c>
      <c r="L32" s="1">
        <f>IF(COUNT(first!L32,second!L32)=2, AVERAGE(first!L32,second!L32),"")</f>
        <v>79.5</v>
      </c>
      <c r="M32" s="1">
        <f>IF(COUNT(first!M32,second!M32)=2, AVERAGE(first!M32,second!M32),"")</f>
        <v>81.5</v>
      </c>
      <c r="N32" s="1">
        <f>IF(COUNT(first!N32,second!N32)=2, AVERAGE(first!N32,second!N32),"")</f>
        <v>87.5</v>
      </c>
      <c r="O32" s="1">
        <f>IF(COUNT(first!O32,second!O32)=2, AVERAGE(first!O32,second!O32),"")</f>
        <v>89.5</v>
      </c>
      <c r="P32" s="2">
        <f t="shared" si="1"/>
        <v>950.5</v>
      </c>
      <c r="Q32" s="2">
        <f t="shared" si="2"/>
        <v>86.41</v>
      </c>
      <c r="R32" s="2">
        <f t="shared" si="0"/>
        <v>4</v>
      </c>
      <c r="S32" s="2" t="str">
        <f t="shared" si="3"/>
        <v>Pass</v>
      </c>
      <c r="U32" s="27">
        <v>1</v>
      </c>
      <c r="V32" s="27" t="str">
        <f>INDEX(B8:B66,MATCH(W32,$Q$8:$Q$66,0))</f>
        <v>Aria Adams</v>
      </c>
      <c r="W32" s="91">
        <f>LARGE($Q$8:$Q$66, ROWS(B$8:B8))</f>
        <v>96.36</v>
      </c>
      <c r="X32" s="91"/>
      <c r="Y32" s="31"/>
      <c r="Z32" s="31"/>
      <c r="AA32" s="32"/>
      <c r="AB32" s="32"/>
    </row>
    <row r="33" spans="1:28" ht="15.75" thickBot="1" x14ac:dyDescent="0.3">
      <c r="A33" s="1">
        <v>26</v>
      </c>
      <c r="B33" s="14" t="str">
        <f>IF(first!B33="","",first!B33)</f>
        <v>Lily Green</v>
      </c>
      <c r="C33" s="15" t="str">
        <f>IF(first!C33="","",first!C33)</f>
        <v>F</v>
      </c>
      <c r="D33" s="16">
        <f>IF(first!D33="","",first!D33)</f>
        <v>10</v>
      </c>
      <c r="E33" s="1">
        <f>IF(COUNT(first!E33,second!E33)=2, AVERAGE(first!E33,second!E33),"")</f>
        <v>88</v>
      </c>
      <c r="F33" s="1">
        <f>IF(COUNT(first!F33,second!F33)=2, AVERAGE(first!F33,second!F33),"")</f>
        <v>94</v>
      </c>
      <c r="G33" s="1">
        <f>IF(COUNT(first!G33,second!G33)=2, AVERAGE(first!G33,second!G33),"")</f>
        <v>84.5</v>
      </c>
      <c r="H33" s="1">
        <f>IF(COUNT(first!H33,second!H33)=2, AVERAGE(first!H33,second!H33),"")</f>
        <v>94</v>
      </c>
      <c r="I33" s="1">
        <f>IF(COUNT(first!I33,second!I33)=2, AVERAGE(first!I33,second!I33),"")</f>
        <v>82</v>
      </c>
      <c r="J33" s="1">
        <f>IF(COUNT(first!J33,second!J33)=2, AVERAGE(first!J33,second!J33),"")</f>
        <v>96.5</v>
      </c>
      <c r="K33" s="1">
        <f>IF(COUNT(first!K33,second!K33)=2, AVERAGE(first!K33,second!K33),"")</f>
        <v>93</v>
      </c>
      <c r="L33" s="1">
        <f>IF(COUNT(first!L33,second!L33)=2, AVERAGE(first!L33,second!L33),"")</f>
        <v>86</v>
      </c>
      <c r="M33" s="1">
        <f>IF(COUNT(first!M33,second!M33)=2, AVERAGE(first!M33,second!M33),"")</f>
        <v>91.5</v>
      </c>
      <c r="N33" s="1">
        <f>IF(COUNT(first!N33,second!N33)=2, AVERAGE(first!N33,second!N33),"")</f>
        <v>94</v>
      </c>
      <c r="O33" s="1">
        <f>IF(COUNT(first!O33,second!O33)=2, AVERAGE(first!O33,second!O33),"")</f>
        <v>85</v>
      </c>
      <c r="P33" s="2">
        <f t="shared" si="1"/>
        <v>988.5</v>
      </c>
      <c r="Q33" s="2">
        <f t="shared" si="2"/>
        <v>89.86</v>
      </c>
      <c r="R33" s="2">
        <f t="shared" si="0"/>
        <v>2</v>
      </c>
      <c r="S33" s="2" t="str">
        <f t="shared" si="3"/>
        <v>Pass</v>
      </c>
      <c r="U33" s="28">
        <v>2</v>
      </c>
      <c r="V33" s="28" t="str">
        <f t="shared" ref="V33:V41" si="10">INDEX(B9:B67,MATCH(W33,$Q$8:$Q$66,0))</f>
        <v>Gabriel Cooper</v>
      </c>
      <c r="W33" s="92">
        <f>LARGE($Q$8:$Q$66, ROWS(B$8:B9))</f>
        <v>89.86</v>
      </c>
      <c r="X33" s="92"/>
      <c r="Y33" s="31"/>
      <c r="Z33" s="31"/>
      <c r="AA33" s="32"/>
      <c r="AB33" s="32"/>
    </row>
    <row r="34" spans="1:28" ht="15.75" thickBot="1" x14ac:dyDescent="0.3">
      <c r="A34" s="1">
        <v>27</v>
      </c>
      <c r="B34" s="14" t="str">
        <f>IF(first!B34="","",first!B34)</f>
        <v>Gabriel Cooper</v>
      </c>
      <c r="C34" s="15" t="str">
        <f>IF(first!C34="","",first!C34)</f>
        <v>M</v>
      </c>
      <c r="D34" s="16">
        <f>IF(first!D34="","",first!D34)</f>
        <v>10</v>
      </c>
      <c r="E34" s="1">
        <f>IF(COUNT(first!E34,second!E34)=2, AVERAGE(first!E34,second!E34),"")</f>
        <v>80</v>
      </c>
      <c r="F34" s="1">
        <v>54</v>
      </c>
      <c r="G34" s="1">
        <f>IF(COUNT(first!G34,second!G34)=2, AVERAGE(first!G34,second!G34),"")</f>
        <v>69.5</v>
      </c>
      <c r="H34" s="1">
        <f>IF(COUNT(first!H34,second!H34)=2, AVERAGE(first!H34,second!H34),"")</f>
        <v>77</v>
      </c>
      <c r="I34" s="1">
        <f>IF(COUNT(first!I34,second!I34)=2, AVERAGE(first!I34,second!I34),"")</f>
        <v>75</v>
      </c>
      <c r="J34" s="1">
        <f>IF(COUNT(first!J34,second!J34)=2, AVERAGE(first!J34,second!J34),"")</f>
        <v>92.5</v>
      </c>
      <c r="K34" s="1">
        <f>IF(COUNT(first!K34,second!K34)=2, AVERAGE(first!K34,second!K34),"")</f>
        <v>94</v>
      </c>
      <c r="L34" s="1">
        <f>IF(COUNT(first!L34,second!L34)=2, AVERAGE(first!L34,second!L34),"")</f>
        <v>79.5</v>
      </c>
      <c r="M34" s="1">
        <f>IF(COUNT(first!M34,second!M34)=2, AVERAGE(first!M34,second!M34),"")</f>
        <v>66.5</v>
      </c>
      <c r="N34" s="1">
        <f>IF(COUNT(first!N34,second!N34)=2, AVERAGE(first!N34,second!N34),"")</f>
        <v>82.5</v>
      </c>
      <c r="O34" s="1">
        <f>IF(COUNT(first!O34,second!O34)=2, AVERAGE(first!O34,second!O34),"")</f>
        <v>83</v>
      </c>
      <c r="P34" s="2">
        <f t="shared" si="1"/>
        <v>853.5</v>
      </c>
      <c r="Q34" s="2">
        <f t="shared" si="2"/>
        <v>77.59</v>
      </c>
      <c r="R34" s="2">
        <f t="shared" si="0"/>
        <v>12</v>
      </c>
      <c r="S34" s="2" t="str">
        <f t="shared" si="3"/>
        <v>Pass</v>
      </c>
      <c r="U34" s="29">
        <v>3</v>
      </c>
      <c r="V34" s="29" t="str">
        <f t="shared" si="10"/>
        <v>Sophia Harris</v>
      </c>
      <c r="W34" s="93">
        <f>LARGE($Q$8:$Q$66, ROWS(B$8:B10))</f>
        <v>87</v>
      </c>
      <c r="X34" s="93"/>
      <c r="Y34" s="31"/>
      <c r="Z34" s="31"/>
      <c r="AA34" s="32"/>
      <c r="AB34" s="32"/>
    </row>
    <row r="35" spans="1:28" ht="15.75" thickBot="1" x14ac:dyDescent="0.3">
      <c r="A35" s="1">
        <v>28</v>
      </c>
      <c r="B35" s="14" t="str">
        <f>IF(first!B35="","",first!B35)</f>
        <v>Aria Adams</v>
      </c>
      <c r="C35" s="15" t="str">
        <f>IF(first!C35="","",first!C35)</f>
        <v>F</v>
      </c>
      <c r="D35" s="16">
        <f>IF(first!D35="","",first!D35)</f>
        <v>10</v>
      </c>
      <c r="E35" s="1">
        <f>IF(COUNT(first!E35,second!E35)=2, AVERAGE(first!E35,second!E35),"")</f>
        <v>97.5</v>
      </c>
      <c r="F35" s="1">
        <f>IF(COUNT(first!F35,second!F35)=2, AVERAGE(first!F35,second!F35),"")</f>
        <v>98.5</v>
      </c>
      <c r="G35" s="1">
        <f>IF(COUNT(first!G35,second!G35)=2, AVERAGE(first!G35,second!G35),"")</f>
        <v>90.5</v>
      </c>
      <c r="H35" s="1">
        <f>IF(COUNT(first!H35,second!H35)=2, AVERAGE(first!H35,second!H35),"")</f>
        <v>99</v>
      </c>
      <c r="I35" s="1">
        <f>IF(COUNT(first!I35,second!I35)=2, AVERAGE(first!I35,second!I35),"")</f>
        <v>96.5</v>
      </c>
      <c r="J35" s="1">
        <f>IF(COUNT(first!J35,second!J35)=2, AVERAGE(first!J35,second!J35),"")</f>
        <v>99.5</v>
      </c>
      <c r="K35" s="1">
        <f>IF(COUNT(first!K35,second!K35)=2, AVERAGE(first!K35,second!K35),"")</f>
        <v>100</v>
      </c>
      <c r="L35" s="1">
        <f>IF(COUNT(first!L35,second!L35)=2, AVERAGE(first!L35,second!L35),"")</f>
        <v>92.5</v>
      </c>
      <c r="M35" s="1">
        <f>IF(COUNT(first!M35,second!M35)=2, AVERAGE(first!M35,second!M35),"")</f>
        <v>93.5</v>
      </c>
      <c r="N35" s="1">
        <f>IF(COUNT(first!N35,second!N35)=2, AVERAGE(first!N35,second!N35),"")</f>
        <v>97.5</v>
      </c>
      <c r="O35" s="1">
        <f>IF(COUNT(first!O35,second!O35)=2, AVERAGE(first!O35,second!O35),"")</f>
        <v>95</v>
      </c>
      <c r="P35" s="2">
        <f t="shared" si="1"/>
        <v>1060</v>
      </c>
      <c r="Q35" s="2">
        <f t="shared" si="2"/>
        <v>96.36</v>
      </c>
      <c r="R35" s="2">
        <f t="shared" si="0"/>
        <v>1</v>
      </c>
      <c r="S35" s="2" t="str">
        <f t="shared" si="3"/>
        <v>Pass</v>
      </c>
      <c r="U35" s="30">
        <v>4</v>
      </c>
      <c r="V35" s="30" t="str">
        <f t="shared" si="10"/>
        <v>Aria Adams</v>
      </c>
      <c r="W35" s="94">
        <f>LARGE($Q$8:$Q$66, ROWS(B$8:B11))</f>
        <v>86.41</v>
      </c>
      <c r="X35" s="94"/>
      <c r="Y35" s="31"/>
      <c r="Z35" s="31"/>
      <c r="AA35" s="9"/>
      <c r="AB35" s="9"/>
    </row>
    <row r="36" spans="1:28" ht="15.75" thickBot="1" x14ac:dyDescent="0.3">
      <c r="A36" s="1">
        <v>29</v>
      </c>
      <c r="B36" s="14"/>
      <c r="C36" s="15"/>
      <c r="D36" s="16"/>
      <c r="E36" s="1" t="str">
        <f>IF(COUNT(first!#REF!,second!#REF!)=2, AVERAGE(first!#REF!,second!#REF!),"")</f>
        <v/>
      </c>
      <c r="F36" s="1" t="str">
        <f>IF(COUNT(first!#REF!,second!#REF!)=2, AVERAGE(first!#REF!,second!#REF!),"")</f>
        <v/>
      </c>
      <c r="G36" s="1" t="str">
        <f>IF(COUNT(first!#REF!,second!#REF!)=2, AVERAGE(first!#REF!,second!#REF!),"")</f>
        <v/>
      </c>
      <c r="H36" s="1" t="str">
        <f>IF(COUNT(first!#REF!,second!#REF!)=2, AVERAGE(first!#REF!,second!#REF!),"")</f>
        <v/>
      </c>
      <c r="I36" s="1" t="str">
        <f>IF(COUNT(first!#REF!,second!#REF!)=2, AVERAGE(first!#REF!,second!#REF!),"")</f>
        <v/>
      </c>
      <c r="J36" s="1" t="str">
        <f>IF(COUNT(first!#REF!,second!#REF!)=2, AVERAGE(first!#REF!,second!#REF!),"")</f>
        <v/>
      </c>
      <c r="K36" s="1" t="str">
        <f>IF(COUNT(first!#REF!,second!#REF!)=2, AVERAGE(first!#REF!,second!#REF!),"")</f>
        <v/>
      </c>
      <c r="L36" s="1" t="str">
        <f>IF(COUNT(first!#REF!,second!#REF!)=2, AVERAGE(first!#REF!,second!#REF!),"")</f>
        <v/>
      </c>
      <c r="M36" s="1" t="str">
        <f>IF(COUNT(first!#REF!,second!#REF!)=2, AVERAGE(first!#REF!,second!#REF!),"")</f>
        <v/>
      </c>
      <c r="N36" s="1" t="str">
        <f>IF(COUNT(first!#REF!,second!#REF!)=2, AVERAGE(first!#REF!,second!#REF!),"")</f>
        <v/>
      </c>
      <c r="O36" s="1" t="str">
        <f>IF(COUNT(first!#REF!,second!#REF!)=2, AVERAGE(first!#REF!,second!#REF!),"")</f>
        <v/>
      </c>
      <c r="P36" s="2" t="str">
        <f t="shared" si="1"/>
        <v/>
      </c>
      <c r="Q36" s="2" t="str">
        <f t="shared" si="2"/>
        <v/>
      </c>
      <c r="R36" s="2" t="str">
        <f t="shared" si="0"/>
        <v/>
      </c>
      <c r="S36" s="2" t="str">
        <f t="shared" si="3"/>
        <v/>
      </c>
      <c r="U36" s="30">
        <v>5</v>
      </c>
      <c r="V36" s="30" t="str">
        <f t="shared" si="10"/>
        <v>Aiden Scott</v>
      </c>
      <c r="W36" s="94">
        <f>LARGE($Q$8:$Q$66, ROWS(B$8:B12))</f>
        <v>85.32</v>
      </c>
      <c r="X36" s="94"/>
      <c r="Y36" s="31"/>
      <c r="Z36" s="31"/>
      <c r="AA36" s="9"/>
      <c r="AB36" s="9"/>
    </row>
    <row r="37" spans="1:28" ht="15.75" thickBot="1" x14ac:dyDescent="0.3">
      <c r="A37" s="1">
        <v>30</v>
      </c>
      <c r="B37" s="14"/>
      <c r="C37" s="15"/>
      <c r="D37" s="16"/>
      <c r="E37" s="1" t="str">
        <f>IF(COUNT(first!#REF!,second!#REF!)=2, AVERAGE(first!#REF!,second!#REF!),"")</f>
        <v/>
      </c>
      <c r="F37" s="1" t="str">
        <f>IF(COUNT(first!#REF!,second!#REF!)=2, AVERAGE(first!#REF!,second!#REF!),"")</f>
        <v/>
      </c>
      <c r="G37" s="1" t="str">
        <f>IF(COUNT(first!#REF!,second!#REF!)=2, AVERAGE(first!#REF!,second!#REF!),"")</f>
        <v/>
      </c>
      <c r="H37" s="1" t="str">
        <f>IF(COUNT(first!#REF!,second!#REF!)=2, AVERAGE(first!#REF!,second!#REF!),"")</f>
        <v/>
      </c>
      <c r="I37" s="1" t="str">
        <f>IF(COUNT(first!#REF!,second!#REF!)=2, AVERAGE(first!#REF!,second!#REF!),"")</f>
        <v/>
      </c>
      <c r="J37" s="1" t="str">
        <f>IF(COUNT(first!#REF!,second!#REF!)=2, AVERAGE(first!#REF!,second!#REF!),"")</f>
        <v/>
      </c>
      <c r="K37" s="1" t="str">
        <f>IF(COUNT(first!#REF!,second!#REF!)=2, AVERAGE(first!#REF!,second!#REF!),"")</f>
        <v/>
      </c>
      <c r="L37" s="1" t="str">
        <f>IF(COUNT(first!#REF!,second!#REF!)=2, AVERAGE(first!#REF!,second!#REF!),"")</f>
        <v/>
      </c>
      <c r="M37" s="1" t="str">
        <f>IF(COUNT(first!#REF!,second!#REF!)=2, AVERAGE(first!#REF!,second!#REF!),"")</f>
        <v/>
      </c>
      <c r="N37" s="1" t="str">
        <f>IF(COUNT(first!#REF!,second!#REF!)=2, AVERAGE(first!#REF!,second!#REF!),"")</f>
        <v/>
      </c>
      <c r="O37" s="1" t="str">
        <f>IF(COUNT(first!#REF!,second!#REF!)=2, AVERAGE(first!#REF!,second!#REF!),"")</f>
        <v/>
      </c>
      <c r="P37" s="2" t="str">
        <f t="shared" si="1"/>
        <v/>
      </c>
      <c r="Q37" s="2" t="str">
        <f t="shared" si="2"/>
        <v/>
      </c>
      <c r="R37" s="2" t="str">
        <f t="shared" si="0"/>
        <v/>
      </c>
      <c r="S37" s="2" t="str">
        <f t="shared" si="3"/>
        <v/>
      </c>
      <c r="U37" s="30">
        <v>6</v>
      </c>
      <c r="V37" s="30" t="str">
        <f t="shared" si="10"/>
        <v>Charlotte Allen</v>
      </c>
      <c r="W37" s="94">
        <f>LARGE($Q$8:$Q$66, ROWS(B$8:B13))</f>
        <v>85.14</v>
      </c>
      <c r="X37" s="94"/>
      <c r="Y37" s="31"/>
      <c r="Z37" s="31"/>
      <c r="AA37" s="9"/>
      <c r="AB37" s="9"/>
    </row>
    <row r="38" spans="1:28" ht="15.75" thickBot="1" x14ac:dyDescent="0.3">
      <c r="A38" s="1">
        <v>31</v>
      </c>
      <c r="B38" s="14"/>
      <c r="C38" s="15"/>
      <c r="D38" s="16"/>
      <c r="E38" s="1" t="str">
        <f>IF(COUNT(first!#REF!,second!#REF!)=2, AVERAGE(first!#REF!,second!#REF!),"")</f>
        <v/>
      </c>
      <c r="F38" s="1" t="str">
        <f>IF(COUNT(first!#REF!,second!#REF!)=2, AVERAGE(first!#REF!,second!#REF!),"")</f>
        <v/>
      </c>
      <c r="G38" s="1" t="str">
        <f>IF(COUNT(first!#REF!,second!#REF!)=2, AVERAGE(first!#REF!,second!#REF!),"")</f>
        <v/>
      </c>
      <c r="H38" s="1" t="str">
        <f>IF(COUNT(first!#REF!,second!#REF!)=2, AVERAGE(first!#REF!,second!#REF!),"")</f>
        <v/>
      </c>
      <c r="I38" s="1" t="str">
        <f>IF(COUNT(first!#REF!,second!#REF!)=2, AVERAGE(first!#REF!,second!#REF!),"")</f>
        <v/>
      </c>
      <c r="J38" s="1" t="str">
        <f>IF(COUNT(first!#REF!,second!#REF!)=2, AVERAGE(first!#REF!,second!#REF!),"")</f>
        <v/>
      </c>
      <c r="K38" s="1" t="str">
        <f>IF(COUNT(first!#REF!,second!#REF!)=2, AVERAGE(first!#REF!,second!#REF!),"")</f>
        <v/>
      </c>
      <c r="L38" s="1" t="str">
        <f>IF(COUNT(first!#REF!,second!#REF!)=2, AVERAGE(first!#REF!,second!#REF!),"")</f>
        <v/>
      </c>
      <c r="M38" s="1" t="str">
        <f>IF(COUNT(first!#REF!,second!#REF!)=2, AVERAGE(first!#REF!,second!#REF!),"")</f>
        <v/>
      </c>
      <c r="N38" s="1" t="str">
        <f>IF(COUNT(first!#REF!,second!#REF!)=2, AVERAGE(first!#REF!,second!#REF!),"")</f>
        <v/>
      </c>
      <c r="O38" s="1" t="str">
        <f>IF(COUNT(first!#REF!,second!#REF!)=2, AVERAGE(first!#REF!,second!#REF!),"")</f>
        <v/>
      </c>
      <c r="P38" s="2" t="str">
        <f t="shared" si="1"/>
        <v/>
      </c>
      <c r="Q38" s="2" t="str">
        <f t="shared" si="2"/>
        <v/>
      </c>
      <c r="R38" s="2" t="str">
        <f t="shared" si="0"/>
        <v/>
      </c>
      <c r="S38" s="2" t="str">
        <f t="shared" si="3"/>
        <v/>
      </c>
      <c r="U38" s="30">
        <v>7</v>
      </c>
      <c r="V38" s="30" t="str">
        <f t="shared" si="10"/>
        <v>Grace Wright</v>
      </c>
      <c r="W38" s="94">
        <f>LARGE($Q$8:$Q$66, ROWS(B$8:B14))</f>
        <v>84.41</v>
      </c>
      <c r="X38" s="94"/>
      <c r="Y38" s="31"/>
      <c r="Z38" s="31"/>
      <c r="AA38" s="9"/>
      <c r="AB38" s="9"/>
    </row>
    <row r="39" spans="1:28" ht="15.75" thickBot="1" x14ac:dyDescent="0.3">
      <c r="A39" s="1">
        <v>32</v>
      </c>
      <c r="B39" s="14"/>
      <c r="C39" s="15"/>
      <c r="D39" s="16"/>
      <c r="E39" s="1" t="str">
        <f>IF(COUNT(first!#REF!,second!#REF!)=2, AVERAGE(first!#REF!,second!#REF!),"")</f>
        <v/>
      </c>
      <c r="F39" s="1" t="str">
        <f>IF(COUNT(first!#REF!,second!#REF!)=2, AVERAGE(first!#REF!,second!#REF!),"")</f>
        <v/>
      </c>
      <c r="G39" s="1" t="str">
        <f>IF(COUNT(first!#REF!,second!#REF!)=2, AVERAGE(first!#REF!,second!#REF!),"")</f>
        <v/>
      </c>
      <c r="H39" s="1" t="str">
        <f>IF(COUNT(first!#REF!,second!#REF!)=2, AVERAGE(first!#REF!,second!#REF!),"")</f>
        <v/>
      </c>
      <c r="I39" s="1" t="str">
        <f>IF(COUNT(first!#REF!,second!#REF!)=2, AVERAGE(first!#REF!,second!#REF!),"")</f>
        <v/>
      </c>
      <c r="J39" s="1" t="str">
        <f>IF(COUNT(first!#REF!,second!#REF!)=2, AVERAGE(first!#REF!,second!#REF!),"")</f>
        <v/>
      </c>
      <c r="K39" s="1" t="str">
        <f>IF(COUNT(first!#REF!,second!#REF!)=2, AVERAGE(first!#REF!,second!#REF!),"")</f>
        <v/>
      </c>
      <c r="L39" s="1" t="str">
        <f>IF(COUNT(first!#REF!,second!#REF!)=2, AVERAGE(first!#REF!,second!#REF!),"")</f>
        <v/>
      </c>
      <c r="M39" s="1" t="str">
        <f>IF(COUNT(first!#REF!,second!#REF!)=2, AVERAGE(first!#REF!,second!#REF!),"")</f>
        <v/>
      </c>
      <c r="N39" s="1" t="str">
        <f>IF(COUNT(first!#REF!,second!#REF!)=2, AVERAGE(first!#REF!,second!#REF!),"")</f>
        <v/>
      </c>
      <c r="O39" s="1" t="str">
        <f>IF(COUNT(first!#REF!,second!#REF!)=2, AVERAGE(first!#REF!,second!#REF!),"")</f>
        <v/>
      </c>
      <c r="P39" s="2" t="str">
        <f t="shared" si="1"/>
        <v/>
      </c>
      <c r="Q39" s="2" t="str">
        <f t="shared" si="2"/>
        <v/>
      </c>
      <c r="R39" s="2" t="str">
        <f t="shared" si="0"/>
        <v/>
      </c>
      <c r="S39" s="2" t="str">
        <f t="shared" si="3"/>
        <v/>
      </c>
      <c r="U39" s="30">
        <v>8</v>
      </c>
      <c r="V39" s="30" t="str">
        <f t="shared" si="10"/>
        <v>Ella King</v>
      </c>
      <c r="W39" s="94">
        <f>LARGE($Q$8:$Q$66, ROWS(B$8:B15))</f>
        <v>79.91</v>
      </c>
      <c r="X39" s="94"/>
      <c r="Y39" s="31"/>
      <c r="Z39" s="31"/>
      <c r="AA39" s="9"/>
      <c r="AB39" s="9"/>
    </row>
    <row r="40" spans="1:28" ht="15.75" thickBot="1" x14ac:dyDescent="0.3">
      <c r="A40" s="1">
        <v>33</v>
      </c>
      <c r="B40" s="14"/>
      <c r="C40" s="15"/>
      <c r="D40" s="16"/>
      <c r="E40" s="1" t="str">
        <f>IF(COUNT(first!#REF!,second!#REF!)=2, AVERAGE(first!#REF!,second!#REF!),"")</f>
        <v/>
      </c>
      <c r="F40" s="1" t="str">
        <f>IF(COUNT(first!#REF!,second!#REF!)=2, AVERAGE(first!#REF!,second!#REF!),"")</f>
        <v/>
      </c>
      <c r="G40" s="1" t="str">
        <f>IF(COUNT(first!#REF!,second!#REF!)=2, AVERAGE(first!#REF!,second!#REF!),"")</f>
        <v/>
      </c>
      <c r="H40" s="1" t="str">
        <f>IF(COUNT(first!#REF!,second!#REF!)=2, AVERAGE(first!#REF!,second!#REF!),"")</f>
        <v/>
      </c>
      <c r="I40" s="1" t="str">
        <f>IF(COUNT(first!#REF!,second!#REF!)=2, AVERAGE(first!#REF!,second!#REF!),"")</f>
        <v/>
      </c>
      <c r="J40" s="1" t="str">
        <f>IF(COUNT(first!#REF!,second!#REF!)=2, AVERAGE(first!#REF!,second!#REF!),"")</f>
        <v/>
      </c>
      <c r="K40" s="1" t="str">
        <f>IF(COUNT(first!#REF!,second!#REF!)=2, AVERAGE(first!#REF!,second!#REF!),"")</f>
        <v/>
      </c>
      <c r="L40" s="1" t="str">
        <f>IF(COUNT(first!#REF!,second!#REF!)=2, AVERAGE(first!#REF!,second!#REF!),"")</f>
        <v/>
      </c>
      <c r="M40" s="1" t="str">
        <f>IF(COUNT(first!#REF!,second!#REF!)=2, AVERAGE(first!#REF!,second!#REF!),"")</f>
        <v/>
      </c>
      <c r="N40" s="1" t="str">
        <f>IF(COUNT(first!#REF!,second!#REF!)=2, AVERAGE(first!#REF!,second!#REF!),"")</f>
        <v/>
      </c>
      <c r="O40" s="1" t="str">
        <f>IF(COUNT(first!#REF!,second!#REF!)=2, AVERAGE(first!#REF!,second!#REF!),"")</f>
        <v/>
      </c>
      <c r="P40" s="2" t="str">
        <f t="shared" si="1"/>
        <v/>
      </c>
      <c r="Q40" s="2" t="str">
        <f t="shared" si="2"/>
        <v/>
      </c>
      <c r="R40" s="2" t="str">
        <f t="shared" ref="R40:R66" si="11">IF(Q40="","",RANK(Q40, $Q$8:$Q$66))</f>
        <v/>
      </c>
      <c r="S40" s="2" t="str">
        <f t="shared" si="3"/>
        <v/>
      </c>
      <c r="U40" s="30">
        <v>9</v>
      </c>
      <c r="V40" s="30" t="str">
        <f t="shared" si="10"/>
        <v>Harper Young</v>
      </c>
      <c r="W40" s="94">
        <f>LARGE($Q$8:$Q$66, ROWS(B$8:B16))</f>
        <v>78.680000000000007</v>
      </c>
      <c r="X40" s="94"/>
      <c r="Y40" s="31"/>
      <c r="Z40" s="31"/>
      <c r="AA40" s="9"/>
      <c r="AB40" s="9"/>
    </row>
    <row r="41" spans="1:28" ht="15.75" thickBot="1" x14ac:dyDescent="0.3">
      <c r="A41" s="1">
        <v>35</v>
      </c>
      <c r="B41" s="14" t="str">
        <f>IF(first!B36="","",first!B36)</f>
        <v/>
      </c>
      <c r="C41" s="15"/>
      <c r="D41" s="16" t="str">
        <f>IF(first!D36="","",first!D36)</f>
        <v/>
      </c>
      <c r="E41" s="1" t="str">
        <f>IF(COUNT(first!E36,second!E36)=2, AVERAGE(first!E36,second!E36),"")</f>
        <v/>
      </c>
      <c r="F41" s="1" t="str">
        <f>IF(COUNT(first!F36,second!F36)=2, AVERAGE(first!F36,second!F36),"")</f>
        <v/>
      </c>
      <c r="G41" s="1" t="str">
        <f>IF(COUNT(first!G36,second!G36)=2, AVERAGE(first!G36,second!G36),"")</f>
        <v/>
      </c>
      <c r="H41" s="1" t="str">
        <f>IF(COUNT(first!H36,second!H36)=2, AVERAGE(first!H36,second!H36),"")</f>
        <v/>
      </c>
      <c r="I41" s="1" t="str">
        <f>IF(COUNT(first!I36,second!I36)=2, AVERAGE(first!I36,second!I36),"")</f>
        <v/>
      </c>
      <c r="J41" s="1" t="str">
        <f>IF(COUNT(first!J36,second!J36)=2, AVERAGE(first!J36,second!J36),"")</f>
        <v/>
      </c>
      <c r="K41" s="1" t="str">
        <f>IF(COUNT(first!K36,second!K36)=2, AVERAGE(first!K36,second!K36),"")</f>
        <v/>
      </c>
      <c r="L41" s="1" t="str">
        <f>IF(COUNT(first!L36,second!L36)=2, AVERAGE(first!L36,second!L36),"")</f>
        <v/>
      </c>
      <c r="M41" s="1" t="str">
        <f>IF(COUNT(first!M36,second!M36)=2, AVERAGE(first!M36,second!M36),"")</f>
        <v/>
      </c>
      <c r="N41" s="1" t="str">
        <f>IF(COUNT(first!N36,second!N36)=2, AVERAGE(first!N36,second!N36),"")</f>
        <v/>
      </c>
      <c r="O41" s="1" t="str">
        <f>IF(COUNT(first!O36,second!O36)=2, AVERAGE(first!O36,second!O36),"")</f>
        <v/>
      </c>
      <c r="P41" s="2" t="str">
        <f t="shared" si="1"/>
        <v/>
      </c>
      <c r="Q41" s="2" t="str">
        <f t="shared" si="2"/>
        <v/>
      </c>
      <c r="R41" s="2" t="str">
        <f t="shared" si="11"/>
        <v/>
      </c>
      <c r="S41" s="2" t="str">
        <f t="shared" si="3"/>
        <v/>
      </c>
      <c r="U41" s="30">
        <v>10</v>
      </c>
      <c r="V41" s="30" t="str">
        <f t="shared" si="10"/>
        <v>Dylan Hayes</v>
      </c>
      <c r="W41" s="94">
        <f>LARGE($Q$8:$Q$66, ROWS(B$8:B17))</f>
        <v>78.680000000000007</v>
      </c>
      <c r="X41" s="94"/>
      <c r="Y41" s="31"/>
      <c r="Z41" s="31"/>
      <c r="AA41" s="9"/>
      <c r="AB41" s="9"/>
    </row>
    <row r="42" spans="1:28" ht="15.75" thickBot="1" x14ac:dyDescent="0.3">
      <c r="A42" s="1">
        <v>36</v>
      </c>
      <c r="B42" s="14" t="str">
        <f>IF(first!B37="","",first!B37)</f>
        <v/>
      </c>
      <c r="C42" s="15"/>
      <c r="D42" s="16" t="str">
        <f>IF(first!D37="","",first!D37)</f>
        <v/>
      </c>
      <c r="E42" s="1" t="str">
        <f>IF(COUNT(first!E37,second!E37)=2, AVERAGE(first!E37,second!E37),"")</f>
        <v/>
      </c>
      <c r="F42" s="1" t="str">
        <f>IF(COUNT(first!F37,second!F37)=2, AVERAGE(first!F37,second!F37),"")</f>
        <v/>
      </c>
      <c r="G42" s="1" t="str">
        <f>IF(COUNT(first!G37,second!G37)=2, AVERAGE(first!G37,second!G37),"")</f>
        <v/>
      </c>
      <c r="H42" s="1" t="str">
        <f>IF(COUNT(first!H37,second!H37)=2, AVERAGE(first!H37,second!H37),"")</f>
        <v/>
      </c>
      <c r="I42" s="1" t="str">
        <f>IF(COUNT(first!I37,second!I37)=2, AVERAGE(first!I37,second!I37),"")</f>
        <v/>
      </c>
      <c r="J42" s="1" t="str">
        <f>IF(COUNT(first!J37,second!J37)=2, AVERAGE(first!J37,second!J37),"")</f>
        <v/>
      </c>
      <c r="K42" s="1" t="str">
        <f>IF(COUNT(first!K37,second!K37)=2, AVERAGE(first!K37,second!K37),"")</f>
        <v/>
      </c>
      <c r="L42" s="1" t="str">
        <f>IF(COUNT(first!L37,second!L37)=2, AVERAGE(first!L37,second!L37),"")</f>
        <v/>
      </c>
      <c r="M42" s="1" t="str">
        <f>IF(COUNT(first!M37,second!M37)=2, AVERAGE(first!M37,second!M37),"")</f>
        <v/>
      </c>
      <c r="N42" s="1" t="str">
        <f>IF(COUNT(first!N37,second!N37)=2, AVERAGE(first!N37,second!N37),"")</f>
        <v/>
      </c>
      <c r="O42" s="1" t="str">
        <f>IF(COUNT(first!O37,second!O37)=2, AVERAGE(first!O37,second!O37),"")</f>
        <v/>
      </c>
      <c r="P42" s="2" t="str">
        <f t="shared" si="1"/>
        <v/>
      </c>
      <c r="Q42" s="2" t="str">
        <f t="shared" si="2"/>
        <v/>
      </c>
      <c r="R42" s="2" t="str">
        <f t="shared" si="11"/>
        <v/>
      </c>
      <c r="S42" s="2" t="str">
        <f t="shared" si="3"/>
        <v/>
      </c>
    </row>
    <row r="43" spans="1:28" ht="15.75" thickBot="1" x14ac:dyDescent="0.3">
      <c r="A43" s="1">
        <v>37</v>
      </c>
      <c r="B43" s="14" t="str">
        <f>IF(first!B38="","",first!B38)</f>
        <v/>
      </c>
      <c r="C43" s="15" t="str">
        <f>IF(first!C38="","",first!C38)</f>
        <v/>
      </c>
      <c r="D43" s="16" t="str">
        <f>IF(first!D38="","",first!D38)</f>
        <v/>
      </c>
      <c r="E43" s="1" t="str">
        <f>IF(COUNT(first!E38,second!E38)=2, AVERAGE(first!E38,second!E38),"")</f>
        <v/>
      </c>
      <c r="F43" s="1" t="str">
        <f>IF(COUNT(first!F38,second!F38)=2, AVERAGE(first!F38,second!F38),"")</f>
        <v/>
      </c>
      <c r="G43" s="1" t="str">
        <f>IF(COUNT(first!G38,second!G38)=2, AVERAGE(first!G38,second!G38),"")</f>
        <v/>
      </c>
      <c r="H43" s="1" t="str">
        <f>IF(COUNT(first!H38,second!H38)=2, AVERAGE(first!H38,second!H38),"")</f>
        <v/>
      </c>
      <c r="I43" s="1" t="str">
        <f>IF(COUNT(first!I38,second!I38)=2, AVERAGE(first!I38,second!I38),"")</f>
        <v/>
      </c>
      <c r="J43" s="1" t="str">
        <f>IF(COUNT(first!J38,second!J38)=2, AVERAGE(first!J38,second!J38),"")</f>
        <v/>
      </c>
      <c r="K43" s="1" t="str">
        <f>IF(COUNT(first!K38,second!K38)=2, AVERAGE(first!K38,second!K38),"")</f>
        <v/>
      </c>
      <c r="L43" s="1" t="str">
        <f>IF(COUNT(first!L38,second!L38)=2, AVERAGE(first!L38,second!L38),"")</f>
        <v/>
      </c>
      <c r="M43" s="1" t="str">
        <f>IF(COUNT(first!M38,second!M38)=2, AVERAGE(first!M38,second!M38),"")</f>
        <v/>
      </c>
      <c r="N43" s="1" t="str">
        <f>IF(COUNT(first!N38,second!N38)=2, AVERAGE(first!N38,second!N38),"")</f>
        <v/>
      </c>
      <c r="O43" s="1" t="str">
        <f>IF(COUNT(first!O38,second!O38)=2, AVERAGE(first!O38,second!O38),"")</f>
        <v/>
      </c>
      <c r="P43" s="2" t="str">
        <f t="shared" si="1"/>
        <v/>
      </c>
      <c r="Q43" s="2" t="str">
        <f t="shared" si="2"/>
        <v/>
      </c>
      <c r="R43" s="2" t="str">
        <f t="shared" si="11"/>
        <v/>
      </c>
      <c r="S43" s="2" t="str">
        <f t="shared" si="3"/>
        <v/>
      </c>
    </row>
    <row r="44" spans="1:28" ht="15.75" thickBot="1" x14ac:dyDescent="0.3">
      <c r="A44" s="1">
        <v>38</v>
      </c>
      <c r="B44" s="14" t="str">
        <f>IF(first!B39="","",first!B39)</f>
        <v/>
      </c>
      <c r="C44" s="15" t="str">
        <f>IF(first!C39="","",first!C39)</f>
        <v/>
      </c>
      <c r="D44" s="16" t="str">
        <f>IF(first!D39="","",first!D39)</f>
        <v/>
      </c>
      <c r="E44" s="1" t="str">
        <f>IF(COUNT(first!E39,second!E39)=2, AVERAGE(first!E39,second!E39),"")</f>
        <v/>
      </c>
      <c r="F44" s="1" t="str">
        <f>IF(COUNT(first!F39,second!F39)=2, AVERAGE(first!F39,second!F39),"")</f>
        <v/>
      </c>
      <c r="G44" s="1" t="str">
        <f>IF(COUNT(first!G39,second!G39)=2, AVERAGE(first!G39,second!G39),"")</f>
        <v/>
      </c>
      <c r="H44" s="1" t="str">
        <f>IF(COUNT(first!H39,second!H39)=2, AVERAGE(first!H39,second!H39),"")</f>
        <v/>
      </c>
      <c r="I44" s="1" t="str">
        <f>IF(COUNT(first!I39,second!I39)=2, AVERAGE(first!I39,second!I39),"")</f>
        <v/>
      </c>
      <c r="J44" s="1" t="str">
        <f>IF(COUNT(first!J39,second!J39)=2, AVERAGE(first!J39,second!J39),"")</f>
        <v/>
      </c>
      <c r="K44" s="1" t="str">
        <f>IF(COUNT(first!K39,second!K39)=2, AVERAGE(first!K39,second!K39),"")</f>
        <v/>
      </c>
      <c r="L44" s="1" t="str">
        <f>IF(COUNT(first!L39,second!L39)=2, AVERAGE(first!L39,second!L39),"")</f>
        <v/>
      </c>
      <c r="M44" s="1" t="str">
        <f>IF(COUNT(first!M39,second!M39)=2, AVERAGE(first!M39,second!M39),"")</f>
        <v/>
      </c>
      <c r="N44" s="1" t="str">
        <f>IF(COUNT(first!N39,second!N39)=2, AVERAGE(first!N39,second!N39),"")</f>
        <v/>
      </c>
      <c r="O44" s="1" t="str">
        <f>IF(COUNT(first!O39,second!O39)=2, AVERAGE(first!O39,second!O39),"")</f>
        <v/>
      </c>
      <c r="P44" s="2" t="str">
        <f t="shared" si="1"/>
        <v/>
      </c>
      <c r="Q44" s="2" t="str">
        <f t="shared" si="2"/>
        <v/>
      </c>
      <c r="R44" s="2" t="str">
        <f t="shared" si="11"/>
        <v/>
      </c>
      <c r="S44" s="2" t="str">
        <f t="shared" si="3"/>
        <v/>
      </c>
    </row>
    <row r="45" spans="1:28" ht="15.75" thickBot="1" x14ac:dyDescent="0.3">
      <c r="A45" s="1">
        <v>39</v>
      </c>
      <c r="B45" s="14" t="str">
        <f>IF(first!B40="","",first!B40)</f>
        <v/>
      </c>
      <c r="C45" s="15" t="str">
        <f>IF(first!C40="","",first!C40)</f>
        <v/>
      </c>
      <c r="D45" s="16" t="str">
        <f>IF(first!D40="","",first!D40)</f>
        <v/>
      </c>
      <c r="E45" s="1" t="str">
        <f>IF(COUNT(first!E40,second!E40)=2, AVERAGE(first!E40,second!E40),"")</f>
        <v/>
      </c>
      <c r="F45" s="1" t="str">
        <f>IF(COUNT(first!F40,second!F40)=2, AVERAGE(first!F40,second!F40),"")</f>
        <v/>
      </c>
      <c r="G45" s="1" t="str">
        <f>IF(COUNT(first!G40,second!G40)=2, AVERAGE(first!G40,second!G40),"")</f>
        <v/>
      </c>
      <c r="H45" s="1" t="str">
        <f>IF(COUNT(first!H40,second!H40)=2, AVERAGE(first!H40,second!H40),"")</f>
        <v/>
      </c>
      <c r="I45" s="1" t="str">
        <f>IF(COUNT(first!I40,second!I40)=2, AVERAGE(first!I40,second!I40),"")</f>
        <v/>
      </c>
      <c r="J45" s="1" t="str">
        <f>IF(COUNT(first!J40,second!J40)=2, AVERAGE(first!J40,second!J40),"")</f>
        <v/>
      </c>
      <c r="K45" s="1" t="str">
        <f>IF(COUNT(first!K40,second!K40)=2, AVERAGE(first!K40,second!K40),"")</f>
        <v/>
      </c>
      <c r="L45" s="1" t="str">
        <f>IF(COUNT(first!L40,second!L40)=2, AVERAGE(first!L40,second!L40),"")</f>
        <v/>
      </c>
      <c r="M45" s="1" t="str">
        <f>IF(COUNT(first!M40,second!M40)=2, AVERAGE(first!M40,second!M40),"")</f>
        <v/>
      </c>
      <c r="N45" s="1" t="str">
        <f>IF(COUNT(first!N40,second!N40)=2, AVERAGE(first!N40,second!N40),"")</f>
        <v/>
      </c>
      <c r="O45" s="1" t="str">
        <f>IF(COUNT(first!O40,second!O40)=2, AVERAGE(first!O40,second!O40),"")</f>
        <v/>
      </c>
      <c r="P45" s="2" t="str">
        <f t="shared" si="1"/>
        <v/>
      </c>
      <c r="Q45" s="2" t="str">
        <f t="shared" si="2"/>
        <v/>
      </c>
      <c r="R45" s="2" t="str">
        <f t="shared" si="11"/>
        <v/>
      </c>
      <c r="S45" s="2" t="str">
        <f t="shared" si="3"/>
        <v/>
      </c>
    </row>
    <row r="46" spans="1:28" ht="15.75" thickBot="1" x14ac:dyDescent="0.3">
      <c r="A46" s="1">
        <v>40</v>
      </c>
      <c r="B46" s="14" t="str">
        <f>IF(first!B41="","",first!B41)</f>
        <v/>
      </c>
      <c r="C46" s="15" t="str">
        <f>IF(first!C41="","",first!C41)</f>
        <v/>
      </c>
      <c r="D46" s="16" t="str">
        <f>IF(first!D41="","",first!D41)</f>
        <v/>
      </c>
      <c r="E46" s="1" t="str">
        <f>IF(COUNT(first!E41,second!E41)=2, AVERAGE(first!E41,second!E41),"")</f>
        <v/>
      </c>
      <c r="F46" s="1" t="str">
        <f>IF(COUNT(first!F41,second!F41)=2, AVERAGE(first!F41,second!F41),"")</f>
        <v/>
      </c>
      <c r="G46" s="1" t="str">
        <f>IF(COUNT(first!G41,second!G41)=2, AVERAGE(first!G41,second!G41),"")</f>
        <v/>
      </c>
      <c r="H46" s="1" t="str">
        <f>IF(COUNT(first!H41,second!H41)=2, AVERAGE(first!H41,second!H41),"")</f>
        <v/>
      </c>
      <c r="I46" s="1" t="str">
        <f>IF(COUNT(first!I41,second!I41)=2, AVERAGE(first!I41,second!I41),"")</f>
        <v/>
      </c>
      <c r="J46" s="1" t="str">
        <f>IF(COUNT(first!J41,second!J41)=2, AVERAGE(first!J41,second!J41),"")</f>
        <v/>
      </c>
      <c r="K46" s="1" t="str">
        <f>IF(COUNT(first!K41,second!K41)=2, AVERAGE(first!K41,second!K41),"")</f>
        <v/>
      </c>
      <c r="L46" s="1" t="str">
        <f>IF(COUNT(first!L41,second!L41)=2, AVERAGE(first!L41,second!L41),"")</f>
        <v/>
      </c>
      <c r="M46" s="1" t="str">
        <f>IF(COUNT(first!M41,second!M41)=2, AVERAGE(first!M41,second!M41),"")</f>
        <v/>
      </c>
      <c r="N46" s="1" t="str">
        <f>IF(COUNT(first!N41,second!N41)=2, AVERAGE(first!N41,second!N41),"")</f>
        <v/>
      </c>
      <c r="O46" s="1" t="str">
        <f>IF(COUNT(first!O41,second!O41)=2, AVERAGE(first!O41,second!O41),"")</f>
        <v/>
      </c>
      <c r="P46" s="2" t="str">
        <f t="shared" si="1"/>
        <v/>
      </c>
      <c r="Q46" s="2" t="str">
        <f t="shared" si="2"/>
        <v/>
      </c>
      <c r="R46" s="2" t="str">
        <f t="shared" si="11"/>
        <v/>
      </c>
      <c r="S46" s="2" t="str">
        <f t="shared" si="3"/>
        <v/>
      </c>
    </row>
    <row r="47" spans="1:28" ht="15.75" thickBot="1" x14ac:dyDescent="0.3">
      <c r="A47" s="1">
        <v>41</v>
      </c>
      <c r="B47" s="14" t="str">
        <f>IF(first!B42="","",first!B42)</f>
        <v/>
      </c>
      <c r="C47" s="15" t="str">
        <f>IF(first!C42="","",first!C42)</f>
        <v/>
      </c>
      <c r="D47" s="16" t="str">
        <f>IF(first!D42="","",first!D42)</f>
        <v/>
      </c>
      <c r="E47" s="1" t="str">
        <f>IF(COUNT(first!E42,second!E42)=2, AVERAGE(first!E42,second!E42),"")</f>
        <v/>
      </c>
      <c r="F47" s="1" t="str">
        <f>IF(COUNT(first!F42,second!F42)=2, AVERAGE(first!F42,second!F42),"")</f>
        <v/>
      </c>
      <c r="G47" s="1" t="str">
        <f>IF(COUNT(first!G42,second!G42)=2, AVERAGE(first!G42,second!G42),"")</f>
        <v/>
      </c>
      <c r="H47" s="1" t="str">
        <f>IF(COUNT(first!H42,second!H42)=2, AVERAGE(first!H42,second!H42),"")</f>
        <v/>
      </c>
      <c r="I47" s="1" t="str">
        <f>IF(COUNT(first!I42,second!I42)=2, AVERAGE(first!I42,second!I42),"")</f>
        <v/>
      </c>
      <c r="J47" s="1" t="str">
        <f>IF(COUNT(first!J42,second!J42)=2, AVERAGE(first!J42,second!J42),"")</f>
        <v/>
      </c>
      <c r="K47" s="1" t="str">
        <f>IF(COUNT(first!K42,second!K42)=2, AVERAGE(first!K42,second!K42),"")</f>
        <v/>
      </c>
      <c r="L47" s="1" t="str">
        <f>IF(COUNT(first!L42,second!L42)=2, AVERAGE(first!L42,second!L42),"")</f>
        <v/>
      </c>
      <c r="M47" s="1" t="str">
        <f>IF(COUNT(first!M42,second!M42)=2, AVERAGE(first!M42,second!M42),"")</f>
        <v/>
      </c>
      <c r="N47" s="1" t="str">
        <f>IF(COUNT(first!N42,second!N42)=2, AVERAGE(first!N42,second!N42),"")</f>
        <v/>
      </c>
      <c r="O47" s="1" t="str">
        <f>IF(COUNT(first!O42,second!O42)=2, AVERAGE(first!O42,second!O42),"")</f>
        <v/>
      </c>
      <c r="P47" s="2" t="str">
        <f t="shared" si="1"/>
        <v/>
      </c>
      <c r="Q47" s="2" t="str">
        <f t="shared" si="2"/>
        <v/>
      </c>
      <c r="R47" s="2" t="str">
        <f t="shared" si="11"/>
        <v/>
      </c>
      <c r="S47" s="2" t="str">
        <f t="shared" si="3"/>
        <v/>
      </c>
    </row>
    <row r="48" spans="1:28" ht="15.75" thickBot="1" x14ac:dyDescent="0.3">
      <c r="A48" s="1">
        <v>42</v>
      </c>
      <c r="B48" s="14" t="str">
        <f>IF(first!B43="","",first!B43)</f>
        <v/>
      </c>
      <c r="C48" s="15" t="str">
        <f>IF(first!C43="","",first!C43)</f>
        <v/>
      </c>
      <c r="D48" s="16" t="str">
        <f>IF(first!D43="","",first!D43)</f>
        <v/>
      </c>
      <c r="E48" s="1" t="str">
        <f>IF(COUNT(first!E43,second!E43)=2, AVERAGE(first!E43,second!E43),"")</f>
        <v/>
      </c>
      <c r="F48" s="1" t="str">
        <f>IF(COUNT(first!F43,second!F43)=2, AVERAGE(first!F43,second!F43),"")</f>
        <v/>
      </c>
      <c r="G48" s="1" t="str">
        <f>IF(COUNT(first!G43,second!G43)=2, AVERAGE(first!G43,second!G43),"")</f>
        <v/>
      </c>
      <c r="H48" s="1" t="str">
        <f>IF(COUNT(first!H43,second!H43)=2, AVERAGE(first!H43,second!H43),"")</f>
        <v/>
      </c>
      <c r="I48" s="1" t="str">
        <f>IF(COUNT(first!I43,second!I43)=2, AVERAGE(first!I43,second!I43),"")</f>
        <v/>
      </c>
      <c r="J48" s="1" t="str">
        <f>IF(COUNT(first!J43,second!J43)=2, AVERAGE(first!J43,second!J43),"")</f>
        <v/>
      </c>
      <c r="K48" s="1" t="str">
        <f>IF(COUNT(first!K43,second!K43)=2, AVERAGE(first!K43,second!K43),"")</f>
        <v/>
      </c>
      <c r="L48" s="1" t="str">
        <f>IF(COUNT(first!L43,second!L43)=2, AVERAGE(first!L43,second!L43),"")</f>
        <v/>
      </c>
      <c r="M48" s="1" t="str">
        <f>IF(COUNT(first!M43,second!M43)=2, AVERAGE(first!M43,second!M43),"")</f>
        <v/>
      </c>
      <c r="N48" s="1" t="str">
        <f>IF(COUNT(first!N43,second!N43)=2, AVERAGE(first!N43,second!N43),"")</f>
        <v/>
      </c>
      <c r="O48" s="1" t="str">
        <f>IF(COUNT(first!O43,second!O43)=2, AVERAGE(first!O43,second!O43),"")</f>
        <v/>
      </c>
      <c r="P48" s="2" t="str">
        <f t="shared" si="1"/>
        <v/>
      </c>
      <c r="Q48" s="2" t="str">
        <f t="shared" si="2"/>
        <v/>
      </c>
      <c r="R48" s="2" t="str">
        <f t="shared" si="11"/>
        <v/>
      </c>
      <c r="S48" s="2" t="str">
        <f t="shared" si="3"/>
        <v/>
      </c>
    </row>
    <row r="49" spans="1:19" ht="15.75" thickBot="1" x14ac:dyDescent="0.3">
      <c r="A49" s="1">
        <v>43</v>
      </c>
      <c r="B49" s="14" t="str">
        <f>IF(first!B44="","",first!B44)</f>
        <v/>
      </c>
      <c r="C49" s="15" t="str">
        <f>IF(first!C44="","",first!C44)</f>
        <v/>
      </c>
      <c r="D49" s="16" t="str">
        <f>IF(first!D44="","",first!D44)</f>
        <v/>
      </c>
      <c r="E49" s="1" t="str">
        <f>IF(COUNT(first!E44,second!E44)=2, AVERAGE(first!E44,second!E44),"")</f>
        <v/>
      </c>
      <c r="F49" s="1" t="str">
        <f>IF(COUNT(first!F44,second!F44)=2, AVERAGE(first!F44,second!F44),"")</f>
        <v/>
      </c>
      <c r="G49" s="1" t="str">
        <f>IF(COUNT(first!G44,second!G44)=2, AVERAGE(first!G44,second!G44),"")</f>
        <v/>
      </c>
      <c r="H49" s="1" t="str">
        <f>IF(COUNT(first!H44,second!H44)=2, AVERAGE(first!H44,second!H44),"")</f>
        <v/>
      </c>
      <c r="I49" s="1" t="str">
        <f>IF(COUNT(first!I44,second!I44)=2, AVERAGE(first!I44,second!I44),"")</f>
        <v/>
      </c>
      <c r="J49" s="1" t="str">
        <f>IF(COUNT(first!J44,second!J44)=2, AVERAGE(first!J44,second!J44),"")</f>
        <v/>
      </c>
      <c r="K49" s="1" t="str">
        <f>IF(COUNT(first!K44,second!K44)=2, AVERAGE(first!K44,second!K44),"")</f>
        <v/>
      </c>
      <c r="L49" s="1" t="str">
        <f>IF(COUNT(first!L44,second!L44)=2, AVERAGE(first!L44,second!L44),"")</f>
        <v/>
      </c>
      <c r="M49" s="1" t="str">
        <f>IF(COUNT(first!M44,second!M44)=2, AVERAGE(first!M44,second!M44),"")</f>
        <v/>
      </c>
      <c r="N49" s="1" t="str">
        <f>IF(COUNT(first!N44,second!N44)=2, AVERAGE(first!N44,second!N44),"")</f>
        <v/>
      </c>
      <c r="O49" s="1" t="str">
        <f>IF(COUNT(first!O44,second!O44)=2, AVERAGE(first!O44,second!O44),"")</f>
        <v/>
      </c>
      <c r="P49" s="2" t="str">
        <f t="shared" si="1"/>
        <v/>
      </c>
      <c r="Q49" s="2" t="str">
        <f t="shared" si="2"/>
        <v/>
      </c>
      <c r="R49" s="2" t="str">
        <f t="shared" si="11"/>
        <v/>
      </c>
      <c r="S49" s="2" t="str">
        <f t="shared" si="3"/>
        <v/>
      </c>
    </row>
    <row r="50" spans="1:19" ht="15.75" thickBot="1" x14ac:dyDescent="0.3">
      <c r="A50" s="1">
        <v>44</v>
      </c>
      <c r="B50" s="14" t="str">
        <f>IF(first!B45="","",first!B45)</f>
        <v/>
      </c>
      <c r="C50" s="15" t="str">
        <f>IF(first!C45="","",first!C45)</f>
        <v/>
      </c>
      <c r="D50" s="16" t="str">
        <f>IF(first!D45="","",first!D45)</f>
        <v/>
      </c>
      <c r="E50" s="1" t="str">
        <f>IF(COUNT(first!E45,second!E45)=2, AVERAGE(first!E45,second!E45),"")</f>
        <v/>
      </c>
      <c r="F50" s="1" t="str">
        <f>IF(COUNT(first!F45,second!F45)=2, AVERAGE(first!F45,second!F45),"")</f>
        <v/>
      </c>
      <c r="G50" s="1" t="str">
        <f>IF(COUNT(first!G45,second!G45)=2, AVERAGE(first!G45,second!G45),"")</f>
        <v/>
      </c>
      <c r="H50" s="1" t="str">
        <f>IF(COUNT(first!H45,second!H45)=2, AVERAGE(first!H45,second!H45),"")</f>
        <v/>
      </c>
      <c r="I50" s="1" t="str">
        <f>IF(COUNT(first!I45,second!I45)=2, AVERAGE(first!I45,second!I45),"")</f>
        <v/>
      </c>
      <c r="J50" s="1" t="str">
        <f>IF(COUNT(first!J45,second!J45)=2, AVERAGE(first!J45,second!J45),"")</f>
        <v/>
      </c>
      <c r="K50" s="1" t="str">
        <f>IF(COUNT(first!K45,second!K45)=2, AVERAGE(first!K45,second!K45),"")</f>
        <v/>
      </c>
      <c r="L50" s="1" t="str">
        <f>IF(COUNT(first!L45,second!L45)=2, AVERAGE(first!L45,second!L45),"")</f>
        <v/>
      </c>
      <c r="M50" s="1" t="str">
        <f>IF(COUNT(first!M45,second!M45)=2, AVERAGE(first!M45,second!M45),"")</f>
        <v/>
      </c>
      <c r="N50" s="1" t="str">
        <f>IF(COUNT(first!N45,second!N45)=2, AVERAGE(first!N45,second!N45),"")</f>
        <v/>
      </c>
      <c r="O50" s="1" t="str">
        <f>IF(COUNT(first!O45,second!O45)=2, AVERAGE(first!O45,second!O45),"")</f>
        <v/>
      </c>
      <c r="P50" s="2" t="str">
        <f t="shared" si="1"/>
        <v/>
      </c>
      <c r="Q50" s="2" t="str">
        <f t="shared" si="2"/>
        <v/>
      </c>
      <c r="R50" s="2" t="str">
        <f t="shared" si="11"/>
        <v/>
      </c>
      <c r="S50" s="2" t="str">
        <f t="shared" si="3"/>
        <v/>
      </c>
    </row>
    <row r="51" spans="1:19" ht="15.75" thickBot="1" x14ac:dyDescent="0.3">
      <c r="A51" s="1">
        <v>45</v>
      </c>
      <c r="B51" s="14" t="str">
        <f>IF(first!B46="","",first!B46)</f>
        <v/>
      </c>
      <c r="C51" s="15" t="str">
        <f>IF(first!C46="","",first!C46)</f>
        <v/>
      </c>
      <c r="D51" s="16" t="str">
        <f>IF(first!D46="","",first!D46)</f>
        <v/>
      </c>
      <c r="E51" s="1" t="str">
        <f>IF(COUNT(first!E46,second!E46)=2, AVERAGE(first!E46,second!E46),"")</f>
        <v/>
      </c>
      <c r="F51" s="1" t="str">
        <f>IF(COUNT(first!F46,second!F46)=2, AVERAGE(first!F46,second!F46),"")</f>
        <v/>
      </c>
      <c r="G51" s="1" t="str">
        <f>IF(COUNT(first!G46,second!G46)=2, AVERAGE(first!G46,second!G46),"")</f>
        <v/>
      </c>
      <c r="H51" s="1" t="str">
        <f>IF(COUNT(first!H46,second!H46)=2, AVERAGE(first!H46,second!H46),"")</f>
        <v/>
      </c>
      <c r="I51" s="1" t="str">
        <f>IF(COUNT(first!I46,second!I46)=2, AVERAGE(first!I46,second!I46),"")</f>
        <v/>
      </c>
      <c r="J51" s="1" t="str">
        <f>IF(COUNT(first!J46,second!J46)=2, AVERAGE(first!J46,second!J46),"")</f>
        <v/>
      </c>
      <c r="K51" s="1" t="str">
        <f>IF(COUNT(first!K46,second!K46)=2, AVERAGE(first!K46,second!K46),"")</f>
        <v/>
      </c>
      <c r="L51" s="1" t="str">
        <f>IF(COUNT(first!L46,second!L46)=2, AVERAGE(first!L46,second!L46),"")</f>
        <v/>
      </c>
      <c r="M51" s="1" t="str">
        <f>IF(COUNT(first!M46,second!M46)=2, AVERAGE(first!M46,second!M46),"")</f>
        <v/>
      </c>
      <c r="N51" s="1" t="str">
        <f>IF(COUNT(first!N46,second!N46)=2, AVERAGE(first!N46,second!N46),"")</f>
        <v/>
      </c>
      <c r="O51" s="1" t="str">
        <f>IF(COUNT(first!O46,second!O46)=2, AVERAGE(first!O46,second!O46),"")</f>
        <v/>
      </c>
      <c r="P51" s="2" t="str">
        <f t="shared" si="1"/>
        <v/>
      </c>
      <c r="Q51" s="2" t="str">
        <f t="shared" si="2"/>
        <v/>
      </c>
      <c r="R51" s="2" t="str">
        <f t="shared" si="11"/>
        <v/>
      </c>
      <c r="S51" s="2" t="str">
        <f t="shared" si="3"/>
        <v/>
      </c>
    </row>
    <row r="52" spans="1:19" ht="15.75" thickBot="1" x14ac:dyDescent="0.3">
      <c r="A52" s="1">
        <v>46</v>
      </c>
      <c r="B52" s="14" t="str">
        <f>IF(first!B47="","",first!B47)</f>
        <v/>
      </c>
      <c r="C52" s="15" t="str">
        <f>IF(first!C47="","",first!C47)</f>
        <v/>
      </c>
      <c r="D52" s="16" t="str">
        <f>IF(first!D47="","",first!D47)</f>
        <v/>
      </c>
      <c r="E52" s="1" t="str">
        <f>IF(COUNT(first!E47,second!E47)=2, AVERAGE(first!E47,second!E47),"")</f>
        <v/>
      </c>
      <c r="F52" s="1" t="str">
        <f>IF(COUNT(first!F47,second!F47)=2, AVERAGE(first!F47,second!F47),"")</f>
        <v/>
      </c>
      <c r="G52" s="1" t="str">
        <f>IF(COUNT(first!G47,second!G47)=2, AVERAGE(first!G47,second!G47),"")</f>
        <v/>
      </c>
      <c r="H52" s="1" t="str">
        <f>IF(COUNT(first!H47,second!H47)=2, AVERAGE(first!H47,second!H47),"")</f>
        <v/>
      </c>
      <c r="I52" s="1" t="str">
        <f>IF(COUNT(first!I47,second!I47)=2, AVERAGE(first!I47,second!I47),"")</f>
        <v/>
      </c>
      <c r="J52" s="1" t="str">
        <f>IF(COUNT(first!J47,second!J47)=2, AVERAGE(first!J47,second!J47),"")</f>
        <v/>
      </c>
      <c r="K52" s="1" t="str">
        <f>IF(COUNT(first!K47,second!K47)=2, AVERAGE(first!K47,second!K47),"")</f>
        <v/>
      </c>
      <c r="L52" s="1" t="str">
        <f>IF(COUNT(first!L47,second!L47)=2, AVERAGE(first!L47,second!L47),"")</f>
        <v/>
      </c>
      <c r="M52" s="1" t="str">
        <f>IF(COUNT(first!M47,second!M47)=2, AVERAGE(first!M47,second!M47),"")</f>
        <v/>
      </c>
      <c r="N52" s="1" t="str">
        <f>IF(COUNT(first!N47,second!N47)=2, AVERAGE(first!N47,second!N47),"")</f>
        <v/>
      </c>
      <c r="O52" s="1" t="str">
        <f>IF(COUNT(first!O47,second!O47)=2, AVERAGE(first!O47,second!O47),"")</f>
        <v/>
      </c>
      <c r="P52" s="2" t="str">
        <f t="shared" si="1"/>
        <v/>
      </c>
      <c r="Q52" s="2" t="str">
        <f t="shared" si="2"/>
        <v/>
      </c>
      <c r="R52" s="2" t="str">
        <f t="shared" si="11"/>
        <v/>
      </c>
      <c r="S52" s="2" t="str">
        <f t="shared" si="3"/>
        <v/>
      </c>
    </row>
    <row r="53" spans="1:19" ht="15.75" thickBot="1" x14ac:dyDescent="0.3">
      <c r="A53" s="1">
        <v>47</v>
      </c>
      <c r="B53" s="14" t="str">
        <f>IF(first!B48="","",first!B48)</f>
        <v/>
      </c>
      <c r="C53" s="15" t="str">
        <f>IF(first!C48="","",first!C48)</f>
        <v/>
      </c>
      <c r="D53" s="16" t="str">
        <f>IF(first!D48="","",first!D48)</f>
        <v/>
      </c>
      <c r="E53" s="1" t="str">
        <f>IF(COUNT(first!E48,second!E48)=2, AVERAGE(first!E48,second!E48),"")</f>
        <v/>
      </c>
      <c r="F53" s="1" t="str">
        <f>IF(COUNT(first!F48,second!F48)=2, AVERAGE(first!F48,second!F48),"")</f>
        <v/>
      </c>
      <c r="G53" s="1" t="str">
        <f>IF(COUNT(first!G48,second!G48)=2, AVERAGE(first!G48,second!G48),"")</f>
        <v/>
      </c>
      <c r="H53" s="1" t="str">
        <f>IF(COUNT(first!H48,second!H48)=2, AVERAGE(first!H48,second!H48),"")</f>
        <v/>
      </c>
      <c r="I53" s="1" t="str">
        <f>IF(COUNT(first!I48,second!I48)=2, AVERAGE(first!I48,second!I48),"")</f>
        <v/>
      </c>
      <c r="J53" s="1" t="str">
        <f>IF(COUNT(first!J48,second!J48)=2, AVERAGE(first!J48,second!J48),"")</f>
        <v/>
      </c>
      <c r="K53" s="1" t="str">
        <f>IF(COUNT(first!K48,second!K48)=2, AVERAGE(first!K48,second!K48),"")</f>
        <v/>
      </c>
      <c r="L53" s="1" t="str">
        <f>IF(COUNT(first!L48,second!L48)=2, AVERAGE(first!L48,second!L48),"")</f>
        <v/>
      </c>
      <c r="M53" s="1" t="str">
        <f>IF(COUNT(first!M48,second!M48)=2, AVERAGE(first!M48,second!M48),"")</f>
        <v/>
      </c>
      <c r="N53" s="1" t="str">
        <f>IF(COUNT(first!N48,second!N48)=2, AVERAGE(first!N48,second!N48),"")</f>
        <v/>
      </c>
      <c r="O53" s="1" t="str">
        <f>IF(COUNT(first!O48,second!O48)=2, AVERAGE(first!O48,second!O48),"")</f>
        <v/>
      </c>
      <c r="P53" s="2" t="str">
        <f t="shared" si="1"/>
        <v/>
      </c>
      <c r="Q53" s="2" t="str">
        <f t="shared" si="2"/>
        <v/>
      </c>
      <c r="R53" s="2" t="str">
        <f t="shared" si="11"/>
        <v/>
      </c>
      <c r="S53" s="2" t="str">
        <f t="shared" si="3"/>
        <v/>
      </c>
    </row>
    <row r="54" spans="1:19" ht="15.75" thickBot="1" x14ac:dyDescent="0.3">
      <c r="A54" s="1">
        <v>48</v>
      </c>
      <c r="B54" s="14" t="str">
        <f>IF(first!B49="","",first!B49)</f>
        <v/>
      </c>
      <c r="C54" s="15" t="str">
        <f>IF(first!C49="","",first!C49)</f>
        <v/>
      </c>
      <c r="D54" s="16" t="str">
        <f>IF(first!D49="","",first!D49)</f>
        <v/>
      </c>
      <c r="E54" s="1" t="str">
        <f>IF(COUNT(first!E49,second!E49)=2, AVERAGE(first!E49,second!E49),"")</f>
        <v/>
      </c>
      <c r="F54" s="1" t="str">
        <f>IF(COUNT(first!F49,second!F49)=2, AVERAGE(first!F49,second!F49),"")</f>
        <v/>
      </c>
      <c r="G54" s="1" t="str">
        <f>IF(COUNT(first!G49,second!G49)=2, AVERAGE(first!G49,second!G49),"")</f>
        <v/>
      </c>
      <c r="H54" s="1" t="str">
        <f>IF(COUNT(first!H49,second!H49)=2, AVERAGE(first!H49,second!H49),"")</f>
        <v/>
      </c>
      <c r="I54" s="1" t="str">
        <f>IF(COUNT(first!I49,second!I49)=2, AVERAGE(first!I49,second!I49),"")</f>
        <v/>
      </c>
      <c r="J54" s="1" t="str">
        <f>IF(COUNT(first!J49,second!J49)=2, AVERAGE(first!J49,second!J49),"")</f>
        <v/>
      </c>
      <c r="K54" s="1" t="str">
        <f>IF(COUNT(first!K49,second!K49)=2, AVERAGE(first!K49,second!K49),"")</f>
        <v/>
      </c>
      <c r="L54" s="1" t="str">
        <f>IF(COUNT(first!L49,second!L49)=2, AVERAGE(first!L49,second!L49),"")</f>
        <v/>
      </c>
      <c r="M54" s="1" t="str">
        <f>IF(COUNT(first!M49,second!M49)=2, AVERAGE(first!M49,second!M49),"")</f>
        <v/>
      </c>
      <c r="N54" s="1" t="str">
        <f>IF(COUNT(first!N49,second!N49)=2, AVERAGE(first!N49,second!N49),"")</f>
        <v/>
      </c>
      <c r="O54" s="1" t="str">
        <f>IF(COUNT(first!O49,second!O49)=2, AVERAGE(first!O49,second!O49),"")</f>
        <v/>
      </c>
      <c r="P54" s="2" t="str">
        <f t="shared" si="1"/>
        <v/>
      </c>
      <c r="Q54" s="2" t="str">
        <f t="shared" si="2"/>
        <v/>
      </c>
      <c r="R54" s="2" t="str">
        <f t="shared" si="11"/>
        <v/>
      </c>
      <c r="S54" s="2" t="str">
        <f t="shared" si="3"/>
        <v/>
      </c>
    </row>
    <row r="55" spans="1:19" ht="15.75" thickBot="1" x14ac:dyDescent="0.3">
      <c r="A55" s="1">
        <v>49</v>
      </c>
      <c r="B55" s="14" t="str">
        <f>IF(first!B50="","",first!B50)</f>
        <v/>
      </c>
      <c r="C55" s="15" t="str">
        <f>IF(first!C50="","",first!C50)</f>
        <v/>
      </c>
      <c r="D55" s="16" t="str">
        <f>IF(first!D50="","",first!D50)</f>
        <v/>
      </c>
      <c r="E55" s="1" t="str">
        <f>IF(COUNT(first!E50,second!E50)=2, AVERAGE(first!E50,second!E50),"")</f>
        <v/>
      </c>
      <c r="F55" s="1" t="str">
        <f>IF(COUNT(first!F50,second!F50)=2, AVERAGE(first!F50,second!F50),"")</f>
        <v/>
      </c>
      <c r="G55" s="1" t="str">
        <f>IF(COUNT(first!G50,second!G50)=2, AVERAGE(first!G50,second!G50),"")</f>
        <v/>
      </c>
      <c r="H55" s="1" t="str">
        <f>IF(COUNT(first!H50,second!H50)=2, AVERAGE(first!H50,second!H50),"")</f>
        <v/>
      </c>
      <c r="I55" s="1" t="str">
        <f>IF(COUNT(first!I50,second!I50)=2, AVERAGE(first!I50,second!I50),"")</f>
        <v/>
      </c>
      <c r="J55" s="1" t="str">
        <f>IF(COUNT(first!J50,second!J50)=2, AVERAGE(first!J50,second!J50),"")</f>
        <v/>
      </c>
      <c r="K55" s="1" t="str">
        <f>IF(COUNT(first!K50,second!K50)=2, AVERAGE(first!K50,second!K50),"")</f>
        <v/>
      </c>
      <c r="L55" s="1" t="str">
        <f>IF(COUNT(first!L50,second!L50)=2, AVERAGE(first!L50,second!L50),"")</f>
        <v/>
      </c>
      <c r="M55" s="1" t="str">
        <f>IF(COUNT(first!M50,second!M50)=2, AVERAGE(first!M50,second!M50),"")</f>
        <v/>
      </c>
      <c r="N55" s="1" t="str">
        <f>IF(COUNT(first!N50,second!N50)=2, AVERAGE(first!N50,second!N50),"")</f>
        <v/>
      </c>
      <c r="O55" s="1" t="str">
        <f>IF(COUNT(first!O50,second!O50)=2, AVERAGE(first!O50,second!O50),"")</f>
        <v/>
      </c>
      <c r="P55" s="2" t="str">
        <f t="shared" si="1"/>
        <v/>
      </c>
      <c r="Q55" s="2" t="str">
        <f t="shared" si="2"/>
        <v/>
      </c>
      <c r="R55" s="2" t="str">
        <f t="shared" si="11"/>
        <v/>
      </c>
      <c r="S55" s="2" t="str">
        <f t="shared" si="3"/>
        <v/>
      </c>
    </row>
    <row r="56" spans="1:19" ht="15.75" thickBot="1" x14ac:dyDescent="0.3">
      <c r="A56" s="1">
        <v>50</v>
      </c>
      <c r="B56" s="14" t="str">
        <f>IF(first!B51="","",first!B51)</f>
        <v/>
      </c>
      <c r="C56" s="15" t="str">
        <f>IF(first!C51="","",first!C51)</f>
        <v/>
      </c>
      <c r="D56" s="16" t="str">
        <f>IF(first!D51="","",first!D51)</f>
        <v/>
      </c>
      <c r="E56" s="1" t="str">
        <f>IF(COUNT(first!E51,second!E51)=2, AVERAGE(first!E51,second!E51),"")</f>
        <v/>
      </c>
      <c r="F56" s="1" t="str">
        <f>IF(COUNT(first!F51,second!F51)=2, AVERAGE(first!F51,second!F51),"")</f>
        <v/>
      </c>
      <c r="G56" s="1" t="str">
        <f>IF(COUNT(first!G51,second!G51)=2, AVERAGE(first!G51,second!G51),"")</f>
        <v/>
      </c>
      <c r="H56" s="1" t="str">
        <f>IF(COUNT(first!H51,second!H51)=2, AVERAGE(first!H51,second!H51),"")</f>
        <v/>
      </c>
      <c r="I56" s="1" t="str">
        <f>IF(COUNT(first!I51,second!I51)=2, AVERAGE(first!I51,second!I51),"")</f>
        <v/>
      </c>
      <c r="J56" s="1" t="str">
        <f>IF(COUNT(first!J51,second!J51)=2, AVERAGE(first!J51,second!J51),"")</f>
        <v/>
      </c>
      <c r="K56" s="1" t="str">
        <f>IF(COUNT(first!K51,second!K51)=2, AVERAGE(first!K51,second!K51),"")</f>
        <v/>
      </c>
      <c r="L56" s="1" t="str">
        <f>IF(COUNT(first!L51,second!L51)=2, AVERAGE(first!L51,second!L51),"")</f>
        <v/>
      </c>
      <c r="M56" s="1" t="str">
        <f>IF(COUNT(first!M51,second!M51)=2, AVERAGE(first!M51,second!M51),"")</f>
        <v/>
      </c>
      <c r="N56" s="1" t="str">
        <f>IF(COUNT(first!N51,second!N51)=2, AVERAGE(first!N51,second!N51),"")</f>
        <v/>
      </c>
      <c r="O56" s="1" t="str">
        <f>IF(COUNT(first!O51,second!O51)=2, AVERAGE(first!O51,second!O51),"")</f>
        <v/>
      </c>
      <c r="P56" s="2" t="str">
        <f t="shared" si="1"/>
        <v/>
      </c>
      <c r="Q56" s="2" t="str">
        <f t="shared" si="2"/>
        <v/>
      </c>
      <c r="R56" s="2" t="str">
        <f t="shared" si="11"/>
        <v/>
      </c>
      <c r="S56" s="2" t="str">
        <f t="shared" si="3"/>
        <v/>
      </c>
    </row>
    <row r="57" spans="1:19" ht="15.75" thickBot="1" x14ac:dyDescent="0.3">
      <c r="A57" s="1">
        <v>51</v>
      </c>
      <c r="B57" s="14" t="str">
        <f>IF(first!B52="","",first!B52)</f>
        <v/>
      </c>
      <c r="C57" s="15" t="str">
        <f>IF(first!C52="","",first!C52)</f>
        <v/>
      </c>
      <c r="D57" s="16" t="str">
        <f>IF(first!D52="","",first!D52)</f>
        <v/>
      </c>
      <c r="E57" s="1" t="str">
        <f>IF(COUNT(first!E52,second!E52)=2, AVERAGE(first!E52,second!E52),"")</f>
        <v/>
      </c>
      <c r="F57" s="1" t="str">
        <f>IF(COUNT(first!F52,second!F52)=2, AVERAGE(first!F52,second!F52),"")</f>
        <v/>
      </c>
      <c r="G57" s="1" t="str">
        <f>IF(COUNT(first!G52,second!G52)=2, AVERAGE(first!G52,second!G52),"")</f>
        <v/>
      </c>
      <c r="H57" s="1" t="str">
        <f>IF(COUNT(first!H52,second!H52)=2, AVERAGE(first!H52,second!H52),"")</f>
        <v/>
      </c>
      <c r="I57" s="1" t="str">
        <f>IF(COUNT(first!I52,second!I52)=2, AVERAGE(first!I52,second!I52),"")</f>
        <v/>
      </c>
      <c r="J57" s="1" t="str">
        <f>IF(COUNT(first!J52,second!J52)=2, AVERAGE(first!J52,second!J52),"")</f>
        <v/>
      </c>
      <c r="K57" s="1" t="str">
        <f>IF(COUNT(first!K52,second!K52)=2, AVERAGE(first!K52,second!K52),"")</f>
        <v/>
      </c>
      <c r="L57" s="1" t="str">
        <f>IF(COUNT(first!L52,second!L52)=2, AVERAGE(first!L52,second!L52),"")</f>
        <v/>
      </c>
      <c r="M57" s="1" t="str">
        <f>IF(COUNT(first!M52,second!M52)=2, AVERAGE(first!M52,second!M52),"")</f>
        <v/>
      </c>
      <c r="N57" s="1" t="str">
        <f>IF(COUNT(first!N52,second!N52)=2, AVERAGE(first!N52,second!N52),"")</f>
        <v/>
      </c>
      <c r="O57" s="1" t="str">
        <f>IF(COUNT(first!O52,second!O52)=2, AVERAGE(first!O52,second!O52),"")</f>
        <v/>
      </c>
      <c r="P57" s="2" t="str">
        <f t="shared" si="1"/>
        <v/>
      </c>
      <c r="Q57" s="2" t="str">
        <f t="shared" si="2"/>
        <v/>
      </c>
      <c r="R57" s="2" t="str">
        <f t="shared" si="11"/>
        <v/>
      </c>
      <c r="S57" s="2" t="str">
        <f t="shared" si="3"/>
        <v/>
      </c>
    </row>
    <row r="58" spans="1:19" ht="15.75" thickBot="1" x14ac:dyDescent="0.3">
      <c r="A58" s="1">
        <v>52</v>
      </c>
      <c r="B58" s="14" t="str">
        <f>IF(first!B53="","",first!B53)</f>
        <v/>
      </c>
      <c r="C58" s="15" t="str">
        <f>IF(first!C53="","",first!C53)</f>
        <v/>
      </c>
      <c r="D58" s="16" t="str">
        <f>IF(first!D53="","",first!D53)</f>
        <v/>
      </c>
      <c r="E58" s="1" t="str">
        <f>IF(COUNT(first!E53,second!E53)=2, AVERAGE(first!E53,second!E53),"")</f>
        <v/>
      </c>
      <c r="F58" s="1" t="str">
        <f>IF(COUNT(first!F53,second!F53)=2, AVERAGE(first!F53,second!F53),"")</f>
        <v/>
      </c>
      <c r="G58" s="1" t="str">
        <f>IF(COUNT(first!G53,second!G53)=2, AVERAGE(first!G53,second!G53),"")</f>
        <v/>
      </c>
      <c r="H58" s="1" t="str">
        <f>IF(COUNT(first!H53,second!H53)=2, AVERAGE(first!H53,second!H53),"")</f>
        <v/>
      </c>
      <c r="I58" s="1" t="str">
        <f>IF(COUNT(first!I53,second!I53)=2, AVERAGE(first!I53,second!I53),"")</f>
        <v/>
      </c>
      <c r="J58" s="1" t="str">
        <f>IF(COUNT(first!J53,second!J53)=2, AVERAGE(first!J53,second!J53),"")</f>
        <v/>
      </c>
      <c r="K58" s="1" t="str">
        <f>IF(COUNT(first!K53,second!K53)=2, AVERAGE(first!K53,second!K53),"")</f>
        <v/>
      </c>
      <c r="L58" s="1" t="str">
        <f>IF(COUNT(first!L53,second!L53)=2, AVERAGE(first!L53,second!L53),"")</f>
        <v/>
      </c>
      <c r="M58" s="1" t="str">
        <f>IF(COUNT(first!M53,second!M53)=2, AVERAGE(first!M53,second!M53),"")</f>
        <v/>
      </c>
      <c r="N58" s="1" t="str">
        <f>IF(COUNT(first!N53,second!N53)=2, AVERAGE(first!N53,second!N53),"")</f>
        <v/>
      </c>
      <c r="O58" s="1" t="str">
        <f>IF(COUNT(first!O53,second!O53)=2, AVERAGE(first!O53,second!O53),"")</f>
        <v/>
      </c>
      <c r="P58" s="2" t="str">
        <f t="shared" si="1"/>
        <v/>
      </c>
      <c r="Q58" s="2" t="str">
        <f t="shared" si="2"/>
        <v/>
      </c>
      <c r="R58" s="2" t="str">
        <f t="shared" si="11"/>
        <v/>
      </c>
      <c r="S58" s="2" t="str">
        <f t="shared" si="3"/>
        <v/>
      </c>
    </row>
    <row r="59" spans="1:19" ht="15.75" thickBot="1" x14ac:dyDescent="0.3">
      <c r="A59" s="1">
        <v>53</v>
      </c>
      <c r="B59" s="14" t="str">
        <f>IF(first!B54="","",first!B54)</f>
        <v/>
      </c>
      <c r="C59" s="15" t="str">
        <f>IF(first!C54="","",first!C54)</f>
        <v/>
      </c>
      <c r="D59" s="16" t="str">
        <f>IF(first!D54="","",first!D54)</f>
        <v/>
      </c>
      <c r="E59" s="1" t="str">
        <f>IF(COUNT(first!E54,second!E54)=2, AVERAGE(first!E54,second!E54),"")</f>
        <v/>
      </c>
      <c r="F59" s="1" t="str">
        <f>IF(COUNT(first!F54,second!F54)=2, AVERAGE(first!F54,second!F54),"")</f>
        <v/>
      </c>
      <c r="G59" s="1" t="str">
        <f>IF(COUNT(first!G54,second!G54)=2, AVERAGE(first!G54,second!G54),"")</f>
        <v/>
      </c>
      <c r="H59" s="1" t="str">
        <f>IF(COUNT(first!H54,second!H54)=2, AVERAGE(first!H54,second!H54),"")</f>
        <v/>
      </c>
      <c r="I59" s="1" t="str">
        <f>IF(COUNT(first!I54,second!I54)=2, AVERAGE(first!I54,second!I54),"")</f>
        <v/>
      </c>
      <c r="J59" s="1" t="str">
        <f>IF(COUNT(first!J54,second!J54)=2, AVERAGE(first!J54,second!J54),"")</f>
        <v/>
      </c>
      <c r="K59" s="1" t="str">
        <f>IF(COUNT(first!K54,second!K54)=2, AVERAGE(first!K54,second!K54),"")</f>
        <v/>
      </c>
      <c r="L59" s="1" t="str">
        <f>IF(COUNT(first!L54,second!L54)=2, AVERAGE(first!L54,second!L54),"")</f>
        <v/>
      </c>
      <c r="M59" s="1" t="str">
        <f>IF(COUNT(first!M54,second!M54)=2, AVERAGE(first!M54,second!M54),"")</f>
        <v/>
      </c>
      <c r="N59" s="1" t="str">
        <f>IF(COUNT(first!N54,second!N54)=2, AVERAGE(first!N54,second!N54),"")</f>
        <v/>
      </c>
      <c r="O59" s="1" t="str">
        <f>IF(COUNT(first!O54,second!O54)=2, AVERAGE(first!O54,second!O54),"")</f>
        <v/>
      </c>
      <c r="P59" s="2" t="str">
        <f t="shared" si="1"/>
        <v/>
      </c>
      <c r="Q59" s="2" t="str">
        <f t="shared" si="2"/>
        <v/>
      </c>
      <c r="R59" s="2" t="str">
        <f t="shared" si="11"/>
        <v/>
      </c>
      <c r="S59" s="2" t="str">
        <f t="shared" si="3"/>
        <v/>
      </c>
    </row>
    <row r="60" spans="1:19" ht="15.75" thickBot="1" x14ac:dyDescent="0.3">
      <c r="A60" s="1">
        <v>54</v>
      </c>
      <c r="B60" s="14" t="str">
        <f>IF(first!B55="","",first!B55)</f>
        <v/>
      </c>
      <c r="C60" s="15" t="str">
        <f>IF(first!C55="","",first!C55)</f>
        <v/>
      </c>
      <c r="D60" s="16" t="str">
        <f>IF(first!D55="","",first!D55)</f>
        <v/>
      </c>
      <c r="E60" s="1" t="str">
        <f>IF(COUNT(first!E55,second!E55)=2, AVERAGE(first!E55,second!E55),"")</f>
        <v/>
      </c>
      <c r="F60" s="1" t="str">
        <f>IF(COUNT(first!F55,second!F55)=2, AVERAGE(first!F55,second!F55),"")</f>
        <v/>
      </c>
      <c r="G60" s="1" t="str">
        <f>IF(COUNT(first!G55,second!G55)=2, AVERAGE(first!G55,second!G55),"")</f>
        <v/>
      </c>
      <c r="H60" s="1" t="str">
        <f>IF(COUNT(first!H55,second!H55)=2, AVERAGE(first!H55,second!H55),"")</f>
        <v/>
      </c>
      <c r="I60" s="1" t="str">
        <f>IF(COUNT(first!I55,second!I55)=2, AVERAGE(first!I55,second!I55),"")</f>
        <v/>
      </c>
      <c r="J60" s="1" t="str">
        <f>IF(COUNT(first!J55,second!J55)=2, AVERAGE(first!J55,second!J55),"")</f>
        <v/>
      </c>
      <c r="K60" s="1" t="str">
        <f>IF(COUNT(first!K55,second!K55)=2, AVERAGE(first!K55,second!K55),"")</f>
        <v/>
      </c>
      <c r="L60" s="1" t="str">
        <f>IF(COUNT(first!L55,second!L55)=2, AVERAGE(first!L55,second!L55),"")</f>
        <v/>
      </c>
      <c r="M60" s="1" t="str">
        <f>IF(COUNT(first!M55,second!M55)=2, AVERAGE(first!M55,second!M55),"")</f>
        <v/>
      </c>
      <c r="N60" s="1" t="str">
        <f>IF(COUNT(first!N55,second!N55)=2, AVERAGE(first!N55,second!N55),"")</f>
        <v/>
      </c>
      <c r="O60" s="1" t="str">
        <f>IF(COUNT(first!O55,second!O55)=2, AVERAGE(first!O55,second!O55),"")</f>
        <v/>
      </c>
      <c r="P60" s="2" t="str">
        <f t="shared" si="1"/>
        <v/>
      </c>
      <c r="Q60" s="2" t="str">
        <f t="shared" si="2"/>
        <v/>
      </c>
      <c r="R60" s="2" t="str">
        <f t="shared" si="11"/>
        <v/>
      </c>
      <c r="S60" s="2" t="str">
        <f t="shared" si="3"/>
        <v/>
      </c>
    </row>
    <row r="61" spans="1:19" ht="15.75" thickBot="1" x14ac:dyDescent="0.3">
      <c r="A61" s="1">
        <v>55</v>
      </c>
      <c r="B61" s="14" t="str">
        <f>IF(first!B56="","",first!B56)</f>
        <v/>
      </c>
      <c r="C61" s="15" t="str">
        <f>IF(first!C56="","",first!C56)</f>
        <v/>
      </c>
      <c r="D61" s="16" t="str">
        <f>IF(first!D56="","",first!D56)</f>
        <v/>
      </c>
      <c r="E61" s="1" t="str">
        <f>IF(COUNT(first!E56,second!E56)=2, AVERAGE(first!E56,second!E56),"")</f>
        <v/>
      </c>
      <c r="F61" s="1" t="str">
        <f>IF(COUNT(first!F56,second!F56)=2, AVERAGE(first!F56,second!F56),"")</f>
        <v/>
      </c>
      <c r="G61" s="1" t="str">
        <f>IF(COUNT(first!G56,second!G56)=2, AVERAGE(first!G56,second!G56),"")</f>
        <v/>
      </c>
      <c r="H61" s="1" t="str">
        <f>IF(COUNT(first!H56,second!H56)=2, AVERAGE(first!H56,second!H56),"")</f>
        <v/>
      </c>
      <c r="I61" s="1" t="str">
        <f>IF(COUNT(first!I56,second!I56)=2, AVERAGE(first!I56,second!I56),"")</f>
        <v/>
      </c>
      <c r="J61" s="1" t="str">
        <f>IF(COUNT(first!J56,second!J56)=2, AVERAGE(first!J56,second!J56),"")</f>
        <v/>
      </c>
      <c r="K61" s="1" t="str">
        <f>IF(COUNT(first!K56,second!K56)=2, AVERAGE(first!K56,second!K56),"")</f>
        <v/>
      </c>
      <c r="L61" s="1" t="str">
        <f>IF(COUNT(first!L56,second!L56)=2, AVERAGE(first!L56,second!L56),"")</f>
        <v/>
      </c>
      <c r="M61" s="1" t="str">
        <f>IF(COUNT(first!M56,second!M56)=2, AVERAGE(first!M56,second!M56),"")</f>
        <v/>
      </c>
      <c r="N61" s="1" t="str">
        <f>IF(COUNT(first!N56,second!N56)=2, AVERAGE(first!N56,second!N56),"")</f>
        <v/>
      </c>
      <c r="O61" s="1" t="str">
        <f>IF(COUNT(first!O56,second!O56)=2, AVERAGE(first!O56,second!O56),"")</f>
        <v/>
      </c>
      <c r="P61" s="2" t="str">
        <f t="shared" si="1"/>
        <v/>
      </c>
      <c r="Q61" s="2" t="str">
        <f t="shared" si="2"/>
        <v/>
      </c>
      <c r="R61" s="2" t="str">
        <f t="shared" si="11"/>
        <v/>
      </c>
      <c r="S61" s="2" t="str">
        <f t="shared" si="3"/>
        <v/>
      </c>
    </row>
    <row r="62" spans="1:19" ht="15.75" thickBot="1" x14ac:dyDescent="0.3">
      <c r="A62" s="1">
        <v>56</v>
      </c>
      <c r="B62" s="14" t="str">
        <f>IF(first!B57="","",first!B57)</f>
        <v/>
      </c>
      <c r="C62" s="15" t="str">
        <f>IF(first!C57="","",first!C57)</f>
        <v/>
      </c>
      <c r="D62" s="16" t="str">
        <f>IF(first!D57="","",first!D57)</f>
        <v/>
      </c>
      <c r="E62" s="1" t="str">
        <f>IF(COUNT(first!E57,second!E57)=2, AVERAGE(first!E57,second!E57),"")</f>
        <v/>
      </c>
      <c r="F62" s="1" t="str">
        <f>IF(COUNT(first!F57,second!F57)=2, AVERAGE(first!F57,second!F57),"")</f>
        <v/>
      </c>
      <c r="G62" s="1" t="str">
        <f>IF(COUNT(first!G57,second!G57)=2, AVERAGE(first!G57,second!G57),"")</f>
        <v/>
      </c>
      <c r="H62" s="1" t="str">
        <f>IF(COUNT(first!H57,second!H57)=2, AVERAGE(first!H57,second!H57),"")</f>
        <v/>
      </c>
      <c r="I62" s="1" t="str">
        <f>IF(COUNT(first!I57,second!I57)=2, AVERAGE(first!I57,second!I57),"")</f>
        <v/>
      </c>
      <c r="J62" s="1" t="str">
        <f>IF(COUNT(first!J57,second!J57)=2, AVERAGE(first!J57,second!J57),"")</f>
        <v/>
      </c>
      <c r="K62" s="1" t="str">
        <f>IF(COUNT(first!K57,second!K57)=2, AVERAGE(first!K57,second!K57),"")</f>
        <v/>
      </c>
      <c r="L62" s="1" t="str">
        <f>IF(COUNT(first!L57,second!L57)=2, AVERAGE(first!L57,second!L57),"")</f>
        <v/>
      </c>
      <c r="M62" s="1" t="str">
        <f>IF(COUNT(first!M57,second!M57)=2, AVERAGE(first!M57,second!M57),"")</f>
        <v/>
      </c>
      <c r="N62" s="1" t="str">
        <f>IF(COUNT(first!N57,second!N57)=2, AVERAGE(first!N57,second!N57),"")</f>
        <v/>
      </c>
      <c r="O62" s="1" t="str">
        <f>IF(COUNT(first!O57,second!O57)=2, AVERAGE(first!O57,second!O57),"")</f>
        <v/>
      </c>
      <c r="P62" s="2" t="str">
        <f t="shared" si="1"/>
        <v/>
      </c>
      <c r="Q62" s="2" t="str">
        <f t="shared" si="2"/>
        <v/>
      </c>
      <c r="R62" s="2" t="str">
        <f t="shared" si="11"/>
        <v/>
      </c>
      <c r="S62" s="2" t="str">
        <f t="shared" si="3"/>
        <v/>
      </c>
    </row>
    <row r="63" spans="1:19" ht="15.75" thickBot="1" x14ac:dyDescent="0.3">
      <c r="A63" s="1">
        <v>57</v>
      </c>
      <c r="B63" s="14" t="str">
        <f>IF(first!B58="","",first!B58)</f>
        <v/>
      </c>
      <c r="C63" s="15" t="str">
        <f>IF(first!C58="","",first!C58)</f>
        <v/>
      </c>
      <c r="D63" s="16" t="str">
        <f>IF(first!D58="","",first!D58)</f>
        <v/>
      </c>
      <c r="E63" s="1" t="str">
        <f>IF(COUNT(first!E58,second!E58)=2, AVERAGE(first!E58,second!E58),"")</f>
        <v/>
      </c>
      <c r="F63" s="1" t="str">
        <f>IF(COUNT(first!F58,second!F58)=2, AVERAGE(first!F58,second!F58),"")</f>
        <v/>
      </c>
      <c r="G63" s="1" t="str">
        <f>IF(COUNT(first!G58,second!G58)=2, AVERAGE(first!G58,second!G58),"")</f>
        <v/>
      </c>
      <c r="H63" s="1" t="str">
        <f>IF(COUNT(first!H58,second!H58)=2, AVERAGE(first!H58,second!H58),"")</f>
        <v/>
      </c>
      <c r="I63" s="1" t="str">
        <f>IF(COUNT(first!I58,second!I58)=2, AVERAGE(first!I58,second!I58),"")</f>
        <v/>
      </c>
      <c r="J63" s="1" t="str">
        <f>IF(COUNT(first!J58,second!J58)=2, AVERAGE(first!J58,second!J58),"")</f>
        <v/>
      </c>
      <c r="K63" s="1" t="str">
        <f>IF(COUNT(first!K58,second!K58)=2, AVERAGE(first!K58,second!K58),"")</f>
        <v/>
      </c>
      <c r="L63" s="1" t="str">
        <f>IF(COUNT(first!L58,second!L58)=2, AVERAGE(first!L58,second!L58),"")</f>
        <v/>
      </c>
      <c r="M63" s="1" t="str">
        <f>IF(COUNT(first!M58,second!M58)=2, AVERAGE(first!M58,second!M58),"")</f>
        <v/>
      </c>
      <c r="N63" s="1" t="str">
        <f>IF(COUNT(first!N58,second!N58)=2, AVERAGE(first!N58,second!N58),"")</f>
        <v/>
      </c>
      <c r="O63" s="1" t="str">
        <f>IF(COUNT(first!O58,second!O58)=2, AVERAGE(first!O58,second!O58),"")</f>
        <v/>
      </c>
      <c r="P63" s="2" t="str">
        <f t="shared" si="1"/>
        <v/>
      </c>
      <c r="Q63" s="2" t="str">
        <f t="shared" si="2"/>
        <v/>
      </c>
      <c r="R63" s="2" t="str">
        <f t="shared" si="11"/>
        <v/>
      </c>
      <c r="S63" s="2" t="str">
        <f t="shared" si="3"/>
        <v/>
      </c>
    </row>
    <row r="64" spans="1:19" ht="15.75" thickBot="1" x14ac:dyDescent="0.3">
      <c r="A64" s="1">
        <v>58</v>
      </c>
      <c r="B64" s="14" t="str">
        <f>IF(first!B59="","",first!B59)</f>
        <v/>
      </c>
      <c r="C64" s="15" t="str">
        <f>IF(first!C59="","",first!C59)</f>
        <v/>
      </c>
      <c r="D64" s="16" t="str">
        <f>IF(first!D59="","",first!D59)</f>
        <v/>
      </c>
      <c r="E64" s="1" t="str">
        <f>IF(COUNT(first!E59,second!E59)=2, AVERAGE(first!E59,second!E59),"")</f>
        <v/>
      </c>
      <c r="F64" s="1" t="str">
        <f>IF(COUNT(first!F59,second!F59)=2, AVERAGE(first!F59,second!F59),"")</f>
        <v/>
      </c>
      <c r="G64" s="1" t="str">
        <f>IF(COUNT(first!G59,second!G59)=2, AVERAGE(first!G59,second!G59),"")</f>
        <v/>
      </c>
      <c r="H64" s="1" t="str">
        <f>IF(COUNT(first!H59,second!H59)=2, AVERAGE(first!H59,second!H59),"")</f>
        <v/>
      </c>
      <c r="I64" s="1" t="str">
        <f>IF(COUNT(first!I59,second!I59)=2, AVERAGE(first!I59,second!I59),"")</f>
        <v/>
      </c>
      <c r="J64" s="1" t="str">
        <f>IF(COUNT(first!J59,second!J59)=2, AVERAGE(first!J59,second!J59),"")</f>
        <v/>
      </c>
      <c r="K64" s="1" t="str">
        <f>IF(COUNT(first!K59,second!K59)=2, AVERAGE(first!K59,second!K59),"")</f>
        <v/>
      </c>
      <c r="L64" s="1" t="str">
        <f>IF(COUNT(first!L59,second!L59)=2, AVERAGE(first!L59,second!L59),"")</f>
        <v/>
      </c>
      <c r="M64" s="1" t="str">
        <f>IF(COUNT(first!M59,second!M59)=2, AVERAGE(first!M59,second!M59),"")</f>
        <v/>
      </c>
      <c r="N64" s="1" t="str">
        <f>IF(COUNT(first!N59,second!N59)=2, AVERAGE(first!N59,second!N59),"")</f>
        <v/>
      </c>
      <c r="O64" s="1" t="str">
        <f>IF(COUNT(first!O59,second!O59)=2, AVERAGE(first!O59,second!O59),"")</f>
        <v/>
      </c>
      <c r="P64" s="2" t="str">
        <f t="shared" si="1"/>
        <v/>
      </c>
      <c r="Q64" s="2" t="str">
        <f t="shared" si="2"/>
        <v/>
      </c>
      <c r="R64" s="2" t="str">
        <f t="shared" si="11"/>
        <v/>
      </c>
      <c r="S64" s="2" t="str">
        <f t="shared" si="3"/>
        <v/>
      </c>
    </row>
    <row r="65" spans="1:19" ht="15.75" thickBot="1" x14ac:dyDescent="0.3">
      <c r="A65" s="1">
        <v>59</v>
      </c>
      <c r="B65" s="14" t="str">
        <f>IF(first!B60="","",first!B60)</f>
        <v/>
      </c>
      <c r="C65" s="15" t="str">
        <f>IF(first!C60="","",first!C60)</f>
        <v/>
      </c>
      <c r="D65" s="16" t="str">
        <f>IF(first!D60="","",first!D60)</f>
        <v/>
      </c>
      <c r="E65" s="1" t="str">
        <f>IF(COUNT(first!E60,second!E60)=2, AVERAGE(first!E60,second!E60),"")</f>
        <v/>
      </c>
      <c r="F65" s="1" t="str">
        <f>IF(COUNT(first!F60,second!F60)=2, AVERAGE(first!F60,second!F60),"")</f>
        <v/>
      </c>
      <c r="G65" s="1" t="str">
        <f>IF(COUNT(first!G60,second!G60)=2, AVERAGE(first!G60,second!G60),"")</f>
        <v/>
      </c>
      <c r="H65" s="1" t="str">
        <f>IF(COUNT(first!H60,second!H60)=2, AVERAGE(first!H60,second!H60),"")</f>
        <v/>
      </c>
      <c r="I65" s="1" t="str">
        <f>IF(COUNT(first!I60,second!I60)=2, AVERAGE(first!I60,second!I60),"")</f>
        <v/>
      </c>
      <c r="J65" s="1" t="str">
        <f>IF(COUNT(first!J60,second!J60)=2, AVERAGE(first!J60,second!J60),"")</f>
        <v/>
      </c>
      <c r="K65" s="1" t="str">
        <f>IF(COUNT(first!K60,second!K60)=2, AVERAGE(first!K60,second!K60),"")</f>
        <v/>
      </c>
      <c r="L65" s="1" t="str">
        <f>IF(COUNT(first!L60,second!L60)=2, AVERAGE(first!L60,second!L60),"")</f>
        <v/>
      </c>
      <c r="M65" s="1" t="str">
        <f>IF(COUNT(first!M60,second!M60)=2, AVERAGE(first!M60,second!M60),"")</f>
        <v/>
      </c>
      <c r="N65" s="1" t="str">
        <f>IF(COUNT(first!N60,second!N60)=2, AVERAGE(first!N60,second!N60),"")</f>
        <v/>
      </c>
      <c r="O65" s="1" t="str">
        <f>IF(COUNT(first!O60,second!O60)=2, AVERAGE(first!O60,second!O60),"")</f>
        <v/>
      </c>
      <c r="P65" s="2" t="str">
        <f t="shared" si="1"/>
        <v/>
      </c>
      <c r="Q65" s="2" t="str">
        <f t="shared" si="2"/>
        <v/>
      </c>
      <c r="R65" s="2" t="str">
        <f t="shared" si="11"/>
        <v/>
      </c>
      <c r="S65" s="2" t="str">
        <f t="shared" si="3"/>
        <v/>
      </c>
    </row>
    <row r="66" spans="1:19" ht="15.75" thickBot="1" x14ac:dyDescent="0.3">
      <c r="A66" s="1">
        <v>60</v>
      </c>
      <c r="B66" s="14" t="str">
        <f>IF(first!B61="","",first!B61)</f>
        <v/>
      </c>
      <c r="C66" s="15" t="str">
        <f>IF(first!C61="","",first!C61)</f>
        <v/>
      </c>
      <c r="D66" s="16" t="str">
        <f>IF(first!D61="","",first!D61)</f>
        <v/>
      </c>
      <c r="E66" s="1" t="str">
        <f>IF(COUNT(first!E61,second!E61)=2, AVERAGE(first!E61,second!E61),"")</f>
        <v/>
      </c>
      <c r="F66" s="1" t="str">
        <f>IF(COUNT(first!F61,second!F61)=2, AVERAGE(first!F61,second!F61),"")</f>
        <v/>
      </c>
      <c r="G66" s="1" t="str">
        <f>IF(COUNT(first!G61,second!G61)=2, AVERAGE(first!G61,second!G61),"")</f>
        <v/>
      </c>
      <c r="H66" s="1" t="str">
        <f>IF(COUNT(first!H61,second!H61)=2, AVERAGE(first!H61,second!H61),"")</f>
        <v/>
      </c>
      <c r="I66" s="1" t="str">
        <f>IF(COUNT(first!I61,second!I61)=2, AVERAGE(first!I61,second!I61),"")</f>
        <v/>
      </c>
      <c r="J66" s="1" t="str">
        <f>IF(COUNT(first!J61,second!J61)=2, AVERAGE(first!J61,second!J61),"")</f>
        <v/>
      </c>
      <c r="K66" s="1" t="str">
        <f>IF(COUNT(first!K61,second!K61)=2, AVERAGE(first!K61,second!K61),"")</f>
        <v/>
      </c>
      <c r="L66" s="1" t="str">
        <f>IF(COUNT(first!L61,second!L61)=2, AVERAGE(first!L61,second!L61),"")</f>
        <v/>
      </c>
      <c r="M66" s="1" t="str">
        <f>IF(COUNT(first!M61,second!M61)=2, AVERAGE(first!M61,second!M61),"")</f>
        <v/>
      </c>
      <c r="N66" s="1" t="str">
        <f>IF(COUNT(first!N61,second!N61)=2, AVERAGE(first!N61,second!N61),"")</f>
        <v/>
      </c>
      <c r="O66" s="1" t="str">
        <f>IF(COUNT(first!O61,second!O61)=2, AVERAGE(first!O61,second!O61),"")</f>
        <v/>
      </c>
      <c r="P66" s="2" t="str">
        <f t="shared" si="1"/>
        <v/>
      </c>
      <c r="Q66" s="2" t="str">
        <f t="shared" si="2"/>
        <v/>
      </c>
      <c r="R66" s="2" t="str">
        <f t="shared" si="11"/>
        <v/>
      </c>
      <c r="S66" s="2" t="str">
        <f t="shared" si="3"/>
        <v/>
      </c>
    </row>
    <row r="70" spans="1:19" x14ac:dyDescent="0.25">
      <c r="E70" s="5" t="s">
        <v>21</v>
      </c>
      <c r="F70" s="5"/>
      <c r="G70" s="5"/>
      <c r="H70" s="5"/>
      <c r="I70" s="5"/>
      <c r="J70" s="5"/>
      <c r="K70" s="5"/>
      <c r="L70" s="5"/>
      <c r="M70" s="5"/>
      <c r="N70" s="5"/>
      <c r="O70" s="5" t="s">
        <v>19</v>
      </c>
      <c r="P70" s="5"/>
      <c r="Q70" s="5"/>
      <c r="R70" s="5" t="s">
        <v>20</v>
      </c>
    </row>
    <row r="71" spans="1:19" x14ac:dyDescent="0.25">
      <c r="E71" s="5" t="s">
        <v>22</v>
      </c>
      <c r="F71" s="5"/>
      <c r="G71" s="5"/>
      <c r="H71" s="5"/>
      <c r="I71" s="5"/>
      <c r="J71" s="5"/>
      <c r="K71" s="5"/>
      <c r="L71" s="5"/>
      <c r="M71" s="5"/>
      <c r="N71" s="5"/>
      <c r="O71" s="5" t="s">
        <v>22</v>
      </c>
      <c r="P71" s="5"/>
      <c r="Q71" s="5"/>
      <c r="R71" s="5"/>
    </row>
    <row r="72" spans="1:19" x14ac:dyDescent="0.25">
      <c r="E72" s="5" t="s">
        <v>23</v>
      </c>
      <c r="F72" s="5"/>
      <c r="G72" s="5"/>
      <c r="H72" s="5"/>
      <c r="I72" s="5"/>
      <c r="J72" s="5"/>
      <c r="K72" s="5"/>
      <c r="L72" s="5"/>
      <c r="M72" s="5"/>
      <c r="N72" s="5"/>
      <c r="O72" s="5" t="s">
        <v>23</v>
      </c>
      <c r="P72" s="5"/>
      <c r="Q72" s="5"/>
      <c r="R72" s="5"/>
    </row>
  </sheetData>
  <sheetProtection algorithmName="SHA-512" hashValue="emuzvOx/6groC/aNPPKZmOU5dlIGqz0Rwql50BrqtbxBeDzLHYkbokrwu+VF+E0izQ6NmnZe4IOP+/8yeEbg9w==" saltValue="sZ0XczyZsEJWA4M3Oa703A==" spinCount="100000" sheet="1" objects="1" scenarios="1"/>
  <mergeCells count="38">
    <mergeCell ref="A5:B5"/>
    <mergeCell ref="C5:D5"/>
    <mergeCell ref="F3:G3"/>
    <mergeCell ref="H3:I3"/>
    <mergeCell ref="J3:K3"/>
    <mergeCell ref="F4:G4"/>
    <mergeCell ref="H4:I4"/>
    <mergeCell ref="J4:K4"/>
    <mergeCell ref="F5:G5"/>
    <mergeCell ref="H5:I5"/>
    <mergeCell ref="J5:K5"/>
    <mergeCell ref="A1:U1"/>
    <mergeCell ref="A3:B3"/>
    <mergeCell ref="C3:D3"/>
    <mergeCell ref="A4:B4"/>
    <mergeCell ref="C4:D4"/>
    <mergeCell ref="L3:M3"/>
    <mergeCell ref="L4:M4"/>
    <mergeCell ref="W37:X37"/>
    <mergeCell ref="W38:X38"/>
    <mergeCell ref="W39:X39"/>
    <mergeCell ref="W40:X40"/>
    <mergeCell ref="W41:X41"/>
    <mergeCell ref="W32:X32"/>
    <mergeCell ref="W33:X33"/>
    <mergeCell ref="W34:X34"/>
    <mergeCell ref="W35:X35"/>
    <mergeCell ref="W36:X36"/>
    <mergeCell ref="L5:M5"/>
    <mergeCell ref="W31:X31"/>
    <mergeCell ref="U30:X30"/>
    <mergeCell ref="V8:AN8"/>
    <mergeCell ref="W9:Y9"/>
    <mergeCell ref="Z9:AB9"/>
    <mergeCell ref="AC9:AE9"/>
    <mergeCell ref="AF9:AH9"/>
    <mergeCell ref="AI9:AK9"/>
    <mergeCell ref="AL9:AN9"/>
  </mergeCells>
  <conditionalFormatting sqref="S2:S1048576">
    <cfRule type="containsText" dxfId="10" priority="3" operator="containsText" text="Pass">
      <formula>NOT(ISERROR(SEARCH("Pass",S2)))</formula>
    </cfRule>
    <cfRule type="containsText" dxfId="9" priority="4" operator="containsText" text="Pass">
      <formula>NOT(ISERROR(SEARCH("Pass",S2)))</formula>
    </cfRule>
    <cfRule type="containsText" dxfId="8" priority="5" operator="containsText" text="Fail">
      <formula>NOT(ISERROR(SEARCH("Fail",S2)))</formula>
    </cfRule>
  </conditionalFormatting>
  <conditionalFormatting sqref="S1">
    <cfRule type="containsText" dxfId="7" priority="1" operator="containsText" text="Fail">
      <formula>NOT(ISERROR(SEARCH("Fail",S1)))</formula>
    </cfRule>
    <cfRule type="containsText" dxfId="6" priority="2" operator="containsText" text="Pass">
      <formula>NOT(ISERROR(SEARCH("Pass",S1)))</formula>
    </cfRule>
  </conditionalFormatting>
  <dataValidations count="1">
    <dataValidation type="decimal" allowBlank="1" showInputMessage="1" showErrorMessage="1" sqref="E1">
      <formula1>0</formula1>
      <formula2>100</formula2>
    </dataValidation>
  </dataValidation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workbookViewId="0">
      <selection activeCell="A2" sqref="A2"/>
    </sheetView>
  </sheetViews>
  <sheetFormatPr defaultRowHeight="15" x14ac:dyDescent="0.25"/>
  <cols>
    <col min="1" max="1" width="3.140625" customWidth="1"/>
    <col min="2" max="2" width="21.5703125" customWidth="1"/>
    <col min="3" max="3" width="3.7109375" customWidth="1"/>
    <col min="4" max="4" width="4.140625" customWidth="1"/>
    <col min="5" max="5" width="4.42578125" customWidth="1"/>
    <col min="6" max="6" width="4.5703125" customWidth="1"/>
    <col min="7" max="7" width="4.140625" customWidth="1"/>
    <col min="8" max="8" width="4.5703125" customWidth="1"/>
    <col min="9" max="9" width="5.42578125" customWidth="1"/>
    <col min="10" max="13" width="4.28515625" customWidth="1"/>
    <col min="14" max="14" width="4.42578125" customWidth="1"/>
    <col min="15" max="15" width="3.7109375" customWidth="1"/>
    <col min="16" max="16" width="4.140625" customWidth="1"/>
    <col min="17" max="17" width="5.42578125" customWidth="1"/>
    <col min="18" max="18" width="6.140625" customWidth="1"/>
    <col min="19" max="19" width="5.28515625" customWidth="1"/>
    <col min="21" max="21" width="20.42578125" bestFit="1" customWidth="1"/>
    <col min="23" max="24" width="20.42578125" bestFit="1" customWidth="1"/>
  </cols>
  <sheetData>
    <row r="1" spans="1:22" ht="26.25" x14ac:dyDescent="0.4">
      <c r="A1" s="71" t="s">
        <v>94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3" spans="1:22" x14ac:dyDescent="0.25">
      <c r="A3" s="85"/>
      <c r="B3" s="85"/>
      <c r="C3" s="85"/>
      <c r="D3" s="85"/>
      <c r="F3" s="80" t="s">
        <v>35</v>
      </c>
      <c r="G3" s="80"/>
      <c r="H3" s="72">
        <v>8</v>
      </c>
      <c r="I3" s="72"/>
      <c r="J3" s="80" t="s">
        <v>37</v>
      </c>
      <c r="K3" s="80"/>
      <c r="L3" s="72" t="s">
        <v>42</v>
      </c>
      <c r="M3" s="72"/>
    </row>
    <row r="4" spans="1:22" x14ac:dyDescent="0.25">
      <c r="A4" s="85"/>
      <c r="B4" s="85"/>
      <c r="C4" s="85"/>
      <c r="D4" s="85"/>
      <c r="F4" s="80" t="s">
        <v>36</v>
      </c>
      <c r="G4" s="80"/>
      <c r="H4" s="72" t="s">
        <v>43</v>
      </c>
      <c r="I4" s="72"/>
      <c r="J4" s="80" t="s">
        <v>38</v>
      </c>
      <c r="K4" s="80"/>
      <c r="L4" s="72">
        <v>2017</v>
      </c>
      <c r="M4" s="72"/>
    </row>
    <row r="5" spans="1:22" x14ac:dyDescent="0.25">
      <c r="A5" s="85"/>
      <c r="B5" s="85"/>
      <c r="C5" s="85"/>
      <c r="D5" s="85"/>
      <c r="F5" s="80" t="s">
        <v>44</v>
      </c>
      <c r="G5" s="80"/>
      <c r="H5" s="84"/>
      <c r="I5" s="58"/>
      <c r="J5" s="84"/>
      <c r="K5" s="58"/>
      <c r="L5" s="84"/>
      <c r="M5" s="58"/>
    </row>
    <row r="7" spans="1:22" ht="94.5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29</v>
      </c>
      <c r="F7" s="12" t="s">
        <v>4</v>
      </c>
      <c r="G7" s="12" t="s">
        <v>5</v>
      </c>
      <c r="H7" s="12" t="s">
        <v>6</v>
      </c>
      <c r="I7" s="12" t="s">
        <v>7</v>
      </c>
      <c r="J7" s="12" t="s">
        <v>8</v>
      </c>
      <c r="K7" s="12" t="s">
        <v>9</v>
      </c>
      <c r="L7" s="12" t="s">
        <v>10</v>
      </c>
      <c r="M7" s="12" t="s">
        <v>11</v>
      </c>
      <c r="N7" s="12" t="s">
        <v>12</v>
      </c>
      <c r="O7" s="12" t="s">
        <v>13</v>
      </c>
      <c r="P7" s="12" t="s">
        <v>14</v>
      </c>
      <c r="Q7" s="6" t="s">
        <v>15</v>
      </c>
      <c r="R7" s="6" t="s">
        <v>16</v>
      </c>
      <c r="S7" s="6" t="s">
        <v>17</v>
      </c>
      <c r="T7" s="18" t="s">
        <v>18</v>
      </c>
    </row>
    <row r="8" spans="1:22" x14ac:dyDescent="0.25">
      <c r="A8" s="95">
        <v>1</v>
      </c>
      <c r="B8" s="95" t="str">
        <f>VLOOKUP(A8,first!A:D,2,FALSE)</f>
        <v>Ethan James</v>
      </c>
      <c r="C8" s="95" t="str">
        <f>VLOOKUP(A8,first!A:D,3,FALSE)</f>
        <v>M</v>
      </c>
      <c r="D8" s="95">
        <f>VLOOKUP(A8,first!A:D,4,FALSE)</f>
        <v>10</v>
      </c>
      <c r="E8" s="2" t="s">
        <v>30</v>
      </c>
      <c r="F8" s="2">
        <f>VLOOKUP(A8,first!A:R,5,FALSE)</f>
        <v>67</v>
      </c>
      <c r="G8" s="2">
        <f>VLOOKUP(A8,first!A:R,6,FALSE)</f>
        <v>75</v>
      </c>
      <c r="H8" s="2">
        <f>VLOOKUP(A8,first!A:R,7,FALSE)</f>
        <v>49</v>
      </c>
      <c r="I8" s="2">
        <f>VLOOKUP(A8,first!A:R,8,FALSE)</f>
        <v>56</v>
      </c>
      <c r="J8" s="2">
        <f>VLOOKUP(A8,first!A:R,9,FALSE)</f>
        <v>61</v>
      </c>
      <c r="K8" s="2">
        <f>VLOOKUP(A8,first!A:R,10,FALSE)</f>
        <v>79</v>
      </c>
      <c r="L8" s="2">
        <f>VLOOKUP(A8,first!A:R,11,FALSE)</f>
        <v>78</v>
      </c>
      <c r="M8" s="2">
        <f>VLOOKUP(A8,first!A:R,12,FALSE)</f>
        <v>60</v>
      </c>
      <c r="N8" s="2">
        <f>VLOOKUP(A8,first!A:R,13,FALSE)</f>
        <v>62</v>
      </c>
      <c r="O8" s="2">
        <f>VLOOKUP(A8,first!A:R,14,FALSE)</f>
        <v>81</v>
      </c>
      <c r="P8" s="2">
        <f>VLOOKUP(A8,first!A:R,15,FALSE)</f>
        <v>51</v>
      </c>
      <c r="Q8" s="2">
        <f>VLOOKUP(A8,first!A:R,16,FALSE)</f>
        <v>719</v>
      </c>
      <c r="R8" s="2">
        <f>VLOOKUP(A8,first!A:R,17,FALSE)</f>
        <v>65.36</v>
      </c>
      <c r="S8" s="2">
        <f>VLOOKUP(A8,first!A:R,18,FALSE)</f>
        <v>24</v>
      </c>
      <c r="T8" s="95" t="str">
        <f>VLOOKUP(A8,Average!A:S,19,FALSE)</f>
        <v>Pass</v>
      </c>
      <c r="U8" s="9"/>
      <c r="V8" s="9"/>
    </row>
    <row r="9" spans="1:22" x14ac:dyDescent="0.25">
      <c r="A9" s="96"/>
      <c r="B9" s="96"/>
      <c r="C9" s="96"/>
      <c r="D9" s="96"/>
      <c r="E9" s="2" t="s">
        <v>31</v>
      </c>
      <c r="F9" s="2">
        <f>VLOOKUP(A8,second!A:R,5,FALSE)</f>
        <v>67</v>
      </c>
      <c r="G9" s="2">
        <f>VLOOKUP(A8,second!A:R,6,FALSE)</f>
        <v>75</v>
      </c>
      <c r="H9" s="2">
        <f>VLOOKUP(A8,second!A:R,7,FALSE)</f>
        <v>49</v>
      </c>
      <c r="I9" s="2">
        <f>VLOOKUP(A8,second!A:R,8,FALSE)</f>
        <v>56</v>
      </c>
      <c r="J9" s="2">
        <f>VLOOKUP(A8,second!A:R,9,FALSE)</f>
        <v>61</v>
      </c>
      <c r="K9" s="2">
        <f>VLOOKUP(A8,second!A:R,10,FALSE)</f>
        <v>79</v>
      </c>
      <c r="L9" s="2">
        <f>VLOOKUP(A8,second!A:R,11,FALSE)</f>
        <v>78</v>
      </c>
      <c r="M9" s="2">
        <f>VLOOKUP(A8,second!A:R,12,FALSE)</f>
        <v>60</v>
      </c>
      <c r="N9" s="2">
        <f>VLOOKUP(A8,second!A:R,13,FALSE)</f>
        <v>62</v>
      </c>
      <c r="O9" s="2">
        <f>VLOOKUP(A8,second!A:R,14,FALSE)</f>
        <v>81</v>
      </c>
      <c r="P9" s="2">
        <f>VLOOKUP(A8,second!A:R,15,FALSE)</f>
        <v>51</v>
      </c>
      <c r="Q9" s="2">
        <f>VLOOKUP(A8,second!A:R,16,FALSE)</f>
        <v>719</v>
      </c>
      <c r="R9" s="2">
        <f>VLOOKUP(A8,second!A:R,17,FALSE)</f>
        <v>65.36</v>
      </c>
      <c r="S9" s="2">
        <f>VLOOKUP(A8,second!A:R,18,FALSE)</f>
        <v>23</v>
      </c>
      <c r="T9" s="96"/>
      <c r="U9" s="8"/>
      <c r="V9" s="8"/>
    </row>
    <row r="10" spans="1:22" x14ac:dyDescent="0.25">
      <c r="A10" s="97"/>
      <c r="B10" s="97"/>
      <c r="C10" s="97"/>
      <c r="D10" s="97"/>
      <c r="E10" s="2" t="s">
        <v>32</v>
      </c>
      <c r="F10" s="2">
        <f>VLOOKUP(A8,Average!A:R,5,FALSE)</f>
        <v>67</v>
      </c>
      <c r="G10" s="2">
        <f>VLOOKUP(A8,Average!A:R,6,FALSE)</f>
        <v>75</v>
      </c>
      <c r="H10" s="2">
        <f>VLOOKUP(A8,Average!A:R,7,FALSE)</f>
        <v>49</v>
      </c>
      <c r="I10" s="2">
        <f>VLOOKUP(A8,Average!A:R,8,FALSE)</f>
        <v>56</v>
      </c>
      <c r="J10" s="2">
        <f>VLOOKUP(A8,Average!A:R,9,FALSE)</f>
        <v>61</v>
      </c>
      <c r="K10" s="2">
        <f>VLOOKUP(A8,Average!A:R,10,FALSE)</f>
        <v>79</v>
      </c>
      <c r="L10" s="2">
        <f>VLOOKUP(A8,Average!A:R,11,FALSE)</f>
        <v>78</v>
      </c>
      <c r="M10" s="2">
        <f>VLOOKUP(A8,Average!A:R,12,FALSE)</f>
        <v>60</v>
      </c>
      <c r="N10" s="2">
        <f>VLOOKUP(A8,Average!A:R,13,FALSE)</f>
        <v>62</v>
      </c>
      <c r="O10" s="2">
        <f>VLOOKUP(A8,Average!A:R,14,FALSE)</f>
        <v>81</v>
      </c>
      <c r="P10" s="2">
        <f>VLOOKUP(A8,Average!A:R,15,FALSE)</f>
        <v>51</v>
      </c>
      <c r="Q10" s="2">
        <f>VLOOKUP(A8,Average!A:R,16,FALSE)</f>
        <v>719</v>
      </c>
      <c r="R10" s="2">
        <f>VLOOKUP(A8,Average!A:R,17,FALSE)</f>
        <v>65.36</v>
      </c>
      <c r="S10" s="2">
        <f>VLOOKUP(A8,Average!A:R,18,FALSE)</f>
        <v>24</v>
      </c>
      <c r="T10" s="97"/>
      <c r="U10" s="8"/>
      <c r="V10" s="8"/>
    </row>
    <row r="11" spans="1:22" x14ac:dyDescent="0.25">
      <c r="A11" s="95">
        <v>2</v>
      </c>
      <c r="B11" s="95" t="str">
        <f>VLOOKUP(A11,first!A:D,2,FALSE)</f>
        <v>Olivia Martin</v>
      </c>
      <c r="C11" s="95" t="str">
        <f>VLOOKUP(A11,first!A:D,3,FALSE)</f>
        <v>F</v>
      </c>
      <c r="D11" s="95">
        <f>VLOOKUP(A11,first!A:D,4,FALSE)</f>
        <v>10</v>
      </c>
      <c r="E11" s="2" t="s">
        <v>30</v>
      </c>
      <c r="F11" s="2">
        <f>VLOOKUP(A11,first!A:R,5,FALSE)</f>
        <v>82</v>
      </c>
      <c r="G11" s="2">
        <f>VLOOKUP(A11,first!A:R,6,FALSE)</f>
        <v>90</v>
      </c>
      <c r="H11" s="2">
        <f>VLOOKUP(A11,first!A:R,7,FALSE)</f>
        <v>79</v>
      </c>
      <c r="I11" s="2">
        <f>VLOOKUP(A11,first!A:R,8,FALSE)</f>
        <v>93</v>
      </c>
      <c r="J11" s="2">
        <f>VLOOKUP(A11,first!A:R,9,FALSE)</f>
        <v>84</v>
      </c>
      <c r="K11" s="2">
        <f>VLOOKUP(A11,first!A:R,10,FALSE)</f>
        <v>90</v>
      </c>
      <c r="L11" s="2">
        <f>VLOOKUP(A11,first!A:R,11,FALSE)</f>
        <v>96</v>
      </c>
      <c r="M11" s="2">
        <f>VLOOKUP(A11,first!A:R,12,FALSE)</f>
        <v>87</v>
      </c>
      <c r="N11" s="2">
        <f>VLOOKUP(A11,first!A:R,13,FALSE)</f>
        <v>81</v>
      </c>
      <c r="O11" s="2">
        <f>VLOOKUP(A11,first!A:R,14,FALSE)</f>
        <v>88</v>
      </c>
      <c r="P11" s="2">
        <f>VLOOKUP(A11,first!A:R,15,FALSE)</f>
        <v>87</v>
      </c>
      <c r="Q11" s="2">
        <f>VLOOKUP(A11,first!A:R,16,FALSE)</f>
        <v>957</v>
      </c>
      <c r="R11" s="2">
        <f>VLOOKUP(A11,first!A:R,17,FALSE)</f>
        <v>87</v>
      </c>
      <c r="S11" s="2">
        <f>VLOOKUP(A11,first!A:R,18,FALSE)</f>
        <v>8</v>
      </c>
      <c r="T11" s="95" t="str">
        <f>VLOOKUP(A11,Average!A:S,19,FALSE)</f>
        <v>Pass</v>
      </c>
      <c r="U11" s="8"/>
      <c r="V11" s="8"/>
    </row>
    <row r="12" spans="1:22" x14ac:dyDescent="0.25">
      <c r="A12" s="96"/>
      <c r="B12" s="96"/>
      <c r="C12" s="96"/>
      <c r="D12" s="96"/>
      <c r="E12" s="2" t="s">
        <v>31</v>
      </c>
      <c r="F12" s="2">
        <f>VLOOKUP(A11,second!A:R,5,FALSE)</f>
        <v>82</v>
      </c>
      <c r="G12" s="2">
        <f>VLOOKUP(A11,second!A:R,6,FALSE)</f>
        <v>90</v>
      </c>
      <c r="H12" s="2">
        <f>VLOOKUP(A11,second!A:R,7,FALSE)</f>
        <v>79</v>
      </c>
      <c r="I12" s="2">
        <f>VLOOKUP(A11,second!A:R,8,FALSE)</f>
        <v>93</v>
      </c>
      <c r="J12" s="2">
        <f>VLOOKUP(A11,second!A:R,9,FALSE)</f>
        <v>84</v>
      </c>
      <c r="K12" s="2">
        <f>VLOOKUP(A11,second!A:R,10,FALSE)</f>
        <v>90</v>
      </c>
      <c r="L12" s="2">
        <f>VLOOKUP(A11,second!A:R,11,FALSE)</f>
        <v>96</v>
      </c>
      <c r="M12" s="2">
        <f>VLOOKUP(A11,second!A:R,12,FALSE)</f>
        <v>87</v>
      </c>
      <c r="N12" s="2">
        <f>VLOOKUP(A11,second!A:R,13,FALSE)</f>
        <v>81</v>
      </c>
      <c r="O12" s="2">
        <f>VLOOKUP(A11,second!A:R,14,FALSE)</f>
        <v>88</v>
      </c>
      <c r="P12" s="2">
        <f>VLOOKUP(A11,second!A:R,15,FALSE)</f>
        <v>87</v>
      </c>
      <c r="Q12" s="2">
        <f>VLOOKUP(A11,second!A:R,16,FALSE)</f>
        <v>957</v>
      </c>
      <c r="R12" s="2">
        <f>VLOOKUP(A11,second!A:R,17,FALSE)</f>
        <v>87</v>
      </c>
      <c r="S12" s="2">
        <f>VLOOKUP(A11,second!A:R,18,FALSE)</f>
        <v>5</v>
      </c>
      <c r="T12" s="96"/>
      <c r="U12" s="8"/>
      <c r="V12" s="8"/>
    </row>
    <row r="13" spans="1:22" x14ac:dyDescent="0.25">
      <c r="A13" s="97"/>
      <c r="B13" s="97"/>
      <c r="C13" s="97"/>
      <c r="D13" s="97"/>
      <c r="E13" s="2" t="s">
        <v>32</v>
      </c>
      <c r="F13" s="2">
        <f>VLOOKUP(A11,Average!A:R,5,FALSE)</f>
        <v>82</v>
      </c>
      <c r="G13" s="2">
        <f>VLOOKUP(A11,Average!A:R,6,FALSE)</f>
        <v>90</v>
      </c>
      <c r="H13" s="2">
        <f>VLOOKUP(A11,Average!A:R,7,FALSE)</f>
        <v>79</v>
      </c>
      <c r="I13" s="2">
        <f>VLOOKUP(A11,Average!A:R,8,FALSE)</f>
        <v>93</v>
      </c>
      <c r="J13" s="2">
        <f>VLOOKUP(A11,Average!A:R,9,FALSE)</f>
        <v>84</v>
      </c>
      <c r="K13" s="2">
        <f>VLOOKUP(A11,Average!A:R,10,FALSE)</f>
        <v>90</v>
      </c>
      <c r="L13" s="2">
        <f>VLOOKUP(A11,Average!A:R,11,FALSE)</f>
        <v>96</v>
      </c>
      <c r="M13" s="2">
        <f>VLOOKUP(A11,Average!A:R,12,FALSE)</f>
        <v>87</v>
      </c>
      <c r="N13" s="2">
        <f>VLOOKUP(A11,Average!A:R,13,FALSE)</f>
        <v>81</v>
      </c>
      <c r="O13" s="2">
        <f>VLOOKUP(A11,Average!A:R,14,FALSE)</f>
        <v>88</v>
      </c>
      <c r="P13" s="2">
        <f>VLOOKUP(A11,Average!A:R,15,FALSE)</f>
        <v>87</v>
      </c>
      <c r="Q13" s="2">
        <f>VLOOKUP(A11,Average!A:R,16,FALSE)</f>
        <v>957</v>
      </c>
      <c r="R13" s="2">
        <f>VLOOKUP(A11,Average!A:R,17,FALSE)</f>
        <v>87</v>
      </c>
      <c r="S13" s="2">
        <f>VLOOKUP(A11,Average!A:R,18,FALSE)</f>
        <v>3</v>
      </c>
      <c r="T13" s="97"/>
      <c r="U13" s="8"/>
      <c r="V13" s="8"/>
    </row>
    <row r="14" spans="1:22" x14ac:dyDescent="0.25">
      <c r="A14" s="95">
        <v>3</v>
      </c>
      <c r="B14" s="95" t="str">
        <f>VLOOKUP(A14,first!A:D,2,FALSE)</f>
        <v>Liam Carter</v>
      </c>
      <c r="C14" s="95" t="str">
        <f>VLOOKUP(A14,first!A:D,3,FALSE)</f>
        <v>M</v>
      </c>
      <c r="D14" s="95">
        <f>VLOOKUP(A14,first!A:D,4,FALSE)</f>
        <v>10</v>
      </c>
      <c r="E14" s="2" t="s">
        <v>30</v>
      </c>
      <c r="F14" s="2">
        <f>VLOOKUP(A14,first!A:R,5,FALSE)</f>
        <v>87</v>
      </c>
      <c r="G14" s="2">
        <f>VLOOKUP(A14,first!A:R,6,FALSE)</f>
        <v>93</v>
      </c>
      <c r="H14" s="2">
        <f>VLOOKUP(A14,first!A:R,7,FALSE)</f>
        <v>81</v>
      </c>
      <c r="I14" s="2">
        <f>VLOOKUP(A14,first!A:R,8,FALSE)</f>
        <v>89</v>
      </c>
      <c r="J14" s="2">
        <f>VLOOKUP(A14,first!A:R,9,FALSE)</f>
        <v>91</v>
      </c>
      <c r="K14" s="2">
        <f>VLOOKUP(A14,first!A:R,10,FALSE)</f>
        <v>90</v>
      </c>
      <c r="L14" s="2">
        <f>VLOOKUP(A14,first!A:R,11,FALSE)</f>
        <v>97</v>
      </c>
      <c r="M14" s="2">
        <f>VLOOKUP(A14,first!A:R,12,FALSE)</f>
        <v>85</v>
      </c>
      <c r="N14" s="2">
        <f>VLOOKUP(A14,first!A:R,13,FALSE)</f>
        <v>86</v>
      </c>
      <c r="O14" s="2">
        <f>VLOOKUP(A14,first!A:R,14,FALSE)</f>
        <v>96</v>
      </c>
      <c r="P14" s="2">
        <f>VLOOKUP(A14,first!A:R,15,FALSE)</f>
        <v>89</v>
      </c>
      <c r="Q14" s="2">
        <f>VLOOKUP(A14,first!A:R,16,FALSE)</f>
        <v>984</v>
      </c>
      <c r="R14" s="2">
        <f>VLOOKUP(A14,first!A:R,17,FALSE)</f>
        <v>89.45</v>
      </c>
      <c r="S14" s="2">
        <f>VLOOKUP(A14,first!A:R,18,FALSE)</f>
        <v>5</v>
      </c>
      <c r="T14" s="95" t="str">
        <f>VLOOKUP(A14,Average!A:S,19,FALSE)</f>
        <v>Pass</v>
      </c>
      <c r="U14" s="8"/>
      <c r="V14" s="8"/>
    </row>
    <row r="15" spans="1:22" x14ac:dyDescent="0.25">
      <c r="A15" s="96"/>
      <c r="B15" s="96"/>
      <c r="C15" s="96"/>
      <c r="D15" s="96"/>
      <c r="E15" s="2" t="s">
        <v>31</v>
      </c>
      <c r="F15" s="2">
        <f>VLOOKUP(A14,second!A:R,5,FALSE)</f>
        <v>67</v>
      </c>
      <c r="G15" s="2">
        <f>VLOOKUP(A14,second!A:R,6,FALSE)</f>
        <v>75</v>
      </c>
      <c r="H15" s="2">
        <f>VLOOKUP(A14,second!A:R,7,FALSE)</f>
        <v>49</v>
      </c>
      <c r="I15" s="2">
        <f>VLOOKUP(A14,second!A:R,8,FALSE)</f>
        <v>56</v>
      </c>
      <c r="J15" s="2">
        <f>VLOOKUP(A14,second!A:R,9,FALSE)</f>
        <v>61</v>
      </c>
      <c r="K15" s="2">
        <f>VLOOKUP(A14,second!A:R,10,FALSE)</f>
        <v>79</v>
      </c>
      <c r="L15" s="2">
        <f>VLOOKUP(A14,second!A:R,11,FALSE)</f>
        <v>78</v>
      </c>
      <c r="M15" s="2">
        <f>VLOOKUP(A14,second!A:R,12,FALSE)</f>
        <v>60</v>
      </c>
      <c r="N15" s="2">
        <f>VLOOKUP(A14,second!A:R,13,FALSE)</f>
        <v>62</v>
      </c>
      <c r="O15" s="2">
        <f>VLOOKUP(A14,second!A:R,14,FALSE)</f>
        <v>81</v>
      </c>
      <c r="P15" s="2">
        <f>VLOOKUP(A14,second!A:R,15,FALSE)</f>
        <v>51</v>
      </c>
      <c r="Q15" s="2">
        <f>VLOOKUP(A14,second!A:R,16,FALSE)</f>
        <v>719</v>
      </c>
      <c r="R15" s="2">
        <f>VLOOKUP(A14,second!A:R,17,FALSE)</f>
        <v>65.36</v>
      </c>
      <c r="S15" s="2">
        <f>VLOOKUP(A14,second!A:R,18,FALSE)</f>
        <v>23</v>
      </c>
      <c r="T15" s="96"/>
      <c r="U15" s="8"/>
      <c r="V15" s="8"/>
    </row>
    <row r="16" spans="1:22" x14ac:dyDescent="0.25">
      <c r="A16" s="97"/>
      <c r="B16" s="97"/>
      <c r="C16" s="97"/>
      <c r="D16" s="97"/>
      <c r="E16" s="2" t="s">
        <v>32</v>
      </c>
      <c r="F16" s="2">
        <f>VLOOKUP(A14,Average!A:R,5,FALSE)</f>
        <v>77</v>
      </c>
      <c r="G16" s="2">
        <f>VLOOKUP(A14,Average!A:R,6,FALSE)</f>
        <v>84</v>
      </c>
      <c r="H16" s="2">
        <f>VLOOKUP(A14,Average!A:R,7,FALSE)</f>
        <v>65</v>
      </c>
      <c r="I16" s="2">
        <f>VLOOKUP(A14,Average!A:R,8,FALSE)</f>
        <v>72.5</v>
      </c>
      <c r="J16" s="2">
        <f>VLOOKUP(A14,Average!A:R,9,FALSE)</f>
        <v>76</v>
      </c>
      <c r="K16" s="2">
        <f>VLOOKUP(A14,Average!A:R,10,FALSE)</f>
        <v>84.5</v>
      </c>
      <c r="L16" s="2">
        <f>VLOOKUP(A14,Average!A:R,11,FALSE)</f>
        <v>87.5</v>
      </c>
      <c r="M16" s="2">
        <f>VLOOKUP(A14,Average!A:R,12,FALSE)</f>
        <v>72.5</v>
      </c>
      <c r="N16" s="2">
        <f>VLOOKUP(A14,Average!A:R,13,FALSE)</f>
        <v>74</v>
      </c>
      <c r="O16" s="2">
        <f>VLOOKUP(A14,Average!A:R,14,FALSE)</f>
        <v>88.5</v>
      </c>
      <c r="P16" s="2">
        <f>VLOOKUP(A14,Average!A:R,15,FALSE)</f>
        <v>70</v>
      </c>
      <c r="Q16" s="2">
        <f>VLOOKUP(A14,Average!A:R,16,FALSE)</f>
        <v>851.5</v>
      </c>
      <c r="R16" s="2">
        <f>VLOOKUP(A14,Average!A:R,17,FALSE)</f>
        <v>77.41</v>
      </c>
      <c r="S16" s="2">
        <f>VLOOKUP(A14,Average!A:R,18,FALSE)</f>
        <v>13</v>
      </c>
      <c r="T16" s="97"/>
      <c r="U16" s="8"/>
      <c r="V16" s="8"/>
    </row>
    <row r="17" spans="1:22" x14ac:dyDescent="0.25">
      <c r="A17" s="95">
        <v>4</v>
      </c>
      <c r="B17" s="95" t="str">
        <f>VLOOKUP(A17,first!A:D,2,FALSE)</f>
        <v>Sophia Harris</v>
      </c>
      <c r="C17" s="95" t="str">
        <f>VLOOKUP(A17,first!A:D,3,FALSE)</f>
        <v>F</v>
      </c>
      <c r="D17" s="95">
        <f>VLOOKUP(A17,first!A:D,4,FALSE)</f>
        <v>10</v>
      </c>
      <c r="E17" s="2" t="s">
        <v>30</v>
      </c>
      <c r="F17" s="2">
        <f>VLOOKUP(A17,first!A:R,5,FALSE)</f>
        <v>50</v>
      </c>
      <c r="G17" s="2">
        <f>VLOOKUP(A17,first!A:R,6,FALSE)</f>
        <v>66</v>
      </c>
      <c r="H17" s="2">
        <f>VLOOKUP(A17,first!A:R,7,FALSE)</f>
        <v>22</v>
      </c>
      <c r="I17" s="2">
        <f>VLOOKUP(A17,first!A:R,8,FALSE)</f>
        <v>47</v>
      </c>
      <c r="J17" s="2">
        <f>VLOOKUP(A17,first!A:R,9,FALSE)</f>
        <v>55</v>
      </c>
      <c r="K17" s="2">
        <f>VLOOKUP(A17,first!A:R,10,FALSE)</f>
        <v>69</v>
      </c>
      <c r="L17" s="2">
        <f>VLOOKUP(A17,first!A:R,11,FALSE)</f>
        <v>71</v>
      </c>
      <c r="M17" s="2">
        <f>VLOOKUP(A17,first!A:R,12,FALSE)</f>
        <v>65</v>
      </c>
      <c r="N17" s="2">
        <f>VLOOKUP(A17,first!A:R,13,FALSE)</f>
        <v>31</v>
      </c>
      <c r="O17" s="2">
        <f>VLOOKUP(A17,first!A:R,14,FALSE)</f>
        <v>62</v>
      </c>
      <c r="P17" s="2">
        <f>VLOOKUP(A17,first!A:R,15,FALSE)</f>
        <v>55</v>
      </c>
      <c r="Q17" s="2">
        <f>VLOOKUP(A17,first!A:R,16,FALSE)</f>
        <v>593</v>
      </c>
      <c r="R17" s="2">
        <f>VLOOKUP(A17,first!A:R,17,FALSE)</f>
        <v>53.91</v>
      </c>
      <c r="S17" s="2">
        <f>VLOOKUP(A17,first!A:R,18,FALSE)</f>
        <v>26</v>
      </c>
      <c r="T17" s="95" t="str">
        <f>VLOOKUP(A17,Average!A:S,19,FALSE)</f>
        <v>Pass</v>
      </c>
      <c r="U17" s="8"/>
      <c r="V17" s="8"/>
    </row>
    <row r="18" spans="1:22" x14ac:dyDescent="0.25">
      <c r="A18" s="96"/>
      <c r="B18" s="96"/>
      <c r="C18" s="96"/>
      <c r="D18" s="96"/>
      <c r="E18" s="2" t="s">
        <v>31</v>
      </c>
      <c r="F18" s="2">
        <f>VLOOKUP(A17,second!A:R,5,FALSE)</f>
        <v>82</v>
      </c>
      <c r="G18" s="2">
        <f>VLOOKUP(A17,second!A:R,6,FALSE)</f>
        <v>90</v>
      </c>
      <c r="H18" s="2">
        <f>VLOOKUP(A17,second!A:R,7,FALSE)</f>
        <v>79</v>
      </c>
      <c r="I18" s="2">
        <f>VLOOKUP(A17,second!A:R,8,FALSE)</f>
        <v>93</v>
      </c>
      <c r="J18" s="2">
        <f>VLOOKUP(A17,second!A:R,9,FALSE)</f>
        <v>84</v>
      </c>
      <c r="K18" s="2">
        <f>VLOOKUP(A17,second!A:R,10,FALSE)</f>
        <v>90</v>
      </c>
      <c r="L18" s="2">
        <f>VLOOKUP(A17,second!A:R,11,FALSE)</f>
        <v>96</v>
      </c>
      <c r="M18" s="2">
        <f>VLOOKUP(A17,second!A:R,12,FALSE)</f>
        <v>87</v>
      </c>
      <c r="N18" s="2">
        <f>VLOOKUP(A17,second!A:R,13,FALSE)</f>
        <v>81</v>
      </c>
      <c r="O18" s="2">
        <f>VLOOKUP(A17,second!A:R,14,FALSE)</f>
        <v>88</v>
      </c>
      <c r="P18" s="2">
        <f>VLOOKUP(A17,second!A:R,15,FALSE)</f>
        <v>87</v>
      </c>
      <c r="Q18" s="2">
        <f>VLOOKUP(A17,second!A:R,16,FALSE)</f>
        <v>957</v>
      </c>
      <c r="R18" s="2">
        <f>VLOOKUP(A17,second!A:R,17,FALSE)</f>
        <v>87</v>
      </c>
      <c r="S18" s="2">
        <f>VLOOKUP(A17,second!A:R,18,FALSE)</f>
        <v>5</v>
      </c>
      <c r="T18" s="96"/>
      <c r="U18" s="8"/>
      <c r="V18" s="8"/>
    </row>
    <row r="19" spans="1:22" x14ac:dyDescent="0.25">
      <c r="A19" s="97"/>
      <c r="B19" s="97"/>
      <c r="C19" s="97"/>
      <c r="D19" s="97"/>
      <c r="E19" s="2" t="s">
        <v>32</v>
      </c>
      <c r="F19" s="2">
        <f>VLOOKUP(A17,Average!A:R,5,FALSE)</f>
        <v>66</v>
      </c>
      <c r="G19" s="2">
        <f>VLOOKUP(A17,Average!A:R,6,FALSE)</f>
        <v>78</v>
      </c>
      <c r="H19" s="2">
        <f>VLOOKUP(A17,Average!A:R,7,FALSE)</f>
        <v>50.5</v>
      </c>
      <c r="I19" s="2">
        <f>VLOOKUP(A17,Average!A:R,8,FALSE)</f>
        <v>70</v>
      </c>
      <c r="J19" s="2">
        <f>VLOOKUP(A17,Average!A:R,9,FALSE)</f>
        <v>69.5</v>
      </c>
      <c r="K19" s="2">
        <f>VLOOKUP(A17,Average!A:R,10,FALSE)</f>
        <v>79.5</v>
      </c>
      <c r="L19" s="2">
        <f>VLOOKUP(A17,Average!A:R,11,FALSE)</f>
        <v>83.5</v>
      </c>
      <c r="M19" s="2">
        <f>VLOOKUP(A17,Average!A:R,12,FALSE)</f>
        <v>76</v>
      </c>
      <c r="N19" s="2">
        <f>VLOOKUP(A17,Average!A:R,13,FALSE)</f>
        <v>56</v>
      </c>
      <c r="O19" s="2">
        <f>VLOOKUP(A17,Average!A:R,14,FALSE)</f>
        <v>75</v>
      </c>
      <c r="P19" s="2">
        <f>VLOOKUP(A17,Average!A:R,15,FALSE)</f>
        <v>71</v>
      </c>
      <c r="Q19" s="2">
        <f>VLOOKUP(A17,Average!A:R,16,FALSE)</f>
        <v>775</v>
      </c>
      <c r="R19" s="2">
        <f>VLOOKUP(A17,Average!A:R,17,FALSE)</f>
        <v>70.45</v>
      </c>
      <c r="S19" s="2">
        <f>VLOOKUP(A17,Average!A:R,18,FALSE)</f>
        <v>20</v>
      </c>
      <c r="T19" s="97"/>
      <c r="U19" s="8"/>
      <c r="V19" s="8"/>
    </row>
    <row r="20" spans="1:22" x14ac:dyDescent="0.25">
      <c r="A20" s="95">
        <v>5</v>
      </c>
      <c r="B20" s="95" t="str">
        <f>VLOOKUP(A20,first!A:D,2,FALSE)</f>
        <v>Mason Clark</v>
      </c>
      <c r="C20" s="95" t="str">
        <f>VLOOKUP(A20,first!A:D,3,FALSE)</f>
        <v>M</v>
      </c>
      <c r="D20" s="95">
        <f>VLOOKUP(A20,first!A:D,4,FALSE)</f>
        <v>10</v>
      </c>
      <c r="E20" s="2" t="s">
        <v>30</v>
      </c>
      <c r="F20" s="2">
        <f>VLOOKUP(A20,first!A:R,5,FALSE)</f>
        <v>50</v>
      </c>
      <c r="G20" s="2">
        <f>VLOOKUP(A20,first!A:R,6,FALSE)</f>
        <v>45</v>
      </c>
      <c r="H20" s="2">
        <f>VLOOKUP(A20,first!A:R,7,FALSE)</f>
        <v>82</v>
      </c>
      <c r="I20" s="2">
        <f>VLOOKUP(A20,first!A:R,8,FALSE)</f>
        <v>40</v>
      </c>
      <c r="J20" s="2">
        <f>VLOOKUP(A20,first!A:R,9,FALSE)</f>
        <v>39</v>
      </c>
      <c r="K20" s="2">
        <f>VLOOKUP(A20,first!A:R,10,FALSE)</f>
        <v>38</v>
      </c>
      <c r="L20" s="2">
        <f>VLOOKUP(A20,first!A:R,11,FALSE)</f>
        <v>45</v>
      </c>
      <c r="M20" s="2">
        <f>VLOOKUP(A20,first!A:R,12,FALSE)</f>
        <v>48</v>
      </c>
      <c r="N20" s="2">
        <f>VLOOKUP(A20,first!A:R,13,FALSE)</f>
        <v>46</v>
      </c>
      <c r="O20" s="2">
        <f>VLOOKUP(A20,first!A:R,14,FALSE)</f>
        <v>51</v>
      </c>
      <c r="P20" s="2">
        <f>VLOOKUP(A20,first!A:R,15,FALSE)</f>
        <v>44</v>
      </c>
      <c r="Q20" s="2">
        <f>VLOOKUP(A20,first!A:R,16,FALSE)</f>
        <v>528</v>
      </c>
      <c r="R20" s="2">
        <f>VLOOKUP(A20,first!A:R,17,FALSE)</f>
        <v>48</v>
      </c>
      <c r="S20" s="2">
        <f>VLOOKUP(A20,first!A:R,18,FALSE)</f>
        <v>28</v>
      </c>
      <c r="T20" s="95" t="str">
        <f>VLOOKUP(A20,Average!A:S,19,FALSE)</f>
        <v>Pass</v>
      </c>
      <c r="U20" s="8"/>
      <c r="V20" s="8"/>
    </row>
    <row r="21" spans="1:22" x14ac:dyDescent="0.25">
      <c r="A21" s="96"/>
      <c r="B21" s="96"/>
      <c r="C21" s="96"/>
      <c r="D21" s="96"/>
      <c r="E21" s="2" t="s">
        <v>31</v>
      </c>
      <c r="F21" s="2">
        <f>VLOOKUP(A20,second!A:R,5,FALSE)</f>
        <v>87</v>
      </c>
      <c r="G21" s="2">
        <f>VLOOKUP(A20,second!A:R,6,FALSE)</f>
        <v>93</v>
      </c>
      <c r="H21" s="2">
        <f>VLOOKUP(A20,second!A:R,7,FALSE)</f>
        <v>81</v>
      </c>
      <c r="I21" s="2">
        <f>VLOOKUP(A20,second!A:R,8,FALSE)</f>
        <v>89</v>
      </c>
      <c r="J21" s="2">
        <f>VLOOKUP(A20,second!A:R,9,FALSE)</f>
        <v>91</v>
      </c>
      <c r="K21" s="2">
        <f>VLOOKUP(A20,second!A:R,10,FALSE)</f>
        <v>90</v>
      </c>
      <c r="L21" s="2">
        <f>VLOOKUP(A20,second!A:R,11,FALSE)</f>
        <v>97</v>
      </c>
      <c r="M21" s="2">
        <f>VLOOKUP(A20,second!A:R,12,FALSE)</f>
        <v>85</v>
      </c>
      <c r="N21" s="2">
        <f>VLOOKUP(A20,second!A:R,13,FALSE)</f>
        <v>86</v>
      </c>
      <c r="O21" s="2">
        <f>VLOOKUP(A20,second!A:R,14,FALSE)</f>
        <v>96</v>
      </c>
      <c r="P21" s="2">
        <f>VLOOKUP(A20,second!A:R,15,FALSE)</f>
        <v>89</v>
      </c>
      <c r="Q21" s="2">
        <f>VLOOKUP(A20,second!A:R,16,FALSE)</f>
        <v>984</v>
      </c>
      <c r="R21" s="2">
        <f>VLOOKUP(A20,second!A:R,17,FALSE)</f>
        <v>89.45</v>
      </c>
      <c r="S21" s="2">
        <f>VLOOKUP(A20,second!A:R,18,FALSE)</f>
        <v>4</v>
      </c>
      <c r="T21" s="96"/>
    </row>
    <row r="22" spans="1:22" x14ac:dyDescent="0.25">
      <c r="A22" s="97"/>
      <c r="B22" s="97"/>
      <c r="C22" s="97"/>
      <c r="D22" s="97"/>
      <c r="E22" s="2" t="s">
        <v>32</v>
      </c>
      <c r="F22" s="2">
        <f>VLOOKUP(A20,Average!A:R,5,FALSE)</f>
        <v>68.5</v>
      </c>
      <c r="G22" s="2">
        <f>VLOOKUP(A20,Average!A:R,6,FALSE)</f>
        <v>69</v>
      </c>
      <c r="H22" s="2">
        <f>VLOOKUP(A20,Average!A:R,7,FALSE)</f>
        <v>81.5</v>
      </c>
      <c r="I22" s="2">
        <f>VLOOKUP(A20,Average!A:R,8,FALSE)</f>
        <v>64.5</v>
      </c>
      <c r="J22" s="2">
        <f>VLOOKUP(A20,Average!A:R,9,FALSE)</f>
        <v>65</v>
      </c>
      <c r="K22" s="2">
        <f>VLOOKUP(A20,Average!A:R,10,FALSE)</f>
        <v>64</v>
      </c>
      <c r="L22" s="2">
        <f>VLOOKUP(A20,Average!A:R,11,FALSE)</f>
        <v>71</v>
      </c>
      <c r="M22" s="2">
        <f>VLOOKUP(A20,Average!A:R,12,FALSE)</f>
        <v>66.5</v>
      </c>
      <c r="N22" s="2">
        <f>VLOOKUP(A20,Average!A:R,13,FALSE)</f>
        <v>66</v>
      </c>
      <c r="O22" s="2">
        <f>VLOOKUP(A20,Average!A:R,14,FALSE)</f>
        <v>73.5</v>
      </c>
      <c r="P22" s="2">
        <f>VLOOKUP(A20,Average!A:R,15,FALSE)</f>
        <v>66.5</v>
      </c>
      <c r="Q22" s="2">
        <f>VLOOKUP(A20,Average!A:R,16,FALSE)</f>
        <v>756</v>
      </c>
      <c r="R22" s="2">
        <f>VLOOKUP(A20,Average!A:R,17,FALSE)</f>
        <v>68.73</v>
      </c>
      <c r="S22" s="2">
        <f>VLOOKUP(A20,Average!A:R,18,FALSE)</f>
        <v>21</v>
      </c>
      <c r="T22" s="97"/>
    </row>
    <row r="23" spans="1:22" x14ac:dyDescent="0.25">
      <c r="A23" s="95">
        <v>6</v>
      </c>
      <c r="B23" s="95" t="str">
        <f>VLOOKUP(A23,first!A:D,2,FALSE)</f>
        <v>Amelia Hall</v>
      </c>
      <c r="C23" s="95" t="str">
        <f>VLOOKUP(A23,first!A:D,3,FALSE)</f>
        <v>F</v>
      </c>
      <c r="D23" s="95">
        <f>VLOOKUP(A23,first!A:D,4,FALSE)</f>
        <v>10</v>
      </c>
      <c r="E23" s="2" t="s">
        <v>30</v>
      </c>
      <c r="F23" s="2">
        <f>VLOOKUP(A23,first!A:R,5,FALSE)</f>
        <v>73</v>
      </c>
      <c r="G23" s="2">
        <f>VLOOKUP(A23,first!A:R,6,FALSE)</f>
        <v>86</v>
      </c>
      <c r="H23" s="2">
        <f>VLOOKUP(A23,first!A:R,7,FALSE)</f>
        <v>66</v>
      </c>
      <c r="I23" s="2">
        <f>VLOOKUP(A23,first!A:R,8,FALSE)</f>
        <v>79</v>
      </c>
      <c r="J23" s="2">
        <f>VLOOKUP(A23,first!A:R,9,FALSE)</f>
        <v>74</v>
      </c>
      <c r="K23" s="2">
        <f>VLOOKUP(A23,first!A:R,10,FALSE)</f>
        <v>82</v>
      </c>
      <c r="L23" s="2">
        <f>VLOOKUP(A23,first!A:R,11,FALSE)</f>
        <v>81</v>
      </c>
      <c r="M23" s="2">
        <f>VLOOKUP(A23,first!A:R,12,FALSE)</f>
        <v>64</v>
      </c>
      <c r="N23" s="2">
        <f>VLOOKUP(A23,first!A:R,13,FALSE)</f>
        <v>64</v>
      </c>
      <c r="O23" s="2">
        <f>VLOOKUP(A23,first!A:R,14,FALSE)</f>
        <v>72</v>
      </c>
      <c r="P23" s="2">
        <f>VLOOKUP(A23,first!A:R,15,FALSE)</f>
        <v>69</v>
      </c>
      <c r="Q23" s="2">
        <f>VLOOKUP(A23,first!A:R,16,FALSE)</f>
        <v>810</v>
      </c>
      <c r="R23" s="2">
        <f>VLOOKUP(A23,first!A:R,17,FALSE)</f>
        <v>73.64</v>
      </c>
      <c r="S23" s="2">
        <f>VLOOKUP(A23,first!A:R,18,FALSE)</f>
        <v>20</v>
      </c>
      <c r="T23" s="95" t="str">
        <f>VLOOKUP(A23,Average!A:S,19,FALSE)</f>
        <v>Pass</v>
      </c>
    </row>
    <row r="24" spans="1:22" x14ac:dyDescent="0.25">
      <c r="A24" s="96"/>
      <c r="B24" s="96"/>
      <c r="C24" s="96"/>
      <c r="D24" s="96"/>
      <c r="E24" s="2" t="s">
        <v>31</v>
      </c>
      <c r="F24" s="2">
        <f>VLOOKUP(A23,second!A:R,5,FALSE)</f>
        <v>50</v>
      </c>
      <c r="G24" s="2">
        <f>VLOOKUP(A23,second!A:R,6,FALSE)</f>
        <v>66</v>
      </c>
      <c r="H24" s="2">
        <f>VLOOKUP(A23,second!A:R,7,FALSE)</f>
        <v>22</v>
      </c>
      <c r="I24" s="2">
        <f>VLOOKUP(A23,second!A:R,8,FALSE)</f>
        <v>47</v>
      </c>
      <c r="J24" s="2">
        <f>VLOOKUP(A23,second!A:R,9,FALSE)</f>
        <v>55</v>
      </c>
      <c r="K24" s="2">
        <f>VLOOKUP(A23,second!A:R,10,FALSE)</f>
        <v>69</v>
      </c>
      <c r="L24" s="2">
        <f>VLOOKUP(A23,second!A:R,11,FALSE)</f>
        <v>71</v>
      </c>
      <c r="M24" s="2">
        <f>VLOOKUP(A23,second!A:R,12,FALSE)</f>
        <v>65</v>
      </c>
      <c r="N24" s="2">
        <f>VLOOKUP(A23,second!A:R,13,FALSE)</f>
        <v>31</v>
      </c>
      <c r="O24" s="2">
        <f>VLOOKUP(A23,second!A:R,14,FALSE)</f>
        <v>62</v>
      </c>
      <c r="P24" s="2">
        <f>VLOOKUP(A23,second!A:R,15,FALSE)</f>
        <v>55</v>
      </c>
      <c r="Q24" s="2">
        <f>VLOOKUP(A23,second!A:R,16,FALSE)</f>
        <v>593</v>
      </c>
      <c r="R24" s="2">
        <f>VLOOKUP(A23,second!A:R,17,FALSE)</f>
        <v>53.91</v>
      </c>
      <c r="S24" s="2">
        <f>VLOOKUP(A23,second!A:R,18,FALSE)</f>
        <v>26</v>
      </c>
      <c r="T24" s="96"/>
    </row>
    <row r="25" spans="1:22" x14ac:dyDescent="0.25">
      <c r="A25" s="97"/>
      <c r="B25" s="97"/>
      <c r="C25" s="97"/>
      <c r="D25" s="97"/>
      <c r="E25" s="2" t="s">
        <v>32</v>
      </c>
      <c r="F25" s="2">
        <f>VLOOKUP(A23,Average!A:R,5,FALSE)</f>
        <v>61.5</v>
      </c>
      <c r="G25" s="2">
        <f>VLOOKUP(A23,Average!A:R,6,FALSE)</f>
        <v>76</v>
      </c>
      <c r="H25" s="2">
        <f>VLOOKUP(A23,Average!A:R,7,FALSE)</f>
        <v>44</v>
      </c>
      <c r="I25" s="2">
        <f>VLOOKUP(A23,Average!A:R,8,FALSE)</f>
        <v>63</v>
      </c>
      <c r="J25" s="2">
        <f>VLOOKUP(A23,Average!A:R,9,FALSE)</f>
        <v>64.5</v>
      </c>
      <c r="K25" s="2">
        <f>VLOOKUP(A23,Average!A:R,10,FALSE)</f>
        <v>75.5</v>
      </c>
      <c r="L25" s="2">
        <f>VLOOKUP(A23,Average!A:R,11,FALSE)</f>
        <v>76</v>
      </c>
      <c r="M25" s="2">
        <f>VLOOKUP(A23,Average!A:R,12,FALSE)</f>
        <v>64.5</v>
      </c>
      <c r="N25" s="2">
        <f>VLOOKUP(A23,Average!A:R,13,FALSE)</f>
        <v>47.5</v>
      </c>
      <c r="O25" s="2">
        <f>VLOOKUP(A23,Average!A:R,14,FALSE)</f>
        <v>67</v>
      </c>
      <c r="P25" s="2">
        <f>VLOOKUP(A23,Average!A:R,15,FALSE)</f>
        <v>62</v>
      </c>
      <c r="Q25" s="2">
        <f>VLOOKUP(A23,Average!A:R,16,FALSE)</f>
        <v>701.5</v>
      </c>
      <c r="R25" s="2">
        <f>VLOOKUP(A23,Average!A:R,17,FALSE)</f>
        <v>63.77</v>
      </c>
      <c r="S25" s="2">
        <f>VLOOKUP(A23,Average!A:R,18,FALSE)</f>
        <v>26</v>
      </c>
      <c r="T25" s="97"/>
    </row>
    <row r="26" spans="1:22" x14ac:dyDescent="0.25">
      <c r="A26" s="95">
        <v>7</v>
      </c>
      <c r="B26" s="95" t="str">
        <f>VLOOKUP(A26,first!A:D,2,FALSE)</f>
        <v>Noah Wilson</v>
      </c>
      <c r="C26" s="95" t="str">
        <f>VLOOKUP(A26,first!A:D,3,FALSE)</f>
        <v>M</v>
      </c>
      <c r="D26" s="95">
        <f>VLOOKUP(A26,first!A:D,4,FALSE)</f>
        <v>10</v>
      </c>
      <c r="E26" s="2" t="s">
        <v>30</v>
      </c>
      <c r="F26" s="2">
        <f>VLOOKUP(A26,first!A:R,5,FALSE)</f>
        <v>87</v>
      </c>
      <c r="G26" s="2">
        <f>VLOOKUP(A26,first!A:R,6,FALSE)</f>
        <v>89</v>
      </c>
      <c r="H26" s="2">
        <f>VLOOKUP(A26,first!A:R,7,FALSE)</f>
        <v>80</v>
      </c>
      <c r="I26" s="2">
        <f>VLOOKUP(A26,first!A:R,8,FALSE)</f>
        <v>97</v>
      </c>
      <c r="J26" s="2">
        <f>VLOOKUP(A26,first!A:R,9,FALSE)</f>
        <v>85</v>
      </c>
      <c r="K26" s="2">
        <f>VLOOKUP(A26,first!A:R,10,FALSE)</f>
        <v>97</v>
      </c>
      <c r="L26" s="2">
        <f>VLOOKUP(A26,first!A:R,11,FALSE)</f>
        <v>96</v>
      </c>
      <c r="M26" s="2">
        <f>VLOOKUP(A26,first!A:R,12,FALSE)</f>
        <v>81</v>
      </c>
      <c r="N26" s="2">
        <f>VLOOKUP(A26,first!A:R,13,FALSE)</f>
        <v>83</v>
      </c>
      <c r="O26" s="2">
        <f>VLOOKUP(A26,first!A:R,14,FALSE)</f>
        <v>86</v>
      </c>
      <c r="P26" s="2">
        <f>VLOOKUP(A26,first!A:R,15,FALSE)</f>
        <v>82</v>
      </c>
      <c r="Q26" s="2">
        <f>VLOOKUP(A26,first!A:R,16,FALSE)</f>
        <v>963</v>
      </c>
      <c r="R26" s="2">
        <f>VLOOKUP(A26,first!A:R,17,FALSE)</f>
        <v>87.55</v>
      </c>
      <c r="S26" s="2">
        <f>VLOOKUP(A26,first!A:R,18,FALSE)</f>
        <v>7</v>
      </c>
      <c r="T26" s="95" t="str">
        <f>VLOOKUP(A26,Average!A:S,19,FALSE)</f>
        <v>Pass</v>
      </c>
    </row>
    <row r="27" spans="1:22" x14ac:dyDescent="0.25">
      <c r="A27" s="96"/>
      <c r="B27" s="96"/>
      <c r="C27" s="96"/>
      <c r="D27" s="96"/>
      <c r="E27" s="2" t="s">
        <v>31</v>
      </c>
      <c r="F27" s="2">
        <f>VLOOKUP(A26,second!A:R,5,FALSE)</f>
        <v>50</v>
      </c>
      <c r="G27" s="2">
        <f>VLOOKUP(A26,second!A:R,6,FALSE)</f>
        <v>45</v>
      </c>
      <c r="H27" s="2">
        <f>VLOOKUP(A26,second!A:R,7,FALSE)</f>
        <v>82</v>
      </c>
      <c r="I27" s="2">
        <f>VLOOKUP(A26,second!A:R,8,FALSE)</f>
        <v>40</v>
      </c>
      <c r="J27" s="2">
        <f>VLOOKUP(A26,second!A:R,9,FALSE)</f>
        <v>39</v>
      </c>
      <c r="K27" s="2">
        <f>VLOOKUP(A26,second!A:R,10,FALSE)</f>
        <v>38</v>
      </c>
      <c r="L27" s="2">
        <f>VLOOKUP(A26,second!A:R,11,FALSE)</f>
        <v>45</v>
      </c>
      <c r="M27" s="2">
        <f>VLOOKUP(A26,second!A:R,12,FALSE)</f>
        <v>48</v>
      </c>
      <c r="N27" s="2">
        <f>VLOOKUP(A26,second!A:R,13,FALSE)</f>
        <v>46</v>
      </c>
      <c r="O27" s="2">
        <f>VLOOKUP(A26,second!A:R,14,FALSE)</f>
        <v>51</v>
      </c>
      <c r="P27" s="2">
        <f>VLOOKUP(A26,second!A:R,15,FALSE)</f>
        <v>44</v>
      </c>
      <c r="Q27" s="2">
        <f>VLOOKUP(A26,second!A:R,16,FALSE)</f>
        <v>528</v>
      </c>
      <c r="R27" s="2">
        <f>VLOOKUP(A26,second!A:R,17,FALSE)</f>
        <v>48</v>
      </c>
      <c r="S27" s="2">
        <f>VLOOKUP(A26,second!A:R,18,FALSE)</f>
        <v>28</v>
      </c>
      <c r="T27" s="96"/>
    </row>
    <row r="28" spans="1:22" x14ac:dyDescent="0.25">
      <c r="A28" s="97"/>
      <c r="B28" s="97"/>
      <c r="C28" s="97"/>
      <c r="D28" s="97"/>
      <c r="E28" s="2" t="s">
        <v>32</v>
      </c>
      <c r="F28" s="2">
        <f>VLOOKUP(A26,Average!A:R,5,FALSE)</f>
        <v>68.5</v>
      </c>
      <c r="G28" s="2">
        <f>VLOOKUP(A26,Average!A:R,6,FALSE)</f>
        <v>67</v>
      </c>
      <c r="H28" s="2">
        <f>VLOOKUP(A26,Average!A:R,7,FALSE)</f>
        <v>81</v>
      </c>
      <c r="I28" s="2">
        <f>VLOOKUP(A26,Average!A:R,8,FALSE)</f>
        <v>68.5</v>
      </c>
      <c r="J28" s="2">
        <f>VLOOKUP(A26,Average!A:R,9,FALSE)</f>
        <v>62</v>
      </c>
      <c r="K28" s="2">
        <f>VLOOKUP(A26,Average!A:R,10,FALSE)</f>
        <v>67.5</v>
      </c>
      <c r="L28" s="2">
        <f>VLOOKUP(A26,Average!A:R,11,FALSE)</f>
        <v>70.5</v>
      </c>
      <c r="M28" s="2">
        <f>VLOOKUP(A26,Average!A:R,12,FALSE)</f>
        <v>64.5</v>
      </c>
      <c r="N28" s="2">
        <f>VLOOKUP(A26,Average!A:R,13,FALSE)</f>
        <v>64.5</v>
      </c>
      <c r="O28" s="2">
        <f>VLOOKUP(A26,Average!A:R,14,FALSE)</f>
        <v>68.5</v>
      </c>
      <c r="P28" s="2">
        <f>VLOOKUP(A26,Average!A:R,15,FALSE)</f>
        <v>63</v>
      </c>
      <c r="Q28" s="2">
        <f>VLOOKUP(A26,Average!A:R,16,FALSE)</f>
        <v>745.5</v>
      </c>
      <c r="R28" s="2">
        <f>VLOOKUP(A26,Average!A:R,17,FALSE)</f>
        <v>67.77</v>
      </c>
      <c r="S28" s="2">
        <f>VLOOKUP(A26,Average!A:R,18,FALSE)</f>
        <v>22</v>
      </c>
      <c r="T28" s="97"/>
    </row>
    <row r="29" spans="1:22" x14ac:dyDescent="0.25">
      <c r="A29" s="95">
        <v>8</v>
      </c>
      <c r="B29" s="95" t="str">
        <f>VLOOKUP(A29,first!A:D,2,FALSE)</f>
        <v>Ava Thompson</v>
      </c>
      <c r="C29" s="95" t="str">
        <f>VLOOKUP(A29,first!A:D,3,FALSE)</f>
        <v>F</v>
      </c>
      <c r="D29" s="95">
        <f>VLOOKUP(A29,first!A:D,4,FALSE)</f>
        <v>10</v>
      </c>
      <c r="E29" s="2" t="s">
        <v>30</v>
      </c>
      <c r="F29" s="2">
        <f>VLOOKUP(A29,first!A:R,5,FALSE)</f>
        <v>91</v>
      </c>
      <c r="G29" s="2">
        <f>VLOOKUP(A29,first!A:R,6,FALSE)</f>
        <v>69</v>
      </c>
      <c r="H29" s="2">
        <f>VLOOKUP(A29,first!A:R,7,FALSE)</f>
        <v>66</v>
      </c>
      <c r="I29" s="2">
        <f>VLOOKUP(A29,first!A:R,8,FALSE)</f>
        <v>84</v>
      </c>
      <c r="J29" s="2">
        <f>VLOOKUP(A29,first!A:R,9,FALSE)</f>
        <v>81</v>
      </c>
      <c r="K29" s="2">
        <f>VLOOKUP(A29,first!A:R,10,FALSE)</f>
        <v>85</v>
      </c>
      <c r="L29" s="2">
        <f>VLOOKUP(A29,first!A:R,11,FALSE)</f>
        <v>95</v>
      </c>
      <c r="M29" s="2">
        <f>VLOOKUP(A29,first!A:R,12,FALSE)</f>
        <v>82</v>
      </c>
      <c r="N29" s="2">
        <f>VLOOKUP(A29,first!A:R,13,FALSE)</f>
        <v>80</v>
      </c>
      <c r="O29" s="2">
        <f>VLOOKUP(A29,first!A:R,14,FALSE)</f>
        <v>89</v>
      </c>
      <c r="P29" s="2">
        <f>VLOOKUP(A29,first!A:R,15,FALSE)</f>
        <v>85</v>
      </c>
      <c r="Q29" s="2">
        <f>VLOOKUP(A29,first!A:R,16,FALSE)</f>
        <v>907</v>
      </c>
      <c r="R29" s="2">
        <f>VLOOKUP(A29,first!A:R,17,FALSE)</f>
        <v>82.45</v>
      </c>
      <c r="S29" s="2">
        <f>VLOOKUP(A29,first!A:R,18,FALSE)</f>
        <v>11</v>
      </c>
      <c r="T29" s="95" t="str">
        <f>VLOOKUP(A29,Average!A:S,19,FALSE)</f>
        <v>Pass</v>
      </c>
    </row>
    <row r="30" spans="1:22" x14ac:dyDescent="0.25">
      <c r="A30" s="96"/>
      <c r="B30" s="96"/>
      <c r="C30" s="96"/>
      <c r="D30" s="96"/>
      <c r="E30" s="2" t="s">
        <v>31</v>
      </c>
      <c r="F30" s="2">
        <f>VLOOKUP(A29,second!A:R,5,FALSE)</f>
        <v>73</v>
      </c>
      <c r="G30" s="2">
        <f>VLOOKUP(A29,second!A:R,6,FALSE)</f>
        <v>86</v>
      </c>
      <c r="H30" s="2">
        <f>VLOOKUP(A29,second!A:R,7,FALSE)</f>
        <v>66</v>
      </c>
      <c r="I30" s="2">
        <f>VLOOKUP(A29,second!A:R,8,FALSE)</f>
        <v>45</v>
      </c>
      <c r="J30" s="2">
        <f>VLOOKUP(A29,second!A:R,9,FALSE)</f>
        <v>74</v>
      </c>
      <c r="K30" s="2">
        <f>VLOOKUP(A29,second!A:R,10,FALSE)</f>
        <v>82</v>
      </c>
      <c r="L30" s="2">
        <f>VLOOKUP(A29,second!A:R,11,FALSE)</f>
        <v>81</v>
      </c>
      <c r="M30" s="2">
        <f>VLOOKUP(A29,second!A:R,12,FALSE)</f>
        <v>64</v>
      </c>
      <c r="N30" s="2">
        <f>VLOOKUP(A29,second!A:R,13,FALSE)</f>
        <v>64</v>
      </c>
      <c r="O30" s="2">
        <f>VLOOKUP(A29,second!A:R,14,FALSE)</f>
        <v>72</v>
      </c>
      <c r="P30" s="2">
        <f>VLOOKUP(A29,second!A:R,15,FALSE)</f>
        <v>69</v>
      </c>
      <c r="Q30" s="2">
        <f>VLOOKUP(A29,second!A:R,16,FALSE)</f>
        <v>776</v>
      </c>
      <c r="R30" s="2">
        <f>VLOOKUP(A29,second!A:R,17,FALSE)</f>
        <v>70.55</v>
      </c>
      <c r="S30" s="2">
        <f>VLOOKUP(A29,second!A:R,18,FALSE)</f>
        <v>21</v>
      </c>
      <c r="T30" s="96"/>
    </row>
    <row r="31" spans="1:22" x14ac:dyDescent="0.25">
      <c r="A31" s="97"/>
      <c r="B31" s="97"/>
      <c r="C31" s="97"/>
      <c r="D31" s="97"/>
      <c r="E31" s="2" t="s">
        <v>32</v>
      </c>
      <c r="F31" s="2">
        <f>VLOOKUP(A29,Average!A:R,5,FALSE)</f>
        <v>82</v>
      </c>
      <c r="G31" s="2">
        <f>VLOOKUP(A29,Average!A:R,6,FALSE)</f>
        <v>77.5</v>
      </c>
      <c r="H31" s="2">
        <f>VLOOKUP(A29,Average!A:R,7,FALSE)</f>
        <v>66</v>
      </c>
      <c r="I31" s="2">
        <f>VLOOKUP(A29,Average!A:R,8,FALSE)</f>
        <v>64.5</v>
      </c>
      <c r="J31" s="2">
        <f>VLOOKUP(A29,Average!A:R,9,FALSE)</f>
        <v>77.5</v>
      </c>
      <c r="K31" s="2">
        <f>VLOOKUP(A29,Average!A:R,10,FALSE)</f>
        <v>83.5</v>
      </c>
      <c r="L31" s="2">
        <f>VLOOKUP(A29,Average!A:R,11,FALSE)</f>
        <v>88</v>
      </c>
      <c r="M31" s="2">
        <f>VLOOKUP(A29,Average!A:R,12,FALSE)</f>
        <v>73</v>
      </c>
      <c r="N31" s="2">
        <f>VLOOKUP(A29,Average!A:R,13,FALSE)</f>
        <v>72</v>
      </c>
      <c r="O31" s="2">
        <f>VLOOKUP(A29,Average!A:R,14,FALSE)</f>
        <v>80.5</v>
      </c>
      <c r="P31" s="2">
        <f>VLOOKUP(A29,Average!A:R,15,FALSE)</f>
        <v>77</v>
      </c>
      <c r="Q31" s="2">
        <f>VLOOKUP(A29,Average!A:R,16,FALSE)</f>
        <v>841.5</v>
      </c>
      <c r="R31" s="2">
        <f>VLOOKUP(A29,Average!A:R,17,FALSE)</f>
        <v>76.5</v>
      </c>
      <c r="S31" s="2">
        <f>VLOOKUP(A29,Average!A:R,18,FALSE)</f>
        <v>15</v>
      </c>
      <c r="T31" s="97"/>
    </row>
    <row r="32" spans="1:22" x14ac:dyDescent="0.25">
      <c r="A32" s="95">
        <v>9</v>
      </c>
      <c r="B32" s="95" t="str">
        <f>VLOOKUP(A32,first!A:D,2,FALSE)</f>
        <v>Logan Evans</v>
      </c>
      <c r="C32" s="95" t="str">
        <f>VLOOKUP(A32,first!A:D,3,FALSE)</f>
        <v>M</v>
      </c>
      <c r="D32" s="95">
        <f>VLOOKUP(A32,first!A:D,4,FALSE)</f>
        <v>10</v>
      </c>
      <c r="E32" s="2" t="s">
        <v>30</v>
      </c>
      <c r="F32" s="2">
        <f>VLOOKUP(A32,first!A:R,5,FALSE)</f>
        <v>91</v>
      </c>
      <c r="G32" s="2">
        <f>VLOOKUP(A32,first!A:R,6,FALSE)</f>
        <v>92</v>
      </c>
      <c r="H32" s="2">
        <f>VLOOKUP(A32,first!A:R,7,FALSE)</f>
        <v>80</v>
      </c>
      <c r="I32" s="2">
        <f>VLOOKUP(A32,first!A:R,8,FALSE)</f>
        <v>94</v>
      </c>
      <c r="J32" s="2">
        <f>VLOOKUP(A32,first!A:R,9,FALSE)</f>
        <v>88</v>
      </c>
      <c r="K32" s="2">
        <f>VLOOKUP(A32,first!A:R,10,FALSE)</f>
        <v>91</v>
      </c>
      <c r="L32" s="2">
        <f>VLOOKUP(A32,first!A:R,11,FALSE)</f>
        <v>94</v>
      </c>
      <c r="M32" s="2">
        <f>VLOOKUP(A32,first!A:R,12,FALSE)</f>
        <v>85</v>
      </c>
      <c r="N32" s="2">
        <f>VLOOKUP(A32,first!A:R,13,FALSE)</f>
        <v>89</v>
      </c>
      <c r="O32" s="2">
        <f>VLOOKUP(A32,first!A:R,14,FALSE)</f>
        <v>92</v>
      </c>
      <c r="P32" s="2">
        <f>VLOOKUP(A32,first!A:R,15,FALSE)</f>
        <v>85</v>
      </c>
      <c r="Q32" s="2">
        <f>VLOOKUP(A32,first!A:R,16,FALSE)</f>
        <v>981</v>
      </c>
      <c r="R32" s="2">
        <f>VLOOKUP(A32,first!A:R,17,FALSE)</f>
        <v>89.18</v>
      </c>
      <c r="S32" s="2">
        <f>VLOOKUP(A32,first!A:R,18,FALSE)</f>
        <v>6</v>
      </c>
      <c r="T32" s="95" t="str">
        <f>VLOOKUP(A32,Average!A:S,19,FALSE)</f>
        <v>Pass</v>
      </c>
    </row>
    <row r="33" spans="1:20" x14ac:dyDescent="0.25">
      <c r="A33" s="96"/>
      <c r="B33" s="96"/>
      <c r="C33" s="96"/>
      <c r="D33" s="96"/>
      <c r="E33" s="2" t="s">
        <v>31</v>
      </c>
      <c r="F33" s="2">
        <f>VLOOKUP(A32,second!A:R,5,FALSE)</f>
        <v>87</v>
      </c>
      <c r="G33" s="2">
        <f>VLOOKUP(A32,second!A:R,6,FALSE)</f>
        <v>89</v>
      </c>
      <c r="H33" s="2">
        <f>VLOOKUP(A32,second!A:R,7,FALSE)</f>
        <v>80</v>
      </c>
      <c r="I33" s="2">
        <f>VLOOKUP(A32,second!A:R,8,FALSE)</f>
        <v>97</v>
      </c>
      <c r="J33" s="2">
        <f>VLOOKUP(A32,second!A:R,9,FALSE)</f>
        <v>85</v>
      </c>
      <c r="K33" s="2">
        <f>VLOOKUP(A32,second!A:R,10,FALSE)</f>
        <v>97</v>
      </c>
      <c r="L33" s="2">
        <f>VLOOKUP(A32,second!A:R,11,FALSE)</f>
        <v>69</v>
      </c>
      <c r="M33" s="2">
        <f>VLOOKUP(A32,second!A:R,12,FALSE)</f>
        <v>81</v>
      </c>
      <c r="N33" s="2">
        <f>VLOOKUP(A32,second!A:R,13,FALSE)</f>
        <v>43</v>
      </c>
      <c r="O33" s="2">
        <f>VLOOKUP(A32,second!A:R,14,FALSE)</f>
        <v>86</v>
      </c>
      <c r="P33" s="2">
        <f>VLOOKUP(A32,second!A:R,15,FALSE)</f>
        <v>82</v>
      </c>
      <c r="Q33" s="2">
        <f>VLOOKUP(A32,second!A:R,16,FALSE)</f>
        <v>896</v>
      </c>
      <c r="R33" s="2">
        <f>VLOOKUP(A32,second!A:R,17,FALSE)</f>
        <v>81.45</v>
      </c>
      <c r="S33" s="2">
        <f>VLOOKUP(A32,second!A:R,18,FALSE)</f>
        <v>13</v>
      </c>
      <c r="T33" s="96"/>
    </row>
    <row r="34" spans="1:20" x14ac:dyDescent="0.25">
      <c r="A34" s="97"/>
      <c r="B34" s="97"/>
      <c r="C34" s="97"/>
      <c r="D34" s="97"/>
      <c r="E34" s="2" t="s">
        <v>32</v>
      </c>
      <c r="F34" s="2">
        <f>VLOOKUP(A32,Average!A:R,5,FALSE)</f>
        <v>89</v>
      </c>
      <c r="G34" s="2">
        <f>VLOOKUP(A32,Average!A:R,6,FALSE)</f>
        <v>90.5</v>
      </c>
      <c r="H34" s="2">
        <f>VLOOKUP(A32,Average!A:R,7,FALSE)</f>
        <v>80</v>
      </c>
      <c r="I34" s="2">
        <f>VLOOKUP(A32,Average!A:R,8,FALSE)</f>
        <v>95.5</v>
      </c>
      <c r="J34" s="2">
        <f>VLOOKUP(A32,Average!A:R,9,FALSE)</f>
        <v>86.5</v>
      </c>
      <c r="K34" s="2">
        <f>VLOOKUP(A32,Average!A:R,10,FALSE)</f>
        <v>94</v>
      </c>
      <c r="L34" s="2">
        <f>VLOOKUP(A32,Average!A:R,11,FALSE)</f>
        <v>81.5</v>
      </c>
      <c r="M34" s="2">
        <f>VLOOKUP(A32,Average!A:R,12,FALSE)</f>
        <v>83</v>
      </c>
      <c r="N34" s="2">
        <f>VLOOKUP(A32,Average!A:R,13,FALSE)</f>
        <v>66</v>
      </c>
      <c r="O34" s="2">
        <f>VLOOKUP(A32,Average!A:R,14,FALSE)</f>
        <v>89</v>
      </c>
      <c r="P34" s="2">
        <f>VLOOKUP(A32,Average!A:R,15,FALSE)</f>
        <v>83.5</v>
      </c>
      <c r="Q34" s="2">
        <f>VLOOKUP(A32,Average!A:R,16,FALSE)</f>
        <v>938.5</v>
      </c>
      <c r="R34" s="2">
        <f>VLOOKUP(A32,Average!A:R,17,FALSE)</f>
        <v>85.32</v>
      </c>
      <c r="S34" s="2">
        <f>VLOOKUP(A32,Average!A:R,18,FALSE)</f>
        <v>5</v>
      </c>
      <c r="T34" s="97"/>
    </row>
    <row r="35" spans="1:20" x14ac:dyDescent="0.25">
      <c r="A35" s="95">
        <v>10</v>
      </c>
      <c r="B35" s="95" t="str">
        <f>VLOOKUP(A35,first!A:D,2,FALSE)</f>
        <v>Emma Johnson</v>
      </c>
      <c r="C35" s="95" t="str">
        <f>VLOOKUP(A35,first!A:D,3,FALSE)</f>
        <v>F</v>
      </c>
      <c r="D35" s="95">
        <f>VLOOKUP(A35,first!A:D,4,FALSE)</f>
        <v>10</v>
      </c>
      <c r="E35" s="2" t="s">
        <v>30</v>
      </c>
      <c r="F35" s="2">
        <f>VLOOKUP(A35,first!A:R,5,FALSE)</f>
        <v>74</v>
      </c>
      <c r="G35" s="2">
        <f>VLOOKUP(A35,first!A:R,6,FALSE)</f>
        <v>91</v>
      </c>
      <c r="H35" s="2">
        <f>VLOOKUP(A35,first!A:R,7,FALSE)</f>
        <v>56</v>
      </c>
      <c r="I35" s="2">
        <f>VLOOKUP(A35,first!A:R,8,FALSE)</f>
        <v>80</v>
      </c>
      <c r="J35" s="2">
        <f>VLOOKUP(A35,first!A:R,9,FALSE)</f>
        <v>68</v>
      </c>
      <c r="K35" s="2">
        <f>VLOOKUP(A35,first!A:R,10,FALSE)</f>
        <v>85</v>
      </c>
      <c r="L35" s="2">
        <f>VLOOKUP(A35,first!A:R,11,FALSE)</f>
        <v>86</v>
      </c>
      <c r="M35" s="2">
        <f>VLOOKUP(A35,first!A:R,12,FALSE)</f>
        <v>67</v>
      </c>
      <c r="N35" s="2">
        <f>VLOOKUP(A35,first!A:R,13,FALSE)</f>
        <v>64</v>
      </c>
      <c r="O35" s="2">
        <f>VLOOKUP(A35,first!A:R,14,FALSE)</f>
        <v>74</v>
      </c>
      <c r="P35" s="2">
        <f>VLOOKUP(A35,first!A:R,15,FALSE)</f>
        <v>79</v>
      </c>
      <c r="Q35" s="2">
        <f>VLOOKUP(A35,first!A:R,16,FALSE)</f>
        <v>824</v>
      </c>
      <c r="R35" s="2">
        <f>VLOOKUP(A35,first!A:R,17,FALSE)</f>
        <v>74.91</v>
      </c>
      <c r="S35" s="2">
        <f>VLOOKUP(A35,first!A:R,18,FALSE)</f>
        <v>18</v>
      </c>
      <c r="T35" s="95" t="str">
        <f>VLOOKUP(A35,Average!A:S,19,FALSE)</f>
        <v>Pass</v>
      </c>
    </row>
    <row r="36" spans="1:20" x14ac:dyDescent="0.25">
      <c r="A36" s="96"/>
      <c r="B36" s="96"/>
      <c r="C36" s="96"/>
      <c r="D36" s="96"/>
      <c r="E36" s="2" t="s">
        <v>31</v>
      </c>
      <c r="F36" s="2">
        <f>VLOOKUP(A35,second!A:R,5,FALSE)</f>
        <v>91</v>
      </c>
      <c r="G36" s="2">
        <f>VLOOKUP(A35,second!A:R,6,FALSE)</f>
        <v>69</v>
      </c>
      <c r="H36" s="2">
        <f>VLOOKUP(A35,second!A:R,7,FALSE)</f>
        <v>66</v>
      </c>
      <c r="I36" s="2">
        <f>VLOOKUP(A35,second!A:R,8,FALSE)</f>
        <v>84</v>
      </c>
      <c r="J36" s="2">
        <f>VLOOKUP(A35,second!A:R,9,FALSE)</f>
        <v>81</v>
      </c>
      <c r="K36" s="2">
        <f>VLOOKUP(A35,second!A:R,10,FALSE)</f>
        <v>85</v>
      </c>
      <c r="L36" s="2">
        <f>VLOOKUP(A35,second!A:R,11,FALSE)</f>
        <v>95</v>
      </c>
      <c r="M36" s="2">
        <f>VLOOKUP(A35,second!A:R,12,FALSE)</f>
        <v>82</v>
      </c>
      <c r="N36" s="2">
        <f>VLOOKUP(A35,second!A:R,13,FALSE)</f>
        <v>80</v>
      </c>
      <c r="O36" s="2">
        <f>VLOOKUP(A35,second!A:R,14,FALSE)</f>
        <v>89</v>
      </c>
      <c r="P36" s="2">
        <f>VLOOKUP(A35,second!A:R,15,FALSE)</f>
        <v>85</v>
      </c>
      <c r="Q36" s="2">
        <f>VLOOKUP(A35,second!A:R,16,FALSE)</f>
        <v>907</v>
      </c>
      <c r="R36" s="2">
        <f>VLOOKUP(A35,second!A:R,17,FALSE)</f>
        <v>82.45</v>
      </c>
      <c r="S36" s="2">
        <f>VLOOKUP(A35,second!A:R,18,FALSE)</f>
        <v>9</v>
      </c>
      <c r="T36" s="96"/>
    </row>
    <row r="37" spans="1:20" x14ac:dyDescent="0.25">
      <c r="A37" s="97"/>
      <c r="B37" s="97"/>
      <c r="C37" s="97"/>
      <c r="D37" s="97"/>
      <c r="E37" s="2" t="s">
        <v>32</v>
      </c>
      <c r="F37" s="2">
        <f>VLOOKUP(A35,Average!A:R,5,FALSE)</f>
        <v>82.5</v>
      </c>
      <c r="G37" s="2">
        <f>VLOOKUP(A35,Average!A:R,6,FALSE)</f>
        <v>80</v>
      </c>
      <c r="H37" s="2">
        <f>VLOOKUP(A35,Average!A:R,7,FALSE)</f>
        <v>61</v>
      </c>
      <c r="I37" s="2">
        <f>VLOOKUP(A35,Average!A:R,8,FALSE)</f>
        <v>82</v>
      </c>
      <c r="J37" s="2">
        <f>VLOOKUP(A35,Average!A:R,9,FALSE)</f>
        <v>74.5</v>
      </c>
      <c r="K37" s="2">
        <f>VLOOKUP(A35,Average!A:R,10,FALSE)</f>
        <v>85</v>
      </c>
      <c r="L37" s="2">
        <f>VLOOKUP(A35,Average!A:R,11,FALSE)</f>
        <v>90.5</v>
      </c>
      <c r="M37" s="2">
        <f>VLOOKUP(A35,Average!A:R,12,FALSE)</f>
        <v>74.5</v>
      </c>
      <c r="N37" s="2">
        <f>VLOOKUP(A35,Average!A:R,13,FALSE)</f>
        <v>72</v>
      </c>
      <c r="O37" s="2">
        <f>VLOOKUP(A35,Average!A:R,14,FALSE)</f>
        <v>81.5</v>
      </c>
      <c r="P37" s="2">
        <f>VLOOKUP(A35,Average!A:R,15,FALSE)</f>
        <v>82</v>
      </c>
      <c r="Q37" s="2">
        <f>VLOOKUP(A35,Average!A:R,16,FALSE)</f>
        <v>865.5</v>
      </c>
      <c r="R37" s="2">
        <f>VLOOKUP(A35,Average!A:R,17,FALSE)</f>
        <v>78.680000000000007</v>
      </c>
      <c r="S37" s="2">
        <f>VLOOKUP(A35,Average!A:R,18,FALSE)</f>
        <v>9</v>
      </c>
      <c r="T37" s="97"/>
    </row>
    <row r="38" spans="1:20" x14ac:dyDescent="0.25">
      <c r="A38" s="95">
        <v>11</v>
      </c>
      <c r="B38" s="95" t="str">
        <f>VLOOKUP(A38,first!A:D,2,FALSE)</f>
        <v>Elijah Turner</v>
      </c>
      <c r="C38" s="95" t="str">
        <f>VLOOKUP(A38,first!A:D,3,FALSE)</f>
        <v>M</v>
      </c>
      <c r="D38" s="95">
        <f>VLOOKUP(A38,first!A:D,4,FALSE)</f>
        <v>10</v>
      </c>
      <c r="E38" s="2" t="s">
        <v>30</v>
      </c>
      <c r="F38" s="2">
        <f>VLOOKUP(A38,first!A:R,5,FALSE)</f>
        <v>80</v>
      </c>
      <c r="G38" s="2">
        <f>VLOOKUP(A38,first!A:R,6,FALSE)</f>
        <v>91</v>
      </c>
      <c r="H38" s="2">
        <f>VLOOKUP(A38,first!A:R,7,FALSE)</f>
        <v>76</v>
      </c>
      <c r="I38" s="2">
        <f>VLOOKUP(A38,first!A:R,8,FALSE)</f>
        <v>87</v>
      </c>
      <c r="J38" s="2">
        <f>VLOOKUP(A38,first!A:R,9,FALSE)</f>
        <v>79</v>
      </c>
      <c r="K38" s="2">
        <f>VLOOKUP(A38,first!A:R,10,FALSE)</f>
        <v>91</v>
      </c>
      <c r="L38" s="2">
        <f>VLOOKUP(A38,first!A:R,11,FALSE)</f>
        <v>99</v>
      </c>
      <c r="M38" s="2">
        <f>VLOOKUP(A38,first!A:R,12,FALSE)</f>
        <v>82</v>
      </c>
      <c r="N38" s="2">
        <f>VLOOKUP(A38,first!A:R,13,FALSE)</f>
        <v>85</v>
      </c>
      <c r="O38" s="2">
        <f>VLOOKUP(A38,first!A:R,14,FALSE)</f>
        <v>94</v>
      </c>
      <c r="P38" s="2">
        <f>VLOOKUP(A38,first!A:R,15,FALSE)</f>
        <v>86</v>
      </c>
      <c r="Q38" s="2">
        <f>VLOOKUP(A38,first!A:R,16,FALSE)</f>
        <v>950</v>
      </c>
      <c r="R38" s="2">
        <f>VLOOKUP(A38,first!A:R,17,FALSE)</f>
        <v>86.36</v>
      </c>
      <c r="S38" s="2">
        <f>VLOOKUP(A38,first!A:R,18,FALSE)</f>
        <v>9</v>
      </c>
      <c r="T38" s="95" t="str">
        <f>VLOOKUP(A38,Average!A:S,19,FALSE)</f>
        <v>Pass</v>
      </c>
    </row>
    <row r="39" spans="1:20" x14ac:dyDescent="0.25">
      <c r="A39" s="96"/>
      <c r="B39" s="96"/>
      <c r="C39" s="96"/>
      <c r="D39" s="96"/>
      <c r="E39" s="2" t="s">
        <v>31</v>
      </c>
      <c r="F39" s="2">
        <f>VLOOKUP(A38,second!A:R,5,FALSE)</f>
        <v>91</v>
      </c>
      <c r="G39" s="2">
        <f>VLOOKUP(A38,second!A:R,6,FALSE)</f>
        <v>34</v>
      </c>
      <c r="H39" s="2">
        <f>VLOOKUP(A38,second!A:R,7,FALSE)</f>
        <v>80</v>
      </c>
      <c r="I39" s="2">
        <f>VLOOKUP(A38,second!A:R,8,FALSE)</f>
        <v>94</v>
      </c>
      <c r="J39" s="2">
        <f>VLOOKUP(A38,second!A:R,9,FALSE)</f>
        <v>88</v>
      </c>
      <c r="K39" s="2">
        <f>VLOOKUP(A38,second!A:R,10,FALSE)</f>
        <v>91</v>
      </c>
      <c r="L39" s="2">
        <f>VLOOKUP(A38,second!A:R,11,FALSE)</f>
        <v>94</v>
      </c>
      <c r="M39" s="2">
        <f>VLOOKUP(A38,second!A:R,12,FALSE)</f>
        <v>85</v>
      </c>
      <c r="N39" s="2">
        <f>VLOOKUP(A38,second!A:R,13,FALSE)</f>
        <v>89</v>
      </c>
      <c r="O39" s="2">
        <f>VLOOKUP(A38,second!A:R,14,FALSE)</f>
        <v>92</v>
      </c>
      <c r="P39" s="2">
        <f>VLOOKUP(A38,second!A:R,15,FALSE)</f>
        <v>85</v>
      </c>
      <c r="Q39" s="2">
        <f>VLOOKUP(A38,second!A:R,16,FALSE)</f>
        <v>923</v>
      </c>
      <c r="R39" s="2">
        <f>VLOOKUP(A38,second!A:R,17,FALSE)</f>
        <v>83.91</v>
      </c>
      <c r="S39" s="2">
        <f>VLOOKUP(A38,second!A:R,18,FALSE)</f>
        <v>8</v>
      </c>
      <c r="T39" s="96"/>
    </row>
    <row r="40" spans="1:20" x14ac:dyDescent="0.25">
      <c r="A40" s="97"/>
      <c r="B40" s="97"/>
      <c r="C40" s="97"/>
      <c r="D40" s="97"/>
      <c r="E40" s="2" t="s">
        <v>32</v>
      </c>
      <c r="F40" s="2">
        <f>VLOOKUP(A38,Average!A:R,5,FALSE)</f>
        <v>85.5</v>
      </c>
      <c r="G40" s="2">
        <f>VLOOKUP(A38,Average!A:R,6,FALSE)</f>
        <v>62.5</v>
      </c>
      <c r="H40" s="2">
        <f>VLOOKUP(A38,Average!A:R,7,FALSE)</f>
        <v>78</v>
      </c>
      <c r="I40" s="2">
        <f>VLOOKUP(A38,Average!A:R,8,FALSE)</f>
        <v>90.5</v>
      </c>
      <c r="J40" s="2">
        <f>VLOOKUP(A38,Average!A:R,9,FALSE)</f>
        <v>83.5</v>
      </c>
      <c r="K40" s="2">
        <f>VLOOKUP(A38,Average!A:R,10,FALSE)</f>
        <v>91</v>
      </c>
      <c r="L40" s="2">
        <f>VLOOKUP(A38,Average!A:R,11,FALSE)</f>
        <v>96.5</v>
      </c>
      <c r="M40" s="2">
        <f>VLOOKUP(A38,Average!A:R,12,FALSE)</f>
        <v>83.5</v>
      </c>
      <c r="N40" s="2">
        <f>VLOOKUP(A38,Average!A:R,13,FALSE)</f>
        <v>87</v>
      </c>
      <c r="O40" s="2">
        <f>VLOOKUP(A38,Average!A:R,14,FALSE)</f>
        <v>93</v>
      </c>
      <c r="P40" s="2">
        <f>VLOOKUP(A38,Average!A:R,15,FALSE)</f>
        <v>85.5</v>
      </c>
      <c r="Q40" s="2">
        <f>VLOOKUP(A38,Average!A:R,16,FALSE)</f>
        <v>936.5</v>
      </c>
      <c r="R40" s="2">
        <f>VLOOKUP(A38,Average!A:R,17,FALSE)</f>
        <v>85.14</v>
      </c>
      <c r="S40" s="2">
        <f>VLOOKUP(A38,Average!A:R,18,FALSE)</f>
        <v>6</v>
      </c>
      <c r="T40" s="97"/>
    </row>
    <row r="41" spans="1:20" x14ac:dyDescent="0.25">
      <c r="A41" s="95">
        <v>12</v>
      </c>
      <c r="B41" s="95" t="str">
        <f>VLOOKUP(A41,first!A:D,2,FALSE)</f>
        <v>Isabella Lewis</v>
      </c>
      <c r="C41" s="95" t="str">
        <f>VLOOKUP(A41,first!A:D,3,FALSE)</f>
        <v>F</v>
      </c>
      <c r="D41" s="95">
        <f>VLOOKUP(A41,first!A:D,4,FALSE)</f>
        <v>10</v>
      </c>
      <c r="E41" s="2" t="s">
        <v>30</v>
      </c>
      <c r="F41" s="2">
        <f>VLOOKUP(A41,first!A:R,5,FALSE)</f>
        <v>84</v>
      </c>
      <c r="G41" s="2">
        <f>VLOOKUP(A41,first!A:R,6,FALSE)</f>
        <v>91</v>
      </c>
      <c r="H41" s="2">
        <f>VLOOKUP(A41,first!A:R,7,FALSE)</f>
        <v>60</v>
      </c>
      <c r="I41" s="2">
        <f>VLOOKUP(A41,first!A:R,8,FALSE)</f>
        <v>79</v>
      </c>
      <c r="J41" s="2">
        <f>VLOOKUP(A41,first!A:R,9,FALSE)</f>
        <v>78</v>
      </c>
      <c r="K41" s="2">
        <f>VLOOKUP(A41,first!A:R,10,FALSE)</f>
        <v>82</v>
      </c>
      <c r="L41" s="2">
        <f>VLOOKUP(A41,first!A:R,11,FALSE)</f>
        <v>84</v>
      </c>
      <c r="M41" s="2">
        <f>VLOOKUP(A41,first!A:R,12,FALSE)</f>
        <v>73</v>
      </c>
      <c r="N41" s="2">
        <f>VLOOKUP(A41,first!A:R,13,FALSE)</f>
        <v>71</v>
      </c>
      <c r="O41" s="2">
        <f>VLOOKUP(A41,first!A:R,14,FALSE)</f>
        <v>83</v>
      </c>
      <c r="P41" s="2">
        <f>VLOOKUP(A41,first!A:R,15,FALSE)</f>
        <v>85</v>
      </c>
      <c r="Q41" s="2">
        <f>VLOOKUP(A41,first!A:R,16,FALSE)</f>
        <v>870</v>
      </c>
      <c r="R41" s="2">
        <f>VLOOKUP(A41,first!A:R,17,FALSE)</f>
        <v>79.09</v>
      </c>
      <c r="S41" s="2">
        <f>VLOOKUP(A41,first!A:R,18,FALSE)</f>
        <v>15</v>
      </c>
      <c r="T41" s="95" t="str">
        <f>VLOOKUP(A41,Average!A:S,19,FALSE)</f>
        <v>Pass</v>
      </c>
    </row>
    <row r="42" spans="1:20" x14ac:dyDescent="0.25">
      <c r="A42" s="96"/>
      <c r="B42" s="96"/>
      <c r="C42" s="96"/>
      <c r="D42" s="96"/>
      <c r="E42" s="2" t="s">
        <v>31</v>
      </c>
      <c r="F42" s="2">
        <f>VLOOKUP(A41,second!A:R,5,FALSE)</f>
        <v>74</v>
      </c>
      <c r="G42" s="2">
        <f>VLOOKUP(A41,second!A:R,6,FALSE)</f>
        <v>91</v>
      </c>
      <c r="H42" s="2">
        <f>VLOOKUP(A41,second!A:R,7,FALSE)</f>
        <v>56</v>
      </c>
      <c r="I42" s="2">
        <f>VLOOKUP(A41,second!A:R,8,FALSE)</f>
        <v>80</v>
      </c>
      <c r="J42" s="2">
        <f>VLOOKUP(A41,second!A:R,9,FALSE)</f>
        <v>68</v>
      </c>
      <c r="K42" s="2">
        <f>VLOOKUP(A41,second!A:R,10,FALSE)</f>
        <v>85</v>
      </c>
      <c r="L42" s="2">
        <f>VLOOKUP(A41,second!A:R,11,FALSE)</f>
        <v>86</v>
      </c>
      <c r="M42" s="2">
        <f>VLOOKUP(A41,second!A:R,12,FALSE)</f>
        <v>67</v>
      </c>
      <c r="N42" s="2">
        <f>VLOOKUP(A41,second!A:R,13,FALSE)</f>
        <v>64</v>
      </c>
      <c r="O42" s="2">
        <f>VLOOKUP(A41,second!A:R,14,FALSE)</f>
        <v>74</v>
      </c>
      <c r="P42" s="2">
        <f>VLOOKUP(A41,second!A:R,15,FALSE)</f>
        <v>79</v>
      </c>
      <c r="Q42" s="2">
        <f>VLOOKUP(A41,second!A:R,16,FALSE)</f>
        <v>824</v>
      </c>
      <c r="R42" s="2">
        <f>VLOOKUP(A41,second!A:R,17,FALSE)</f>
        <v>74.91</v>
      </c>
      <c r="S42" s="2">
        <f>VLOOKUP(A41,second!A:R,18,FALSE)</f>
        <v>17</v>
      </c>
      <c r="T42" s="96"/>
    </row>
    <row r="43" spans="1:20" x14ac:dyDescent="0.25">
      <c r="A43" s="97"/>
      <c r="B43" s="97"/>
      <c r="C43" s="97"/>
      <c r="D43" s="97"/>
      <c r="E43" s="2" t="s">
        <v>32</v>
      </c>
      <c r="F43" s="2">
        <f>VLOOKUP(A41,Average!A:R,5,FALSE)</f>
        <v>79</v>
      </c>
      <c r="G43" s="2">
        <f>VLOOKUP(A41,Average!A:R,6,FALSE)</f>
        <v>91</v>
      </c>
      <c r="H43" s="2">
        <f>VLOOKUP(A41,Average!A:R,7,FALSE)</f>
        <v>58</v>
      </c>
      <c r="I43" s="2">
        <f>VLOOKUP(A41,Average!A:R,8,FALSE)</f>
        <v>79.5</v>
      </c>
      <c r="J43" s="2">
        <f>VLOOKUP(A41,Average!A:R,9,FALSE)</f>
        <v>73</v>
      </c>
      <c r="K43" s="2">
        <f>VLOOKUP(A41,Average!A:R,10,FALSE)</f>
        <v>83.5</v>
      </c>
      <c r="L43" s="2">
        <f>VLOOKUP(A41,Average!A:R,11,FALSE)</f>
        <v>85</v>
      </c>
      <c r="M43" s="2">
        <f>VLOOKUP(A41,Average!A:R,12,FALSE)</f>
        <v>70</v>
      </c>
      <c r="N43" s="2">
        <f>VLOOKUP(A41,Average!A:R,13,FALSE)</f>
        <v>67.5</v>
      </c>
      <c r="O43" s="2">
        <f>VLOOKUP(A41,Average!A:R,14,FALSE)</f>
        <v>78.5</v>
      </c>
      <c r="P43" s="2">
        <f>VLOOKUP(A41,Average!A:R,15,FALSE)</f>
        <v>82</v>
      </c>
      <c r="Q43" s="2">
        <f>VLOOKUP(A41,Average!A:R,16,FALSE)</f>
        <v>847</v>
      </c>
      <c r="R43" s="2">
        <f>VLOOKUP(A41,Average!A:R,17,FALSE)</f>
        <v>77</v>
      </c>
      <c r="S43" s="2">
        <f>VLOOKUP(A41,Average!A:R,18,FALSE)</f>
        <v>14</v>
      </c>
      <c r="T43" s="97"/>
    </row>
    <row r="44" spans="1:20" x14ac:dyDescent="0.25">
      <c r="A44" s="95">
        <v>13</v>
      </c>
      <c r="B44" s="95" t="str">
        <f>VLOOKUP(A44,first!A:D,2,FALSE)</f>
        <v>Aiden Scott</v>
      </c>
      <c r="C44" s="95" t="str">
        <f>VLOOKUP(A44,first!A:D,3,FALSE)</f>
        <v>M</v>
      </c>
      <c r="D44" s="95">
        <f>VLOOKUP(A44,first!A:D,4,FALSE)</f>
        <v>10</v>
      </c>
      <c r="E44" s="2" t="s">
        <v>30</v>
      </c>
      <c r="F44" s="2">
        <f>VLOOKUP(A44,first!A:R,5,FALSE)</f>
        <v>83</v>
      </c>
      <c r="G44" s="2">
        <f>VLOOKUP(A44,first!A:R,6,FALSE)</f>
        <v>70</v>
      </c>
      <c r="H44" s="2">
        <f>VLOOKUP(A44,first!A:R,7,FALSE)</f>
        <v>48</v>
      </c>
      <c r="I44" s="2">
        <f>VLOOKUP(A44,first!A:R,8,FALSE)</f>
        <v>66</v>
      </c>
      <c r="J44" s="2">
        <f>VLOOKUP(A44,first!A:R,9,FALSE)</f>
        <v>75</v>
      </c>
      <c r="K44" s="2">
        <f>VLOOKUP(A44,first!A:R,10,FALSE)</f>
        <v>94</v>
      </c>
      <c r="L44" s="2">
        <f>VLOOKUP(A44,first!A:R,11,FALSE)</f>
        <v>92</v>
      </c>
      <c r="M44" s="2">
        <f>VLOOKUP(A44,first!A:R,12,FALSE)</f>
        <v>64</v>
      </c>
      <c r="N44" s="2">
        <f>VLOOKUP(A44,first!A:R,13,FALSE)</f>
        <v>70</v>
      </c>
      <c r="O44" s="2">
        <f>VLOOKUP(A44,first!A:R,14,FALSE)</f>
        <v>78</v>
      </c>
      <c r="P44" s="2">
        <f>VLOOKUP(A44,first!A:R,15,FALSE)</f>
        <v>74</v>
      </c>
      <c r="Q44" s="2">
        <f>VLOOKUP(A44,first!A:R,16,FALSE)</f>
        <v>814</v>
      </c>
      <c r="R44" s="2">
        <f>VLOOKUP(A44,first!A:R,17,FALSE)</f>
        <v>74</v>
      </c>
      <c r="S44" s="2">
        <f>VLOOKUP(A44,first!A:R,18,FALSE)</f>
        <v>19</v>
      </c>
      <c r="T44" s="95" t="str">
        <f>VLOOKUP(A44,Average!A:S,19,FALSE)</f>
        <v>Pass</v>
      </c>
    </row>
    <row r="45" spans="1:20" x14ac:dyDescent="0.25">
      <c r="A45" s="96"/>
      <c r="B45" s="96"/>
      <c r="C45" s="96"/>
      <c r="D45" s="96"/>
      <c r="E45" s="2" t="s">
        <v>31</v>
      </c>
      <c r="F45" s="2">
        <f>VLOOKUP(A44,second!A:R,5,FALSE)</f>
        <v>80</v>
      </c>
      <c r="G45" s="2">
        <f>VLOOKUP(A44,second!A:R,6,FALSE)</f>
        <v>91</v>
      </c>
      <c r="H45" s="2">
        <f>VLOOKUP(A44,second!A:R,7,FALSE)</f>
        <v>76</v>
      </c>
      <c r="I45" s="2">
        <f>VLOOKUP(A44,second!A:R,8,FALSE)</f>
        <v>87</v>
      </c>
      <c r="J45" s="2">
        <f>VLOOKUP(A44,second!A:R,9,FALSE)</f>
        <v>79</v>
      </c>
      <c r="K45" s="2">
        <f>VLOOKUP(A44,second!A:R,10,FALSE)</f>
        <v>91</v>
      </c>
      <c r="L45" s="2">
        <f>VLOOKUP(A44,second!A:R,11,FALSE)</f>
        <v>50</v>
      </c>
      <c r="M45" s="2">
        <f>VLOOKUP(A44,second!A:R,12,FALSE)</f>
        <v>82</v>
      </c>
      <c r="N45" s="2">
        <f>VLOOKUP(A44,second!A:R,13,FALSE)</f>
        <v>85</v>
      </c>
      <c r="O45" s="2">
        <f>VLOOKUP(A44,second!A:R,14,FALSE)</f>
        <v>94</v>
      </c>
      <c r="P45" s="2">
        <f>VLOOKUP(A44,second!A:R,15,FALSE)</f>
        <v>86</v>
      </c>
      <c r="Q45" s="2">
        <f>VLOOKUP(A44,second!A:R,16,FALSE)</f>
        <v>901</v>
      </c>
      <c r="R45" s="2">
        <f>VLOOKUP(A44,second!A:R,17,FALSE)</f>
        <v>81.91</v>
      </c>
      <c r="S45" s="2">
        <f>VLOOKUP(A44,second!A:R,18,FALSE)</f>
        <v>10</v>
      </c>
      <c r="T45" s="96"/>
    </row>
    <row r="46" spans="1:20" x14ac:dyDescent="0.25">
      <c r="A46" s="97"/>
      <c r="B46" s="97"/>
      <c r="C46" s="97"/>
      <c r="D46" s="97"/>
      <c r="E46" s="2" t="s">
        <v>32</v>
      </c>
      <c r="F46" s="2">
        <f>VLOOKUP(A44,Average!A:R,5,FALSE)</f>
        <v>81.5</v>
      </c>
      <c r="G46" s="2">
        <f>VLOOKUP(A44,Average!A:R,6,FALSE)</f>
        <v>80.5</v>
      </c>
      <c r="H46" s="2">
        <f>VLOOKUP(A44,Average!A:R,7,FALSE)</f>
        <v>62</v>
      </c>
      <c r="I46" s="2">
        <f>VLOOKUP(A44,Average!A:R,8,FALSE)</f>
        <v>76.5</v>
      </c>
      <c r="J46" s="2">
        <f>VLOOKUP(A44,Average!A:R,9,FALSE)</f>
        <v>77</v>
      </c>
      <c r="K46" s="2">
        <f>VLOOKUP(A44,Average!A:R,10,FALSE)</f>
        <v>92.5</v>
      </c>
      <c r="L46" s="2">
        <f>VLOOKUP(A44,Average!A:R,11,FALSE)</f>
        <v>71</v>
      </c>
      <c r="M46" s="2">
        <f>VLOOKUP(A44,Average!A:R,12,FALSE)</f>
        <v>73</v>
      </c>
      <c r="N46" s="2">
        <f>VLOOKUP(A44,Average!A:R,13,FALSE)</f>
        <v>77.5</v>
      </c>
      <c r="O46" s="2">
        <f>VLOOKUP(A44,Average!A:R,14,FALSE)</f>
        <v>86</v>
      </c>
      <c r="P46" s="2">
        <f>VLOOKUP(A44,Average!A:R,15,FALSE)</f>
        <v>80</v>
      </c>
      <c r="Q46" s="2">
        <f>VLOOKUP(A44,Average!A:R,16,FALSE)</f>
        <v>857.5</v>
      </c>
      <c r="R46" s="2">
        <f>VLOOKUP(A44,Average!A:R,17,FALSE)</f>
        <v>77.95</v>
      </c>
      <c r="S46" s="2">
        <f>VLOOKUP(A44,Average!A:R,18,FALSE)</f>
        <v>11</v>
      </c>
      <c r="T46" s="97"/>
    </row>
    <row r="47" spans="1:20" x14ac:dyDescent="0.25">
      <c r="A47" s="95">
        <v>14</v>
      </c>
      <c r="B47" s="95" t="str">
        <f>VLOOKUP(A47,first!A:D,2,FALSE)</f>
        <v>Mia Walker</v>
      </c>
      <c r="C47" s="95" t="str">
        <f>VLOOKUP(A47,first!A:D,3,FALSE)</f>
        <v>F</v>
      </c>
      <c r="D47" s="95">
        <f>VLOOKUP(A47,first!A:D,4,FALSE)</f>
        <v>10</v>
      </c>
      <c r="E47" s="2" t="s">
        <v>30</v>
      </c>
      <c r="F47" s="2">
        <f>VLOOKUP(A47,first!A:R,5,FALSE)</f>
        <v>81</v>
      </c>
      <c r="G47" s="2">
        <f>VLOOKUP(A47,first!A:R,6,FALSE)</f>
        <v>81</v>
      </c>
      <c r="H47" s="2">
        <f>VLOOKUP(A47,first!A:R,7,FALSE)</f>
        <v>43</v>
      </c>
      <c r="I47" s="2">
        <f>VLOOKUP(A47,first!A:R,8,FALSE)</f>
        <v>73</v>
      </c>
      <c r="J47" s="2">
        <f>VLOOKUP(A47,first!A:R,9,FALSE)</f>
        <v>65</v>
      </c>
      <c r="K47" s="2">
        <f>VLOOKUP(A47,first!A:R,10,FALSE)</f>
        <v>87</v>
      </c>
      <c r="L47" s="2">
        <f>VLOOKUP(A47,first!A:R,11,FALSE)</f>
        <v>87</v>
      </c>
      <c r="M47" s="2">
        <f>VLOOKUP(A47,first!A:R,12,FALSE)</f>
        <v>62</v>
      </c>
      <c r="N47" s="2">
        <f>VLOOKUP(A47,first!A:R,13,FALSE)</f>
        <v>53</v>
      </c>
      <c r="O47" s="2">
        <f>VLOOKUP(A47,first!A:R,14,FALSE)</f>
        <v>75</v>
      </c>
      <c r="P47" s="2">
        <f>VLOOKUP(A47,first!A:R,15,FALSE)</f>
        <v>77</v>
      </c>
      <c r="Q47" s="2">
        <f>VLOOKUP(A47,first!A:R,16,FALSE)</f>
        <v>784</v>
      </c>
      <c r="R47" s="2">
        <f>VLOOKUP(A47,first!A:R,17,FALSE)</f>
        <v>71.27</v>
      </c>
      <c r="S47" s="2">
        <f>VLOOKUP(A47,first!A:R,18,FALSE)</f>
        <v>21</v>
      </c>
      <c r="T47" s="95" t="str">
        <f>VLOOKUP(A47,Average!A:S,19,FALSE)</f>
        <v>Pass</v>
      </c>
    </row>
    <row r="48" spans="1:20" x14ac:dyDescent="0.25">
      <c r="A48" s="96"/>
      <c r="B48" s="96"/>
      <c r="C48" s="96"/>
      <c r="D48" s="96"/>
      <c r="E48" s="2" t="s">
        <v>31</v>
      </c>
      <c r="F48" s="2">
        <f>VLOOKUP(A47,second!A:R,5,FALSE)</f>
        <v>84</v>
      </c>
      <c r="G48" s="2">
        <f>VLOOKUP(A47,second!A:R,6,FALSE)</f>
        <v>91</v>
      </c>
      <c r="H48" s="2">
        <f>VLOOKUP(A47,second!A:R,7,FALSE)</f>
        <v>60</v>
      </c>
      <c r="I48" s="2">
        <f>VLOOKUP(A47,second!A:R,8,FALSE)</f>
        <v>79</v>
      </c>
      <c r="J48" s="2">
        <f>VLOOKUP(A47,second!A:R,9,FALSE)</f>
        <v>78</v>
      </c>
      <c r="K48" s="2">
        <f>VLOOKUP(A47,second!A:R,10,FALSE)</f>
        <v>82</v>
      </c>
      <c r="L48" s="2">
        <f>VLOOKUP(A47,second!A:R,11,FALSE)</f>
        <v>84</v>
      </c>
      <c r="M48" s="2">
        <f>VLOOKUP(A47,second!A:R,12,FALSE)</f>
        <v>73</v>
      </c>
      <c r="N48" s="2">
        <f>VLOOKUP(A47,second!A:R,13,FALSE)</f>
        <v>71</v>
      </c>
      <c r="O48" s="2">
        <f>VLOOKUP(A47,second!A:R,14,FALSE)</f>
        <v>83</v>
      </c>
      <c r="P48" s="2">
        <f>VLOOKUP(A47,second!A:R,15,FALSE)</f>
        <v>85</v>
      </c>
      <c r="Q48" s="2">
        <f>VLOOKUP(A47,second!A:R,16,FALSE)</f>
        <v>870</v>
      </c>
      <c r="R48" s="2">
        <f>VLOOKUP(A47,second!A:R,17,FALSE)</f>
        <v>79.09</v>
      </c>
      <c r="S48" s="2">
        <f>VLOOKUP(A47,second!A:R,18,FALSE)</f>
        <v>14</v>
      </c>
      <c r="T48" s="96"/>
    </row>
    <row r="49" spans="1:20" x14ac:dyDescent="0.25">
      <c r="A49" s="97"/>
      <c r="B49" s="97"/>
      <c r="C49" s="97"/>
      <c r="D49" s="97"/>
      <c r="E49" s="2" t="s">
        <v>32</v>
      </c>
      <c r="F49" s="2">
        <f>VLOOKUP(A47,Average!A:R,5,FALSE)</f>
        <v>82.5</v>
      </c>
      <c r="G49" s="2">
        <f>VLOOKUP(A47,Average!A:R,6,FALSE)</f>
        <v>86</v>
      </c>
      <c r="H49" s="2">
        <f>VLOOKUP(A47,Average!A:R,7,FALSE)</f>
        <v>51.5</v>
      </c>
      <c r="I49" s="2">
        <f>VLOOKUP(A47,Average!A:R,8,FALSE)</f>
        <v>76</v>
      </c>
      <c r="J49" s="2">
        <f>VLOOKUP(A47,Average!A:R,9,FALSE)</f>
        <v>71.5</v>
      </c>
      <c r="K49" s="2">
        <f>VLOOKUP(A47,Average!A:R,10,FALSE)</f>
        <v>84.5</v>
      </c>
      <c r="L49" s="2">
        <f>VLOOKUP(A47,Average!A:R,11,FALSE)</f>
        <v>85.5</v>
      </c>
      <c r="M49" s="2">
        <f>VLOOKUP(A47,Average!A:R,12,FALSE)</f>
        <v>67.5</v>
      </c>
      <c r="N49" s="2">
        <f>VLOOKUP(A47,Average!A:R,13,FALSE)</f>
        <v>62</v>
      </c>
      <c r="O49" s="2">
        <f>VLOOKUP(A47,Average!A:R,14,FALSE)</f>
        <v>79</v>
      </c>
      <c r="P49" s="2">
        <f>VLOOKUP(A47,Average!A:R,15,FALSE)</f>
        <v>81</v>
      </c>
      <c r="Q49" s="2">
        <f>VLOOKUP(A47,Average!A:R,16,FALSE)</f>
        <v>827</v>
      </c>
      <c r="R49" s="2">
        <f>VLOOKUP(A47,Average!A:R,17,FALSE)</f>
        <v>75.180000000000007</v>
      </c>
      <c r="S49" s="2">
        <f>VLOOKUP(A47,Average!A:R,18,FALSE)</f>
        <v>16</v>
      </c>
      <c r="T49" s="97"/>
    </row>
    <row r="50" spans="1:20" x14ac:dyDescent="0.25">
      <c r="A50" s="95">
        <v>15</v>
      </c>
      <c r="B50" s="95" t="str">
        <f>VLOOKUP(A50,first!A:D,2,FALSE)</f>
        <v>Caleb Brooks</v>
      </c>
      <c r="C50" s="95" t="str">
        <f>VLOOKUP(A50,first!A:D,3,FALSE)</f>
        <v>M</v>
      </c>
      <c r="D50" s="95">
        <f>VLOOKUP(A50,first!A:D,4,FALSE)</f>
        <v>10</v>
      </c>
      <c r="E50" s="2" t="s">
        <v>30</v>
      </c>
      <c r="F50" s="2">
        <f>VLOOKUP(A50,first!A:R,5,FALSE)</f>
        <v>81</v>
      </c>
      <c r="G50" s="2">
        <f>VLOOKUP(A50,first!A:R,6,FALSE)</f>
        <v>93</v>
      </c>
      <c r="H50" s="2">
        <f>VLOOKUP(A50,first!A:R,7,FALSE)</f>
        <v>71</v>
      </c>
      <c r="I50" s="2">
        <f>VLOOKUP(A50,first!A:R,8,FALSE)</f>
        <v>92</v>
      </c>
      <c r="J50" s="2">
        <f>VLOOKUP(A50,first!A:R,9,FALSE)</f>
        <v>88</v>
      </c>
      <c r="K50" s="2">
        <f>VLOOKUP(A50,first!A:R,10,FALSE)</f>
        <v>90</v>
      </c>
      <c r="L50" s="2">
        <f>VLOOKUP(A50,first!A:R,11,FALSE)</f>
        <v>99</v>
      </c>
      <c r="M50" s="2">
        <f>VLOOKUP(A50,first!A:R,12,FALSE)</f>
        <v>77</v>
      </c>
      <c r="N50" s="2">
        <f>VLOOKUP(A50,first!A:R,13,FALSE)</f>
        <v>81</v>
      </c>
      <c r="O50" s="2">
        <f>VLOOKUP(A50,first!A:R,14,FALSE)</f>
        <v>86</v>
      </c>
      <c r="P50" s="2">
        <f>VLOOKUP(A50,first!A:R,15,FALSE)</f>
        <v>86</v>
      </c>
      <c r="Q50" s="2">
        <f>VLOOKUP(A50,first!A:R,16,FALSE)</f>
        <v>944</v>
      </c>
      <c r="R50" s="2">
        <f>VLOOKUP(A50,first!A:R,17,FALSE)</f>
        <v>85.82</v>
      </c>
      <c r="S50" s="2">
        <f>VLOOKUP(A50,first!A:R,18,FALSE)</f>
        <v>10</v>
      </c>
      <c r="T50" s="95" t="str">
        <f>VLOOKUP(A50,Average!A:S,19,FALSE)</f>
        <v>Pass</v>
      </c>
    </row>
    <row r="51" spans="1:20" x14ac:dyDescent="0.25">
      <c r="A51" s="96"/>
      <c r="B51" s="96"/>
      <c r="C51" s="96"/>
      <c r="D51" s="96"/>
      <c r="E51" s="2" t="s">
        <v>31</v>
      </c>
      <c r="F51" s="2">
        <f>VLOOKUP(A50,second!A:R,5,FALSE)</f>
        <v>83</v>
      </c>
      <c r="G51" s="2">
        <f>VLOOKUP(A50,second!A:R,6,FALSE)</f>
        <v>70</v>
      </c>
      <c r="H51" s="2">
        <f>VLOOKUP(A50,second!A:R,7,FALSE)</f>
        <v>48</v>
      </c>
      <c r="I51" s="2">
        <f>VLOOKUP(A50,second!A:R,8,FALSE)</f>
        <v>66</v>
      </c>
      <c r="J51" s="2">
        <f>VLOOKUP(A50,second!A:R,9,FALSE)</f>
        <v>75</v>
      </c>
      <c r="K51" s="2">
        <f>VLOOKUP(A50,second!A:R,10,FALSE)</f>
        <v>94</v>
      </c>
      <c r="L51" s="2">
        <f>VLOOKUP(A50,second!A:R,11,FALSE)</f>
        <v>92</v>
      </c>
      <c r="M51" s="2">
        <f>VLOOKUP(A50,second!A:R,12,FALSE)</f>
        <v>64</v>
      </c>
      <c r="N51" s="2">
        <f>VLOOKUP(A50,second!A:R,13,FALSE)</f>
        <v>70</v>
      </c>
      <c r="O51" s="2">
        <f>VLOOKUP(A50,second!A:R,14,FALSE)</f>
        <v>78</v>
      </c>
      <c r="P51" s="2">
        <f>VLOOKUP(A50,second!A:R,15,FALSE)</f>
        <v>74</v>
      </c>
      <c r="Q51" s="2">
        <f>VLOOKUP(A50,second!A:R,16,FALSE)</f>
        <v>814</v>
      </c>
      <c r="R51" s="2">
        <f>VLOOKUP(A50,second!A:R,17,FALSE)</f>
        <v>74</v>
      </c>
      <c r="S51" s="2">
        <f>VLOOKUP(A50,second!A:R,18,FALSE)</f>
        <v>18</v>
      </c>
      <c r="T51" s="96"/>
    </row>
    <row r="52" spans="1:20" x14ac:dyDescent="0.25">
      <c r="A52" s="97"/>
      <c r="B52" s="97"/>
      <c r="C52" s="97"/>
      <c r="D52" s="97"/>
      <c r="E52" s="2" t="s">
        <v>32</v>
      </c>
      <c r="F52" s="2">
        <f>VLOOKUP(A50,Average!A:R,5,FALSE)</f>
        <v>82</v>
      </c>
      <c r="G52" s="2">
        <f>VLOOKUP(A50,Average!A:R,6,FALSE)</f>
        <v>81.5</v>
      </c>
      <c r="H52" s="2">
        <f>VLOOKUP(A50,Average!A:R,7,FALSE)</f>
        <v>59.5</v>
      </c>
      <c r="I52" s="2">
        <f>VLOOKUP(A50,Average!A:R,8,FALSE)</f>
        <v>79</v>
      </c>
      <c r="J52" s="2">
        <f>VLOOKUP(A50,Average!A:R,9,FALSE)</f>
        <v>81.5</v>
      </c>
      <c r="K52" s="2">
        <f>VLOOKUP(A50,Average!A:R,10,FALSE)</f>
        <v>92</v>
      </c>
      <c r="L52" s="2">
        <f>VLOOKUP(A50,Average!A:R,11,FALSE)</f>
        <v>95.5</v>
      </c>
      <c r="M52" s="2">
        <f>VLOOKUP(A50,Average!A:R,12,FALSE)</f>
        <v>70.5</v>
      </c>
      <c r="N52" s="2">
        <f>VLOOKUP(A50,Average!A:R,13,FALSE)</f>
        <v>75.5</v>
      </c>
      <c r="O52" s="2">
        <f>VLOOKUP(A50,Average!A:R,14,FALSE)</f>
        <v>82</v>
      </c>
      <c r="P52" s="2">
        <f>VLOOKUP(A50,Average!A:R,15,FALSE)</f>
        <v>80</v>
      </c>
      <c r="Q52" s="2">
        <f>VLOOKUP(A50,Average!A:R,16,FALSE)</f>
        <v>879</v>
      </c>
      <c r="R52" s="2">
        <f>VLOOKUP(A50,Average!A:R,17,FALSE)</f>
        <v>79.91</v>
      </c>
      <c r="S52" s="2">
        <f>VLOOKUP(A50,Average!A:R,18,FALSE)</f>
        <v>8</v>
      </c>
      <c r="T52" s="97"/>
    </row>
    <row r="53" spans="1:20" x14ac:dyDescent="0.25">
      <c r="A53" s="95">
        <v>16</v>
      </c>
      <c r="B53" s="95" t="str">
        <f>VLOOKUP(A53,first!A:D,2,FALSE)</f>
        <v>Charlotte Allen</v>
      </c>
      <c r="C53" s="95" t="str">
        <f>VLOOKUP(A53,first!A:D,3,FALSE)</f>
        <v>F</v>
      </c>
      <c r="D53" s="95">
        <f>VLOOKUP(A53,first!A:D,4,FALSE)</f>
        <v>10</v>
      </c>
      <c r="E53" s="2" t="s">
        <v>30</v>
      </c>
      <c r="F53" s="2">
        <f>VLOOKUP(A53,first!A:R,5,FALSE)</f>
        <v>89</v>
      </c>
      <c r="G53" s="2">
        <f>VLOOKUP(A53,first!A:R,6,FALSE)</f>
        <v>94</v>
      </c>
      <c r="H53" s="2">
        <f>VLOOKUP(A53,first!A:R,7,FALSE)</f>
        <v>87</v>
      </c>
      <c r="I53" s="2">
        <f>VLOOKUP(A53,first!A:R,8,FALSE)</f>
        <v>91</v>
      </c>
      <c r="J53" s="2">
        <f>VLOOKUP(A53,first!A:R,9,FALSE)</f>
        <v>90</v>
      </c>
      <c r="K53" s="2">
        <f>VLOOKUP(A53,first!A:R,10,FALSE)</f>
        <v>82</v>
      </c>
      <c r="L53" s="2">
        <f>VLOOKUP(A53,first!A:R,11,FALSE)</f>
        <v>98</v>
      </c>
      <c r="M53" s="2">
        <f>VLOOKUP(A53,first!A:R,12,FALSE)</f>
        <v>86</v>
      </c>
      <c r="N53" s="2">
        <f>VLOOKUP(A53,first!A:R,13,FALSE)</f>
        <v>90</v>
      </c>
      <c r="O53" s="2">
        <f>VLOOKUP(A53,first!A:R,14,FALSE)</f>
        <v>88</v>
      </c>
      <c r="P53" s="2">
        <f>VLOOKUP(A53,first!A:R,15,FALSE)</f>
        <v>95</v>
      </c>
      <c r="Q53" s="2">
        <f>VLOOKUP(A53,first!A:R,16,FALSE)</f>
        <v>990</v>
      </c>
      <c r="R53" s="2">
        <f>VLOOKUP(A53,first!A:R,17,FALSE)</f>
        <v>90</v>
      </c>
      <c r="S53" s="2">
        <f>VLOOKUP(A53,first!A:R,18,FALSE)</f>
        <v>4</v>
      </c>
      <c r="T53" s="95" t="str">
        <f>VLOOKUP(A53,Average!A:S,19,FALSE)</f>
        <v>Pass</v>
      </c>
    </row>
    <row r="54" spans="1:20" x14ac:dyDescent="0.25">
      <c r="A54" s="96"/>
      <c r="B54" s="96"/>
      <c r="C54" s="96"/>
      <c r="D54" s="96"/>
      <c r="E54" s="2" t="s">
        <v>31</v>
      </c>
      <c r="F54" s="2">
        <f>VLOOKUP(A53,second!A:R,5,FALSE)</f>
        <v>81</v>
      </c>
      <c r="G54" s="2">
        <f>VLOOKUP(A53,second!A:R,6,FALSE)</f>
        <v>81</v>
      </c>
      <c r="H54" s="2">
        <f>VLOOKUP(A53,second!A:R,7,FALSE)</f>
        <v>43</v>
      </c>
      <c r="I54" s="2">
        <f>VLOOKUP(A53,second!A:R,8,FALSE)</f>
        <v>73</v>
      </c>
      <c r="J54" s="2">
        <f>VLOOKUP(A53,second!A:R,9,FALSE)</f>
        <v>65</v>
      </c>
      <c r="K54" s="2">
        <f>VLOOKUP(A53,second!A:R,10,FALSE)</f>
        <v>87</v>
      </c>
      <c r="L54" s="2">
        <f>VLOOKUP(A53,second!A:R,11,FALSE)</f>
        <v>87</v>
      </c>
      <c r="M54" s="2">
        <f>VLOOKUP(A53,second!A:R,12,FALSE)</f>
        <v>62</v>
      </c>
      <c r="N54" s="2">
        <f>VLOOKUP(A53,second!A:R,13,FALSE)</f>
        <v>53</v>
      </c>
      <c r="O54" s="2">
        <f>VLOOKUP(A53,second!A:R,14,FALSE)</f>
        <v>75</v>
      </c>
      <c r="P54" s="2">
        <f>VLOOKUP(A53,second!A:R,15,FALSE)</f>
        <v>77</v>
      </c>
      <c r="Q54" s="2">
        <f>VLOOKUP(A53,second!A:R,16,FALSE)</f>
        <v>784</v>
      </c>
      <c r="R54" s="2">
        <f>VLOOKUP(A53,second!A:R,17,FALSE)</f>
        <v>71.27</v>
      </c>
      <c r="S54" s="2">
        <f>VLOOKUP(A53,second!A:R,18,FALSE)</f>
        <v>19</v>
      </c>
      <c r="T54" s="96"/>
    </row>
    <row r="55" spans="1:20" x14ac:dyDescent="0.25">
      <c r="A55" s="97"/>
      <c r="B55" s="97"/>
      <c r="C55" s="97"/>
      <c r="D55" s="97"/>
      <c r="E55" s="2" t="s">
        <v>32</v>
      </c>
      <c r="F55" s="2">
        <f>VLOOKUP(A53,Average!A:R,5,FALSE)</f>
        <v>85</v>
      </c>
      <c r="G55" s="2">
        <f>VLOOKUP(A53,Average!A:R,6,FALSE)</f>
        <v>87.5</v>
      </c>
      <c r="H55" s="2">
        <f>VLOOKUP(A53,Average!A:R,7,FALSE)</f>
        <v>65</v>
      </c>
      <c r="I55" s="2">
        <f>VLOOKUP(A53,Average!A:R,8,FALSE)</f>
        <v>82</v>
      </c>
      <c r="J55" s="2">
        <f>VLOOKUP(A53,Average!A:R,9,FALSE)</f>
        <v>77.5</v>
      </c>
      <c r="K55" s="2">
        <f>VLOOKUP(A53,Average!A:R,10,FALSE)</f>
        <v>84.5</v>
      </c>
      <c r="L55" s="2">
        <f>VLOOKUP(A53,Average!A:R,11,FALSE)</f>
        <v>92.5</v>
      </c>
      <c r="M55" s="2">
        <f>VLOOKUP(A53,Average!A:R,12,FALSE)</f>
        <v>74</v>
      </c>
      <c r="N55" s="2">
        <f>VLOOKUP(A53,Average!A:R,13,FALSE)</f>
        <v>50</v>
      </c>
      <c r="O55" s="2">
        <f>VLOOKUP(A53,Average!A:R,14,FALSE)</f>
        <v>81.5</v>
      </c>
      <c r="P55" s="2">
        <f>VLOOKUP(A53,Average!A:R,15,FALSE)</f>
        <v>86</v>
      </c>
      <c r="Q55" s="2">
        <f>VLOOKUP(A53,Average!A:R,16,FALSE)</f>
        <v>865.5</v>
      </c>
      <c r="R55" s="2">
        <f>VLOOKUP(A53,Average!A:R,17,FALSE)</f>
        <v>78.680000000000007</v>
      </c>
      <c r="S55" s="2">
        <f>VLOOKUP(A53,Average!A:R,18,FALSE)</f>
        <v>9</v>
      </c>
      <c r="T55" s="97"/>
    </row>
    <row r="56" spans="1:20" x14ac:dyDescent="0.25">
      <c r="A56" s="95">
        <v>17</v>
      </c>
      <c r="B56" s="95" t="str">
        <f>VLOOKUP(A56,first!A:D,2,FALSE)</f>
        <v>Isaac Bennett</v>
      </c>
      <c r="C56" s="95" t="str">
        <f>VLOOKUP(A56,first!A:D,3,FALSE)</f>
        <v>M</v>
      </c>
      <c r="D56" s="95">
        <f>VLOOKUP(A56,first!A:D,4,FALSE)</f>
        <v>10</v>
      </c>
      <c r="E56" s="2" t="s">
        <v>30</v>
      </c>
      <c r="F56" s="2">
        <f>VLOOKUP(A56,first!A:R,5,FALSE)</f>
        <v>54</v>
      </c>
      <c r="G56" s="2">
        <f>VLOOKUP(A56,first!A:R,6,FALSE)</f>
        <v>74</v>
      </c>
      <c r="H56" s="2">
        <f>VLOOKUP(A56,first!A:R,7,FALSE)</f>
        <v>45</v>
      </c>
      <c r="I56" s="2">
        <f>VLOOKUP(A56,first!A:R,8,FALSE)</f>
        <v>57</v>
      </c>
      <c r="J56" s="2">
        <f>VLOOKUP(A56,first!A:R,9,FALSE)</f>
        <v>58</v>
      </c>
      <c r="K56" s="2">
        <f>VLOOKUP(A56,first!A:R,10,FALSE)</f>
        <v>64</v>
      </c>
      <c r="L56" s="2">
        <f>VLOOKUP(A56,first!A:R,11,FALSE)</f>
        <v>87</v>
      </c>
      <c r="M56" s="2">
        <f>VLOOKUP(A56,first!A:R,12,FALSE)</f>
        <v>50</v>
      </c>
      <c r="N56" s="2">
        <f>VLOOKUP(A56,first!A:R,13,FALSE)</f>
        <v>49</v>
      </c>
      <c r="O56" s="2">
        <f>VLOOKUP(A56,first!A:R,14,FALSE)</f>
        <v>78</v>
      </c>
      <c r="P56" s="2">
        <f>VLOOKUP(A56,first!A:R,15,FALSE)</f>
        <v>53</v>
      </c>
      <c r="Q56" s="2">
        <f>VLOOKUP(A56,first!A:R,16,FALSE)</f>
        <v>669</v>
      </c>
      <c r="R56" s="2">
        <f>VLOOKUP(A56,first!A:R,17,FALSE)</f>
        <v>60.82</v>
      </c>
      <c r="S56" s="2">
        <f>VLOOKUP(A56,first!A:R,18,FALSE)</f>
        <v>25</v>
      </c>
      <c r="T56" s="95" t="str">
        <f>VLOOKUP(A56,Average!A:S,19,FALSE)</f>
        <v>Pass</v>
      </c>
    </row>
    <row r="57" spans="1:20" x14ac:dyDescent="0.25">
      <c r="A57" s="96"/>
      <c r="B57" s="96"/>
      <c r="C57" s="96"/>
      <c r="D57" s="96"/>
      <c r="E57" s="2" t="s">
        <v>31</v>
      </c>
      <c r="F57" s="2">
        <f>VLOOKUP(A56,second!A:R,5,FALSE)</f>
        <v>81</v>
      </c>
      <c r="G57" s="2">
        <f>VLOOKUP(A56,second!A:R,6,FALSE)</f>
        <v>93</v>
      </c>
      <c r="H57" s="2">
        <f>VLOOKUP(A56,second!A:R,7,FALSE)</f>
        <v>71</v>
      </c>
      <c r="I57" s="2">
        <f>VLOOKUP(A56,second!A:R,8,FALSE)</f>
        <v>92</v>
      </c>
      <c r="J57" s="2">
        <f>VLOOKUP(A56,second!A:R,9,FALSE)</f>
        <v>88</v>
      </c>
      <c r="K57" s="2">
        <f>VLOOKUP(A56,second!A:R,10,FALSE)</f>
        <v>90</v>
      </c>
      <c r="L57" s="2">
        <f>VLOOKUP(A56,second!A:R,11,FALSE)</f>
        <v>99</v>
      </c>
      <c r="M57" s="2">
        <f>VLOOKUP(A56,second!A:R,12,FALSE)</f>
        <v>77</v>
      </c>
      <c r="N57" s="2">
        <f>VLOOKUP(A56,second!A:R,13,FALSE)</f>
        <v>81</v>
      </c>
      <c r="O57" s="2">
        <f>VLOOKUP(A56,second!A:R,14,FALSE)</f>
        <v>86</v>
      </c>
      <c r="P57" s="2">
        <f>VLOOKUP(A56,second!A:R,15,FALSE)</f>
        <v>86</v>
      </c>
      <c r="Q57" s="2">
        <f>VLOOKUP(A56,second!A:R,16,FALSE)</f>
        <v>944</v>
      </c>
      <c r="R57" s="2">
        <f>VLOOKUP(A56,second!A:R,17,FALSE)</f>
        <v>85.82</v>
      </c>
      <c r="S57" s="2">
        <f>VLOOKUP(A56,second!A:R,18,FALSE)</f>
        <v>7</v>
      </c>
      <c r="T57" s="96"/>
    </row>
    <row r="58" spans="1:20" x14ac:dyDescent="0.25">
      <c r="A58" s="97"/>
      <c r="B58" s="97"/>
      <c r="C58" s="97"/>
      <c r="D58" s="97"/>
      <c r="E58" s="2" t="s">
        <v>32</v>
      </c>
      <c r="F58" s="2">
        <f>VLOOKUP(A56,Average!A:R,5,FALSE)</f>
        <v>67.5</v>
      </c>
      <c r="G58" s="2">
        <f>VLOOKUP(A56,Average!A:R,6,FALSE)</f>
        <v>83.5</v>
      </c>
      <c r="H58" s="2">
        <f>VLOOKUP(A56,Average!A:R,7,FALSE)</f>
        <v>58</v>
      </c>
      <c r="I58" s="2">
        <f>VLOOKUP(A56,Average!A:R,8,FALSE)</f>
        <v>74.5</v>
      </c>
      <c r="J58" s="2">
        <f>VLOOKUP(A56,Average!A:R,9,FALSE)</f>
        <v>73</v>
      </c>
      <c r="K58" s="2">
        <f>VLOOKUP(A56,Average!A:R,10,FALSE)</f>
        <v>77</v>
      </c>
      <c r="L58" s="2">
        <f>VLOOKUP(A56,Average!A:R,11,FALSE)</f>
        <v>93</v>
      </c>
      <c r="M58" s="2">
        <f>VLOOKUP(A56,Average!A:R,12,FALSE)</f>
        <v>63.5</v>
      </c>
      <c r="N58" s="2">
        <f>VLOOKUP(A56,Average!A:R,13,FALSE)</f>
        <v>65</v>
      </c>
      <c r="O58" s="2">
        <f>VLOOKUP(A56,Average!A:R,14,FALSE)</f>
        <v>82</v>
      </c>
      <c r="P58" s="2">
        <f>VLOOKUP(A56,Average!A:R,15,FALSE)</f>
        <v>69.5</v>
      </c>
      <c r="Q58" s="2">
        <f>VLOOKUP(A56,Average!A:R,16,FALSE)</f>
        <v>806.5</v>
      </c>
      <c r="R58" s="2">
        <f>VLOOKUP(A56,Average!A:R,17,FALSE)</f>
        <v>73.319999999999993</v>
      </c>
      <c r="S58" s="2">
        <f>VLOOKUP(A56,Average!A:R,18,FALSE)</f>
        <v>19</v>
      </c>
      <c r="T58" s="97"/>
    </row>
    <row r="59" spans="1:20" x14ac:dyDescent="0.25">
      <c r="A59" s="95">
        <v>18</v>
      </c>
      <c r="B59" s="95" t="str">
        <f>VLOOKUP(A59,first!A:D,2,FALSE)</f>
        <v>Harper Young</v>
      </c>
      <c r="C59" s="95" t="str">
        <f>VLOOKUP(A59,first!A:D,3,FALSE)</f>
        <v>F</v>
      </c>
      <c r="D59" s="95">
        <f>VLOOKUP(A59,first!A:D,4,FALSE)</f>
        <v>10</v>
      </c>
      <c r="E59" s="2" t="s">
        <v>30</v>
      </c>
      <c r="F59" s="2">
        <f>VLOOKUP(A59,first!A:R,5,FALSE)</f>
        <v>82</v>
      </c>
      <c r="G59" s="2">
        <f>VLOOKUP(A59,first!A:R,6,FALSE)</f>
        <v>77</v>
      </c>
      <c r="H59" s="2">
        <f>VLOOKUP(A59,first!A:R,7,FALSE)</f>
        <v>61</v>
      </c>
      <c r="I59" s="2">
        <f>VLOOKUP(A59,first!A:R,8,FALSE)</f>
        <v>76</v>
      </c>
      <c r="J59" s="2">
        <f>VLOOKUP(A59,first!A:R,9,FALSE)</f>
        <v>78</v>
      </c>
      <c r="K59" s="2">
        <f>VLOOKUP(A59,first!A:R,10,FALSE)</f>
        <v>89</v>
      </c>
      <c r="L59" s="2">
        <f>VLOOKUP(A59,first!A:R,11,FALSE)</f>
        <v>97</v>
      </c>
      <c r="M59" s="2">
        <f>VLOOKUP(A59,first!A:R,12,FALSE)</f>
        <v>68</v>
      </c>
      <c r="N59" s="2">
        <f>VLOOKUP(A59,first!A:R,13,FALSE)</f>
        <v>82</v>
      </c>
      <c r="O59" s="2">
        <f>VLOOKUP(A59,first!A:R,14,FALSE)</f>
        <v>84</v>
      </c>
      <c r="P59" s="2">
        <f>VLOOKUP(A59,first!A:R,15,FALSE)</f>
        <v>73</v>
      </c>
      <c r="Q59" s="2">
        <f>VLOOKUP(A59,first!A:R,16,FALSE)</f>
        <v>867</v>
      </c>
      <c r="R59" s="2">
        <f>VLOOKUP(A59,first!A:R,17,FALSE)</f>
        <v>78.819999999999993</v>
      </c>
      <c r="S59" s="2">
        <f>VLOOKUP(A59,first!A:R,18,FALSE)</f>
        <v>16</v>
      </c>
      <c r="T59" s="95" t="str">
        <f>VLOOKUP(A59,Average!A:S,19,FALSE)</f>
        <v>Pass</v>
      </c>
    </row>
    <row r="60" spans="1:20" x14ac:dyDescent="0.25">
      <c r="A60" s="96"/>
      <c r="B60" s="96"/>
      <c r="C60" s="96"/>
      <c r="D60" s="96"/>
      <c r="E60" s="2" t="s">
        <v>31</v>
      </c>
      <c r="F60" s="2">
        <f>VLOOKUP(A59,second!A:R,5,FALSE)</f>
        <v>89</v>
      </c>
      <c r="G60" s="2">
        <f>VLOOKUP(A59,second!A:R,6,FALSE)</f>
        <v>94</v>
      </c>
      <c r="H60" s="2">
        <f>VLOOKUP(A59,second!A:R,7,FALSE)</f>
        <v>87</v>
      </c>
      <c r="I60" s="2">
        <f>VLOOKUP(A59,second!A:R,8,FALSE)</f>
        <v>91</v>
      </c>
      <c r="J60" s="2">
        <f>VLOOKUP(A59,second!A:R,9,FALSE)</f>
        <v>90</v>
      </c>
      <c r="K60" s="2">
        <f>VLOOKUP(A59,second!A:R,10,FALSE)</f>
        <v>82</v>
      </c>
      <c r="L60" s="2">
        <f>VLOOKUP(A59,second!A:R,11,FALSE)</f>
        <v>98</v>
      </c>
      <c r="M60" s="2">
        <f>VLOOKUP(A59,second!A:R,12,FALSE)</f>
        <v>86</v>
      </c>
      <c r="N60" s="2">
        <f>VLOOKUP(A59,second!A:R,13,FALSE)</f>
        <v>90</v>
      </c>
      <c r="O60" s="2">
        <f>VLOOKUP(A59,second!A:R,14,FALSE)</f>
        <v>88</v>
      </c>
      <c r="P60" s="2">
        <f>VLOOKUP(A59,second!A:R,15,FALSE)</f>
        <v>95</v>
      </c>
      <c r="Q60" s="2">
        <f>VLOOKUP(A59,second!A:R,16,FALSE)</f>
        <v>990</v>
      </c>
      <c r="R60" s="2">
        <f>VLOOKUP(A59,second!A:R,17,FALSE)</f>
        <v>90</v>
      </c>
      <c r="S60" s="2">
        <f>VLOOKUP(A59,second!A:R,18,FALSE)</f>
        <v>3</v>
      </c>
      <c r="T60" s="96"/>
    </row>
    <row r="61" spans="1:20" x14ac:dyDescent="0.25">
      <c r="A61" s="97"/>
      <c r="B61" s="97"/>
      <c r="C61" s="97"/>
      <c r="D61" s="97"/>
      <c r="E61" s="2" t="s">
        <v>32</v>
      </c>
      <c r="F61" s="2">
        <f>VLOOKUP(A59,Average!A:R,5,FALSE)</f>
        <v>85.5</v>
      </c>
      <c r="G61" s="2">
        <f>VLOOKUP(A59,Average!A:R,6,FALSE)</f>
        <v>85.5</v>
      </c>
      <c r="H61" s="2">
        <f>VLOOKUP(A59,Average!A:R,7,FALSE)</f>
        <v>74</v>
      </c>
      <c r="I61" s="2">
        <f>VLOOKUP(A59,Average!A:R,8,FALSE)</f>
        <v>83.5</v>
      </c>
      <c r="J61" s="2">
        <f>VLOOKUP(A59,Average!A:R,9,FALSE)</f>
        <v>84</v>
      </c>
      <c r="K61" s="2">
        <f>VLOOKUP(A59,Average!A:R,10,FALSE)</f>
        <v>85.5</v>
      </c>
      <c r="L61" s="2">
        <f>VLOOKUP(A59,Average!A:R,11,FALSE)</f>
        <v>97.5</v>
      </c>
      <c r="M61" s="2">
        <f>VLOOKUP(A59,Average!A:R,12,FALSE)</f>
        <v>77</v>
      </c>
      <c r="N61" s="2">
        <f>VLOOKUP(A59,Average!A:R,13,FALSE)</f>
        <v>86</v>
      </c>
      <c r="O61" s="2">
        <f>VLOOKUP(A59,Average!A:R,14,FALSE)</f>
        <v>86</v>
      </c>
      <c r="P61" s="2">
        <f>VLOOKUP(A59,Average!A:R,15,FALSE)</f>
        <v>84</v>
      </c>
      <c r="Q61" s="2">
        <f>VLOOKUP(A59,Average!A:R,16,FALSE)</f>
        <v>928.5</v>
      </c>
      <c r="R61" s="2">
        <f>VLOOKUP(A59,Average!A:R,17,FALSE)</f>
        <v>84.41</v>
      </c>
      <c r="S61" s="2">
        <f>VLOOKUP(A59,Average!A:R,18,FALSE)</f>
        <v>7</v>
      </c>
      <c r="T61" s="97"/>
    </row>
    <row r="62" spans="1:20" x14ac:dyDescent="0.25">
      <c r="A62" s="95">
        <v>19</v>
      </c>
      <c r="B62" s="95" t="str">
        <f>VLOOKUP(A62,first!A:D,2,FALSE)</f>
        <v>Dylan Hayes</v>
      </c>
      <c r="C62" s="95" t="str">
        <f>VLOOKUP(A62,first!A:D,3,FALSE)</f>
        <v>M</v>
      </c>
      <c r="D62" s="95">
        <f>VLOOKUP(A62,first!A:D,4,FALSE)</f>
        <v>10</v>
      </c>
      <c r="E62" s="2" t="s">
        <v>30</v>
      </c>
      <c r="F62" s="2">
        <f>VLOOKUP(A62,first!A:R,5,FALSE)</f>
        <v>72</v>
      </c>
      <c r="G62" s="2">
        <f>VLOOKUP(A62,first!A:R,6,FALSE)</f>
        <v>86</v>
      </c>
      <c r="H62" s="2">
        <f>VLOOKUP(A62,first!A:R,7,FALSE)</f>
        <v>51</v>
      </c>
      <c r="I62" s="2">
        <f>VLOOKUP(A62,first!A:R,8,FALSE)</f>
        <v>58</v>
      </c>
      <c r="J62" s="2">
        <f>VLOOKUP(A62,first!A:R,9,FALSE)</f>
        <v>63</v>
      </c>
      <c r="K62" s="2">
        <f>VLOOKUP(A62,first!A:R,10,FALSE)</f>
        <v>78</v>
      </c>
      <c r="L62" s="2">
        <f>VLOOKUP(A62,first!A:R,11,FALSE)</f>
        <v>82</v>
      </c>
      <c r="M62" s="2">
        <f>VLOOKUP(A62,first!A:R,12,FALSE)</f>
        <v>66</v>
      </c>
      <c r="N62" s="2">
        <f>VLOOKUP(A62,first!A:R,13,FALSE)</f>
        <v>64</v>
      </c>
      <c r="O62" s="2">
        <f>VLOOKUP(A62,first!A:R,14,FALSE)</f>
        <v>78</v>
      </c>
      <c r="P62" s="2">
        <f>VLOOKUP(A62,first!A:R,15,FALSE)</f>
        <v>66</v>
      </c>
      <c r="Q62" s="2">
        <f>VLOOKUP(A62,first!A:R,16,FALSE)</f>
        <v>764</v>
      </c>
      <c r="R62" s="2">
        <f>VLOOKUP(A62,first!A:R,17,FALSE)</f>
        <v>69.45</v>
      </c>
      <c r="S62" s="2">
        <f>VLOOKUP(A62,first!A:R,18,FALSE)</f>
        <v>23</v>
      </c>
      <c r="T62" s="95" t="str">
        <f>VLOOKUP(A62,Average!A:S,19,FALSE)</f>
        <v>Pass</v>
      </c>
    </row>
    <row r="63" spans="1:20" x14ac:dyDescent="0.25">
      <c r="A63" s="96"/>
      <c r="B63" s="96"/>
      <c r="C63" s="96"/>
      <c r="D63" s="96"/>
      <c r="E63" s="2" t="s">
        <v>31</v>
      </c>
      <c r="F63" s="2">
        <f>VLOOKUP(A62,second!A:R,5,FALSE)</f>
        <v>54</v>
      </c>
      <c r="G63" s="2">
        <f>VLOOKUP(A62,second!A:R,6,FALSE)</f>
        <v>74</v>
      </c>
      <c r="H63" s="2">
        <f>VLOOKUP(A62,second!A:R,7,FALSE)</f>
        <v>45</v>
      </c>
      <c r="I63" s="2">
        <f>VLOOKUP(A62,second!A:R,8,FALSE)</f>
        <v>57</v>
      </c>
      <c r="J63" s="2">
        <f>VLOOKUP(A62,second!A:R,9,FALSE)</f>
        <v>58</v>
      </c>
      <c r="K63" s="2">
        <f>VLOOKUP(A62,second!A:R,10,FALSE)</f>
        <v>64</v>
      </c>
      <c r="L63" s="2">
        <f>VLOOKUP(A62,second!A:R,11,FALSE)</f>
        <v>87</v>
      </c>
      <c r="M63" s="2">
        <f>VLOOKUP(A62,second!A:R,12,FALSE)</f>
        <v>50</v>
      </c>
      <c r="N63" s="2">
        <f>VLOOKUP(A62,second!A:R,13,FALSE)</f>
        <v>49</v>
      </c>
      <c r="O63" s="2">
        <f>VLOOKUP(A62,second!A:R,14,FALSE)</f>
        <v>78</v>
      </c>
      <c r="P63" s="2">
        <f>VLOOKUP(A62,second!A:R,15,FALSE)</f>
        <v>53</v>
      </c>
      <c r="Q63" s="2">
        <f>VLOOKUP(A62,second!A:R,16,FALSE)</f>
        <v>669</v>
      </c>
      <c r="R63" s="2">
        <f>VLOOKUP(A62,second!A:R,17,FALSE)</f>
        <v>60.82</v>
      </c>
      <c r="S63" s="2">
        <f>VLOOKUP(A62,second!A:R,18,FALSE)</f>
        <v>25</v>
      </c>
      <c r="T63" s="96"/>
    </row>
    <row r="64" spans="1:20" x14ac:dyDescent="0.25">
      <c r="A64" s="97"/>
      <c r="B64" s="97"/>
      <c r="C64" s="97"/>
      <c r="D64" s="97"/>
      <c r="E64" s="2" t="s">
        <v>32</v>
      </c>
      <c r="F64" s="2">
        <f>VLOOKUP(A62,Average!A:R,5,FALSE)</f>
        <v>63</v>
      </c>
      <c r="G64" s="2">
        <f>VLOOKUP(A62,Average!A:R,6,FALSE)</f>
        <v>80</v>
      </c>
      <c r="H64" s="2">
        <f>VLOOKUP(A62,Average!A:R,7,FALSE)</f>
        <v>48</v>
      </c>
      <c r="I64" s="2">
        <f>VLOOKUP(A62,Average!A:R,8,FALSE)</f>
        <v>57.5</v>
      </c>
      <c r="J64" s="2">
        <f>VLOOKUP(A62,Average!A:R,9,FALSE)</f>
        <v>60.5</v>
      </c>
      <c r="K64" s="2">
        <f>VLOOKUP(A62,Average!A:R,10,FALSE)</f>
        <v>71</v>
      </c>
      <c r="L64" s="2">
        <f>VLOOKUP(A62,Average!A:R,11,FALSE)</f>
        <v>84.5</v>
      </c>
      <c r="M64" s="2">
        <f>VLOOKUP(A62,Average!A:R,12,FALSE)</f>
        <v>58</v>
      </c>
      <c r="N64" s="2">
        <f>VLOOKUP(A62,Average!A:R,13,FALSE)</f>
        <v>56.5</v>
      </c>
      <c r="O64" s="2">
        <f>VLOOKUP(A62,Average!A:R,14,FALSE)</f>
        <v>78</v>
      </c>
      <c r="P64" s="2">
        <f>VLOOKUP(A62,Average!A:R,15,FALSE)</f>
        <v>59.5</v>
      </c>
      <c r="Q64" s="2">
        <f>VLOOKUP(A62,Average!A:R,16,FALSE)</f>
        <v>716.5</v>
      </c>
      <c r="R64" s="2">
        <f>VLOOKUP(A62,Average!A:R,17,FALSE)</f>
        <v>65.14</v>
      </c>
      <c r="S64" s="2">
        <f>VLOOKUP(A62,Average!A:R,18,FALSE)</f>
        <v>25</v>
      </c>
      <c r="T64" s="97"/>
    </row>
    <row r="65" spans="1:20" x14ac:dyDescent="0.25">
      <c r="A65" s="95">
        <v>20</v>
      </c>
      <c r="B65" s="95" t="str">
        <f>VLOOKUP(A65,first!A:D,2,FALSE)</f>
        <v>Chloe Hill</v>
      </c>
      <c r="C65" s="95" t="str">
        <f>VLOOKUP(A65,first!A:D,3,FALSE)</f>
        <v>F</v>
      </c>
      <c r="D65" s="95">
        <f>VLOOKUP(A65,first!A:D,4,FALSE)</f>
        <v>10</v>
      </c>
      <c r="E65" s="2" t="s">
        <v>30</v>
      </c>
      <c r="F65" s="2">
        <f>VLOOKUP(A65,first!A:R,5,FALSE)</f>
        <v>81</v>
      </c>
      <c r="G65" s="2">
        <f>VLOOKUP(A65,first!A:R,6,FALSE)</f>
        <v>76</v>
      </c>
      <c r="H65" s="2">
        <f>VLOOKUP(A65,first!A:R,7,FALSE)</f>
        <v>33</v>
      </c>
      <c r="I65" s="2">
        <f>VLOOKUP(A65,first!A:R,8,FALSE)</f>
        <v>67</v>
      </c>
      <c r="J65" s="2">
        <f>VLOOKUP(A65,first!A:R,9,FALSE)</f>
        <v>69</v>
      </c>
      <c r="K65" s="2">
        <f>VLOOKUP(A65,first!A:R,10,FALSE)</f>
        <v>75</v>
      </c>
      <c r="L65" s="2">
        <f>VLOOKUP(A65,first!A:R,11,FALSE)</f>
        <v>91</v>
      </c>
      <c r="M65" s="2">
        <f>VLOOKUP(A65,first!A:R,12,FALSE)</f>
        <v>68</v>
      </c>
      <c r="N65" s="2">
        <f>VLOOKUP(A65,first!A:R,13,FALSE)</f>
        <v>65</v>
      </c>
      <c r="O65" s="2">
        <f>VLOOKUP(A65,first!A:R,14,FALSE)</f>
        <v>84</v>
      </c>
      <c r="P65" s="2">
        <f>VLOOKUP(A65,first!A:R,15,FALSE)</f>
        <v>75</v>
      </c>
      <c r="Q65" s="2">
        <f>VLOOKUP(A65,first!A:R,16,FALSE)</f>
        <v>784</v>
      </c>
      <c r="R65" s="2">
        <f>VLOOKUP(A65,first!A:R,17,FALSE)</f>
        <v>71.27</v>
      </c>
      <c r="S65" s="2">
        <f>VLOOKUP(A65,first!A:R,18,FALSE)</f>
        <v>21</v>
      </c>
      <c r="T65" s="95" t="str">
        <f>VLOOKUP(A65,Average!A:S,19,FALSE)</f>
        <v>Pass</v>
      </c>
    </row>
    <row r="66" spans="1:20" x14ac:dyDescent="0.25">
      <c r="A66" s="96"/>
      <c r="B66" s="96"/>
      <c r="C66" s="96"/>
      <c r="D66" s="96"/>
      <c r="E66" s="2" t="s">
        <v>31</v>
      </c>
      <c r="F66" s="2">
        <f>VLOOKUP(A65,second!A:R,5,FALSE)</f>
        <v>82</v>
      </c>
      <c r="G66" s="2">
        <f>VLOOKUP(A65,second!A:R,6,FALSE)</f>
        <v>77</v>
      </c>
      <c r="H66" s="2">
        <f>VLOOKUP(A65,second!A:R,7,FALSE)</f>
        <v>61</v>
      </c>
      <c r="I66" s="2">
        <f>VLOOKUP(A65,second!A:R,8,FALSE)</f>
        <v>76</v>
      </c>
      <c r="J66" s="2">
        <f>VLOOKUP(A65,second!A:R,9,FALSE)</f>
        <v>78</v>
      </c>
      <c r="K66" s="2">
        <f>VLOOKUP(A65,second!A:R,10,FALSE)</f>
        <v>89</v>
      </c>
      <c r="L66" s="2">
        <f>VLOOKUP(A65,second!A:R,11,FALSE)</f>
        <v>97</v>
      </c>
      <c r="M66" s="2">
        <f>VLOOKUP(A65,second!A:R,12,FALSE)</f>
        <v>68</v>
      </c>
      <c r="N66" s="2">
        <f>VLOOKUP(A65,second!A:R,13,FALSE)</f>
        <v>82</v>
      </c>
      <c r="O66" s="2">
        <f>VLOOKUP(A65,second!A:R,14,FALSE)</f>
        <v>84</v>
      </c>
      <c r="P66" s="2">
        <f>VLOOKUP(A65,second!A:R,15,FALSE)</f>
        <v>73</v>
      </c>
      <c r="Q66" s="2">
        <f>VLOOKUP(A65,second!A:R,16,FALSE)</f>
        <v>867</v>
      </c>
      <c r="R66" s="2">
        <f>VLOOKUP(A65,second!A:R,17,FALSE)</f>
        <v>78.819999999999993</v>
      </c>
      <c r="S66" s="2">
        <f>VLOOKUP(A65,second!A:R,18,FALSE)</f>
        <v>15</v>
      </c>
      <c r="T66" s="96"/>
    </row>
    <row r="67" spans="1:20" x14ac:dyDescent="0.25">
      <c r="A67" s="97"/>
      <c r="B67" s="97"/>
      <c r="C67" s="97"/>
      <c r="D67" s="97"/>
      <c r="E67" s="2" t="s">
        <v>32</v>
      </c>
      <c r="F67" s="2">
        <f>VLOOKUP(A65,Average!A:R,5,FALSE)</f>
        <v>81.5</v>
      </c>
      <c r="G67" s="2">
        <f>VLOOKUP(A65,Average!A:R,6,FALSE)</f>
        <v>76.5</v>
      </c>
      <c r="H67" s="2">
        <f>VLOOKUP(A65,Average!A:R,7,FALSE)</f>
        <v>47</v>
      </c>
      <c r="I67" s="2">
        <f>VLOOKUP(A65,Average!A:R,8,FALSE)</f>
        <v>71.5</v>
      </c>
      <c r="J67" s="2">
        <f>VLOOKUP(A65,Average!A:R,9,FALSE)</f>
        <v>73.5</v>
      </c>
      <c r="K67" s="2">
        <f>VLOOKUP(A65,Average!A:R,10,FALSE)</f>
        <v>82</v>
      </c>
      <c r="L67" s="2">
        <f>VLOOKUP(A65,Average!A:R,11,FALSE)</f>
        <v>94</v>
      </c>
      <c r="M67" s="2">
        <f>VLOOKUP(A65,Average!A:R,12,FALSE)</f>
        <v>68</v>
      </c>
      <c r="N67" s="2">
        <f>VLOOKUP(A65,Average!A:R,13,FALSE)</f>
        <v>73.5</v>
      </c>
      <c r="O67" s="2">
        <f>VLOOKUP(A65,Average!A:R,14,FALSE)</f>
        <v>84</v>
      </c>
      <c r="P67" s="2">
        <f>VLOOKUP(A65,Average!A:R,15,FALSE)</f>
        <v>74</v>
      </c>
      <c r="Q67" s="2">
        <f>VLOOKUP(A65,Average!A:R,16,FALSE)</f>
        <v>825.5</v>
      </c>
      <c r="R67" s="2">
        <f>VLOOKUP(A65,Average!A:R,17,FALSE)</f>
        <v>75.05</v>
      </c>
      <c r="S67" s="2">
        <f>VLOOKUP(A65,Average!A:R,18,FALSE)</f>
        <v>17</v>
      </c>
      <c r="T67" s="97"/>
    </row>
    <row r="68" spans="1:20" x14ac:dyDescent="0.25">
      <c r="A68" s="95">
        <v>21</v>
      </c>
      <c r="B68" s="95" t="str">
        <f>VLOOKUP(A68,first!A:D,2,FALSE)</f>
        <v>Lucas Morgan</v>
      </c>
      <c r="C68" s="95" t="str">
        <f>VLOOKUP(A68,first!A:D,3,FALSE)</f>
        <v>M</v>
      </c>
      <c r="D68" s="95">
        <f>VLOOKUP(A68,first!A:D,4,FALSE)</f>
        <v>10</v>
      </c>
      <c r="E68" s="2" t="s">
        <v>30</v>
      </c>
      <c r="F68" s="2">
        <f>VLOOKUP(A68,first!A:R,5,FALSE)</f>
        <v>81</v>
      </c>
      <c r="G68" s="2">
        <f>VLOOKUP(A68,first!A:R,6,FALSE)</f>
        <v>91</v>
      </c>
      <c r="H68" s="2">
        <f>VLOOKUP(A68,first!A:R,7,FALSE)</f>
        <v>65</v>
      </c>
      <c r="I68" s="2">
        <f>VLOOKUP(A68,first!A:R,8,FALSE)</f>
        <v>70</v>
      </c>
      <c r="J68" s="2">
        <f>VLOOKUP(A68,first!A:R,9,FALSE)</f>
        <v>68</v>
      </c>
      <c r="K68" s="2">
        <f>VLOOKUP(A68,first!A:R,10,FALSE)</f>
        <v>91</v>
      </c>
      <c r="L68" s="2">
        <f>VLOOKUP(A68,first!A:R,11,FALSE)</f>
        <v>89</v>
      </c>
      <c r="M68" s="2">
        <f>VLOOKUP(A68,first!A:R,12,FALSE)</f>
        <v>70</v>
      </c>
      <c r="N68" s="2">
        <f>VLOOKUP(A68,first!A:R,13,FALSE)</f>
        <v>77</v>
      </c>
      <c r="O68" s="2">
        <f>VLOOKUP(A68,first!A:R,14,FALSE)</f>
        <v>82</v>
      </c>
      <c r="P68" s="2">
        <f>VLOOKUP(A68,first!A:R,15,FALSE)</f>
        <v>78</v>
      </c>
      <c r="Q68" s="2">
        <f>VLOOKUP(A68,first!A:R,16,FALSE)</f>
        <v>862</v>
      </c>
      <c r="R68" s="2">
        <f>VLOOKUP(A68,first!A:R,17,FALSE)</f>
        <v>78.36</v>
      </c>
      <c r="S68" s="2">
        <f>VLOOKUP(A68,first!A:R,18,FALSE)</f>
        <v>17</v>
      </c>
      <c r="T68" s="95" t="str">
        <f>VLOOKUP(A68,Average!A:S,19,FALSE)</f>
        <v>Pass</v>
      </c>
    </row>
    <row r="69" spans="1:20" x14ac:dyDescent="0.25">
      <c r="A69" s="96"/>
      <c r="B69" s="96"/>
      <c r="C69" s="96"/>
      <c r="D69" s="96"/>
      <c r="E69" s="2" t="s">
        <v>31</v>
      </c>
      <c r="F69" s="2">
        <f>VLOOKUP(A68,second!A:R,5,FALSE)</f>
        <v>72</v>
      </c>
      <c r="G69" s="2">
        <f>VLOOKUP(A68,second!A:R,6,FALSE)</f>
        <v>86</v>
      </c>
      <c r="H69" s="2">
        <f>VLOOKUP(A68,second!A:R,7,FALSE)</f>
        <v>51</v>
      </c>
      <c r="I69" s="2">
        <f>VLOOKUP(A68,second!A:R,8,FALSE)</f>
        <v>58</v>
      </c>
      <c r="J69" s="2">
        <f>VLOOKUP(A68,second!A:R,9,FALSE)</f>
        <v>63</v>
      </c>
      <c r="K69" s="2">
        <f>VLOOKUP(A68,second!A:R,10,FALSE)</f>
        <v>78</v>
      </c>
      <c r="L69" s="2">
        <f>VLOOKUP(A68,second!A:R,11,FALSE)</f>
        <v>82</v>
      </c>
      <c r="M69" s="2">
        <f>VLOOKUP(A68,second!A:R,12,FALSE)</f>
        <v>66</v>
      </c>
      <c r="N69" s="2">
        <f>VLOOKUP(A68,second!A:R,13,FALSE)</f>
        <v>64</v>
      </c>
      <c r="O69" s="2">
        <f>VLOOKUP(A68,second!A:R,14,FALSE)</f>
        <v>78</v>
      </c>
      <c r="P69" s="2">
        <f>VLOOKUP(A68,second!A:R,15,FALSE)</f>
        <v>66</v>
      </c>
      <c r="Q69" s="2">
        <f>VLOOKUP(A68,second!A:R,16,FALSE)</f>
        <v>764</v>
      </c>
      <c r="R69" s="2">
        <f>VLOOKUP(A68,second!A:R,17,FALSE)</f>
        <v>69.45</v>
      </c>
      <c r="S69" s="2">
        <f>VLOOKUP(A68,second!A:R,18,FALSE)</f>
        <v>22</v>
      </c>
      <c r="T69" s="96"/>
    </row>
    <row r="70" spans="1:20" x14ac:dyDescent="0.25">
      <c r="A70" s="97"/>
      <c r="B70" s="97"/>
      <c r="C70" s="97"/>
      <c r="D70" s="97"/>
      <c r="E70" s="2" t="s">
        <v>32</v>
      </c>
      <c r="F70" s="2">
        <f>VLOOKUP(A68,Average!A:R,5,FALSE)</f>
        <v>76.5</v>
      </c>
      <c r="G70" s="2">
        <f>VLOOKUP(A68,Average!A:R,6,FALSE)</f>
        <v>88.5</v>
      </c>
      <c r="H70" s="2">
        <f>VLOOKUP(A68,Average!A:R,7,FALSE)</f>
        <v>58</v>
      </c>
      <c r="I70" s="2">
        <f>VLOOKUP(A68,Average!A:R,8,FALSE)</f>
        <v>64</v>
      </c>
      <c r="J70" s="2">
        <f>VLOOKUP(A68,Average!A:R,9,FALSE)</f>
        <v>65.5</v>
      </c>
      <c r="K70" s="2">
        <f>VLOOKUP(A68,Average!A:R,10,FALSE)</f>
        <v>84.5</v>
      </c>
      <c r="L70" s="2">
        <f>VLOOKUP(A68,Average!A:R,11,FALSE)</f>
        <v>85.5</v>
      </c>
      <c r="M70" s="2">
        <f>VLOOKUP(A68,Average!A:R,12,FALSE)</f>
        <v>68</v>
      </c>
      <c r="N70" s="2">
        <f>VLOOKUP(A68,Average!A:R,13,FALSE)</f>
        <v>70.5</v>
      </c>
      <c r="O70" s="2">
        <f>VLOOKUP(A68,Average!A:R,14,FALSE)</f>
        <v>80</v>
      </c>
      <c r="P70" s="2">
        <f>VLOOKUP(A68,Average!A:R,15,FALSE)</f>
        <v>72</v>
      </c>
      <c r="Q70" s="2">
        <f>VLOOKUP(A68,Average!A:R,16,FALSE)</f>
        <v>813</v>
      </c>
      <c r="R70" s="2">
        <f>VLOOKUP(A68,Average!A:R,17,FALSE)</f>
        <v>73.91</v>
      </c>
      <c r="S70" s="2">
        <f>VLOOKUP(A68,Average!A:R,18,FALSE)</f>
        <v>18</v>
      </c>
      <c r="T70" s="97"/>
    </row>
    <row r="71" spans="1:20" x14ac:dyDescent="0.25">
      <c r="A71" s="95">
        <v>22</v>
      </c>
      <c r="B71" s="95" t="str">
        <f>VLOOKUP(A71,first!A:D,2,FALSE)</f>
        <v>Ella King</v>
      </c>
      <c r="C71" s="95" t="str">
        <f>VLOOKUP(A71,first!A:D,3,FALSE)</f>
        <v>F</v>
      </c>
      <c r="D71" s="95">
        <f>VLOOKUP(A71,first!A:D,4,FALSE)</f>
        <v>10</v>
      </c>
      <c r="E71" s="2" t="s">
        <v>30</v>
      </c>
      <c r="F71" s="2">
        <f>VLOOKUP(A71,first!A:R,5,FALSE)</f>
        <v>46</v>
      </c>
      <c r="G71" s="2">
        <f>VLOOKUP(A71,first!A:R,6,FALSE)</f>
        <v>55</v>
      </c>
      <c r="H71" s="2">
        <f>VLOOKUP(A71,first!A:R,7,FALSE)</f>
        <v>33</v>
      </c>
      <c r="I71" s="2">
        <f>VLOOKUP(A71,first!A:R,8,FALSE)</f>
        <v>45</v>
      </c>
      <c r="J71" s="2">
        <f>VLOOKUP(A71,first!A:R,9,FALSE)</f>
        <v>52</v>
      </c>
      <c r="K71" s="2">
        <f>VLOOKUP(A71,first!A:R,10,FALSE)</f>
        <v>53</v>
      </c>
      <c r="L71" s="2">
        <f>VLOOKUP(A71,first!A:R,11,FALSE)</f>
        <v>60</v>
      </c>
      <c r="M71" s="2">
        <f>VLOOKUP(A71,first!A:R,12,FALSE)</f>
        <v>50</v>
      </c>
      <c r="N71" s="2">
        <f>VLOOKUP(A71,first!A:R,13,FALSE)</f>
        <v>46</v>
      </c>
      <c r="O71" s="2">
        <f>VLOOKUP(A71,first!A:R,14,FALSE)</f>
        <v>64</v>
      </c>
      <c r="P71" s="2">
        <f>VLOOKUP(A71,first!A:R,15,FALSE)</f>
        <v>46</v>
      </c>
      <c r="Q71" s="2">
        <f>VLOOKUP(A71,first!A:R,16,FALSE)</f>
        <v>550</v>
      </c>
      <c r="R71" s="2">
        <f>VLOOKUP(A71,first!A:R,17,FALSE)</f>
        <v>50</v>
      </c>
      <c r="S71" s="2">
        <f>VLOOKUP(A71,first!A:R,18,FALSE)</f>
        <v>27</v>
      </c>
      <c r="T71" s="95" t="str">
        <f>VLOOKUP(A71,Average!A:S,19,FALSE)</f>
        <v>Pass</v>
      </c>
    </row>
    <row r="72" spans="1:20" x14ac:dyDescent="0.25">
      <c r="A72" s="96"/>
      <c r="B72" s="96"/>
      <c r="C72" s="96"/>
      <c r="D72" s="96"/>
      <c r="E72" s="2" t="s">
        <v>31</v>
      </c>
      <c r="F72" s="2">
        <f>VLOOKUP(A71,second!A:R,5,FALSE)</f>
        <v>81</v>
      </c>
      <c r="G72" s="2">
        <f>VLOOKUP(A71,second!A:R,6,FALSE)</f>
        <v>76</v>
      </c>
      <c r="H72" s="2">
        <f>VLOOKUP(A71,second!A:R,7,FALSE)</f>
        <v>33</v>
      </c>
      <c r="I72" s="2">
        <f>VLOOKUP(A71,second!A:R,8,FALSE)</f>
        <v>67</v>
      </c>
      <c r="J72" s="2">
        <f>VLOOKUP(A71,second!A:R,9,FALSE)</f>
        <v>69</v>
      </c>
      <c r="K72" s="2">
        <f>VLOOKUP(A71,second!A:R,10,FALSE)</f>
        <v>75</v>
      </c>
      <c r="L72" s="2">
        <f>VLOOKUP(A71,second!A:R,11,FALSE)</f>
        <v>91</v>
      </c>
      <c r="M72" s="2">
        <f>VLOOKUP(A71,second!A:R,12,FALSE)</f>
        <v>68</v>
      </c>
      <c r="N72" s="2">
        <f>VLOOKUP(A71,second!A:R,13,FALSE)</f>
        <v>65</v>
      </c>
      <c r="O72" s="2">
        <f>VLOOKUP(A71,second!A:R,14,FALSE)</f>
        <v>84</v>
      </c>
      <c r="P72" s="2">
        <f>VLOOKUP(A71,second!A:R,15,FALSE)</f>
        <v>75</v>
      </c>
      <c r="Q72" s="2">
        <f>VLOOKUP(A71,second!A:R,16,FALSE)</f>
        <v>784</v>
      </c>
      <c r="R72" s="2">
        <f>VLOOKUP(A71,second!A:R,17,FALSE)</f>
        <v>71.27</v>
      </c>
      <c r="S72" s="2">
        <f>VLOOKUP(A71,second!A:R,18,FALSE)</f>
        <v>19</v>
      </c>
      <c r="T72" s="96"/>
    </row>
    <row r="73" spans="1:20" x14ac:dyDescent="0.25">
      <c r="A73" s="97"/>
      <c r="B73" s="97"/>
      <c r="C73" s="97"/>
      <c r="D73" s="97"/>
      <c r="E73" s="2" t="s">
        <v>32</v>
      </c>
      <c r="F73" s="2">
        <f>VLOOKUP(A71,Average!A:R,5,FALSE)</f>
        <v>63.5</v>
      </c>
      <c r="G73" s="2">
        <f>VLOOKUP(A71,Average!A:R,6,FALSE)</f>
        <v>65.5</v>
      </c>
      <c r="H73" s="2">
        <f>VLOOKUP(A71,Average!A:R,7,FALSE)</f>
        <v>33</v>
      </c>
      <c r="I73" s="2">
        <f>VLOOKUP(A71,Average!A:R,8,FALSE)</f>
        <v>56</v>
      </c>
      <c r="J73" s="2">
        <f>VLOOKUP(A71,Average!A:R,9,FALSE)</f>
        <v>60.5</v>
      </c>
      <c r="K73" s="2">
        <f>VLOOKUP(A71,Average!A:R,10,FALSE)</f>
        <v>64</v>
      </c>
      <c r="L73" s="2">
        <f>VLOOKUP(A71,Average!A:R,11,FALSE)</f>
        <v>75.5</v>
      </c>
      <c r="M73" s="2">
        <f>VLOOKUP(A71,Average!A:R,12,FALSE)</f>
        <v>59</v>
      </c>
      <c r="N73" s="2">
        <f>VLOOKUP(A71,Average!A:R,13,FALSE)</f>
        <v>55.5</v>
      </c>
      <c r="O73" s="2">
        <f>VLOOKUP(A71,Average!A:R,14,FALSE)</f>
        <v>74</v>
      </c>
      <c r="P73" s="2">
        <f>VLOOKUP(A71,Average!A:R,15,FALSE)</f>
        <v>60.5</v>
      </c>
      <c r="Q73" s="2">
        <f>VLOOKUP(A71,Average!A:R,16,FALSE)</f>
        <v>667</v>
      </c>
      <c r="R73" s="2">
        <f>VLOOKUP(A71,Average!A:R,17,FALSE)</f>
        <v>60.64</v>
      </c>
      <c r="S73" s="2">
        <f>VLOOKUP(A71,Average!A:R,18,FALSE)</f>
        <v>27</v>
      </c>
      <c r="T73" s="97"/>
    </row>
    <row r="74" spans="1:20" x14ac:dyDescent="0.25">
      <c r="A74" s="95">
        <v>23</v>
      </c>
      <c r="B74" s="95" t="str">
        <f>VLOOKUP(A74,first!A:D,2,FALSE)</f>
        <v>Birtukan Doe</v>
      </c>
      <c r="C74" s="95" t="str">
        <f>VLOOKUP(A74,first!A:D,3,FALSE)</f>
        <v>M</v>
      </c>
      <c r="D74" s="95">
        <f>VLOOKUP(A74,first!A:D,4,FALSE)</f>
        <v>10</v>
      </c>
      <c r="E74" s="2" t="s">
        <v>30</v>
      </c>
      <c r="F74" s="2">
        <f>VLOOKUP(A74,first!A:R,5,FALSE)</f>
        <v>94</v>
      </c>
      <c r="G74" s="2">
        <f>VLOOKUP(A74,first!A:R,6,FALSE)</f>
        <v>95</v>
      </c>
      <c r="H74" s="2">
        <f>VLOOKUP(A74,first!A:R,7,FALSE)</f>
        <v>91</v>
      </c>
      <c r="I74" s="2">
        <f>VLOOKUP(A74,first!A:R,8,FALSE)</f>
        <v>88</v>
      </c>
      <c r="J74" s="2">
        <f>VLOOKUP(A74,first!A:R,9,FALSE)</f>
        <v>92</v>
      </c>
      <c r="K74" s="2">
        <f>VLOOKUP(A74,first!A:R,10,FALSE)</f>
        <v>99</v>
      </c>
      <c r="L74" s="2">
        <f>VLOOKUP(A74,first!A:R,11,FALSE)</f>
        <v>94</v>
      </c>
      <c r="M74" s="2">
        <f>VLOOKUP(A74,first!A:R,12,FALSE)</f>
        <v>82</v>
      </c>
      <c r="N74" s="2">
        <f>VLOOKUP(A74,first!A:R,13,FALSE)</f>
        <v>86</v>
      </c>
      <c r="O74" s="2">
        <f>VLOOKUP(A74,first!A:R,14,FALSE)</f>
        <v>90</v>
      </c>
      <c r="P74" s="2">
        <f>VLOOKUP(A74,first!A:R,15,FALSE)</f>
        <v>91</v>
      </c>
      <c r="Q74" s="2">
        <f>VLOOKUP(A74,first!A:R,16,FALSE)</f>
        <v>1002</v>
      </c>
      <c r="R74" s="2">
        <f>VLOOKUP(A74,first!A:R,17,FALSE)</f>
        <v>91.09</v>
      </c>
      <c r="S74" s="2">
        <f>VLOOKUP(A74,first!A:R,18,FALSE)</f>
        <v>3</v>
      </c>
      <c r="T74" s="95" t="str">
        <f>VLOOKUP(A74,Average!A:S,19,FALSE)</f>
        <v>Fail</v>
      </c>
    </row>
    <row r="75" spans="1:20" x14ac:dyDescent="0.25">
      <c r="A75" s="96"/>
      <c r="B75" s="96"/>
      <c r="C75" s="96"/>
      <c r="D75" s="96"/>
      <c r="E75" s="2" t="s">
        <v>31</v>
      </c>
      <c r="F75" s="2">
        <f>VLOOKUP(A74,second!A:R,5,FALSE)</f>
        <v>81</v>
      </c>
      <c r="G75" s="2">
        <f>VLOOKUP(A74,second!A:R,6,FALSE)</f>
        <v>91</v>
      </c>
      <c r="H75" s="2">
        <f>VLOOKUP(A74,second!A:R,7,FALSE)</f>
        <v>65</v>
      </c>
      <c r="I75" s="2">
        <f>VLOOKUP(A74,second!A:R,8,FALSE)</f>
        <v>70</v>
      </c>
      <c r="J75" s="2">
        <f>VLOOKUP(A74,second!A:R,9,FALSE)</f>
        <v>68</v>
      </c>
      <c r="K75" s="2">
        <f>VLOOKUP(A74,second!A:R,10,FALSE)</f>
        <v>91</v>
      </c>
      <c r="L75" s="2">
        <f>VLOOKUP(A74,second!A:R,11,FALSE)</f>
        <v>89</v>
      </c>
      <c r="M75" s="2">
        <f>VLOOKUP(A74,second!A:R,12,FALSE)</f>
        <v>70</v>
      </c>
      <c r="N75" s="2">
        <f>VLOOKUP(A74,second!A:R,13,FALSE)</f>
        <v>77</v>
      </c>
      <c r="O75" s="2">
        <f>VLOOKUP(A74,second!A:R,14,FALSE)</f>
        <v>82</v>
      </c>
      <c r="P75" s="2">
        <f>VLOOKUP(A74,second!A:R,15,FALSE)</f>
        <v>78</v>
      </c>
      <c r="Q75" s="2">
        <f>VLOOKUP(A74,second!A:R,16,FALSE)</f>
        <v>862</v>
      </c>
      <c r="R75" s="2">
        <f>VLOOKUP(A74,second!A:R,17,FALSE)</f>
        <v>78.36</v>
      </c>
      <c r="S75" s="2">
        <f>VLOOKUP(A74,second!A:R,18,FALSE)</f>
        <v>16</v>
      </c>
      <c r="T75" s="96"/>
    </row>
    <row r="76" spans="1:20" x14ac:dyDescent="0.25">
      <c r="A76" s="97"/>
      <c r="B76" s="97"/>
      <c r="C76" s="97"/>
      <c r="D76" s="97"/>
      <c r="E76" s="2" t="s">
        <v>32</v>
      </c>
      <c r="F76" s="2">
        <f>VLOOKUP(A74,Average!A:R,5,FALSE)</f>
        <v>38</v>
      </c>
      <c r="G76" s="2">
        <f>VLOOKUP(A74,Average!A:R,6,FALSE)</f>
        <v>64</v>
      </c>
      <c r="H76" s="2">
        <f>VLOOKUP(A74,Average!A:R,7,FALSE)</f>
        <v>30</v>
      </c>
      <c r="I76" s="2">
        <f>VLOOKUP(A74,Average!A:R,8,FALSE)</f>
        <v>39</v>
      </c>
      <c r="J76" s="2">
        <f>VLOOKUP(A74,Average!A:R,9,FALSE)</f>
        <v>40</v>
      </c>
      <c r="K76" s="2">
        <f>VLOOKUP(A74,Average!A:R,10,FALSE)</f>
        <v>40</v>
      </c>
      <c r="L76" s="2">
        <f>VLOOKUP(A74,Average!A:R,11,FALSE)</f>
        <v>40</v>
      </c>
      <c r="M76" s="2">
        <f>VLOOKUP(A74,Average!A:R,12,FALSE)</f>
        <v>76</v>
      </c>
      <c r="N76" s="2">
        <f>VLOOKUP(A74,Average!A:R,13,FALSE)</f>
        <v>81.5</v>
      </c>
      <c r="O76" s="2">
        <f>VLOOKUP(A74,Average!A:R,14,FALSE)</f>
        <v>42</v>
      </c>
      <c r="P76" s="2">
        <f>VLOOKUP(A74,Average!A:R,15,FALSE)</f>
        <v>38</v>
      </c>
      <c r="Q76" s="2">
        <f>VLOOKUP(A74,Average!A:R,16,FALSE)</f>
        <v>528.5</v>
      </c>
      <c r="R76" s="2">
        <f>VLOOKUP(A74,Average!A:R,17,FALSE)</f>
        <v>48.05</v>
      </c>
      <c r="S76" s="2">
        <f>VLOOKUP(A74,Average!A:R,18,FALSE)</f>
        <v>28</v>
      </c>
      <c r="T76" s="97"/>
    </row>
    <row r="77" spans="1:20" x14ac:dyDescent="0.25">
      <c r="A77" s="95">
        <v>24</v>
      </c>
      <c r="B77" s="95" t="str">
        <f>VLOOKUP(A77,first!A:D,2,FALSE)</f>
        <v>Grace Wright</v>
      </c>
      <c r="C77" s="95" t="str">
        <f>VLOOKUP(A77,first!A:D,3,FALSE)</f>
        <v>F</v>
      </c>
      <c r="D77" s="95">
        <f>VLOOKUP(A77,first!A:D,4,FALSE)</f>
        <v>10</v>
      </c>
      <c r="E77" s="2" t="s">
        <v>30</v>
      </c>
      <c r="F77" s="2">
        <f>VLOOKUP(A77,first!A:R,5,FALSE)</f>
        <v>78</v>
      </c>
      <c r="G77" s="2">
        <f>VLOOKUP(A77,first!A:R,6,FALSE)</f>
        <v>89</v>
      </c>
      <c r="H77" s="2">
        <f>VLOOKUP(A77,first!A:R,7,FALSE)</f>
        <v>74</v>
      </c>
      <c r="I77" s="2">
        <f>VLOOKUP(A77,first!A:R,8,FALSE)</f>
        <v>88</v>
      </c>
      <c r="J77" s="2">
        <f>VLOOKUP(A77,first!A:R,9,FALSE)</f>
        <v>65</v>
      </c>
      <c r="K77" s="2">
        <f>VLOOKUP(A77,first!A:R,10,FALSE)</f>
        <v>93</v>
      </c>
      <c r="L77" s="2">
        <f>VLOOKUP(A77,first!A:R,11,FALSE)</f>
        <v>86</v>
      </c>
      <c r="M77" s="2">
        <f>VLOOKUP(A77,first!A:R,12,FALSE)</f>
        <v>80</v>
      </c>
      <c r="N77" s="2">
        <f>VLOOKUP(A77,first!A:R,13,FALSE)</f>
        <v>85</v>
      </c>
      <c r="O77" s="2">
        <f>VLOOKUP(A77,first!A:R,14,FALSE)</f>
        <v>88</v>
      </c>
      <c r="P77" s="2">
        <f>VLOOKUP(A77,first!A:R,15,FALSE)</f>
        <v>75</v>
      </c>
      <c r="Q77" s="2">
        <f>VLOOKUP(A77,first!A:R,16,FALSE)</f>
        <v>901</v>
      </c>
      <c r="R77" s="2">
        <f>VLOOKUP(A77,first!A:R,17,FALSE)</f>
        <v>81.91</v>
      </c>
      <c r="S77" s="2">
        <f>VLOOKUP(A77,first!A:R,18,FALSE)</f>
        <v>12</v>
      </c>
      <c r="T77" s="95" t="str">
        <f>VLOOKUP(A77,Average!A:S,19,FALSE)</f>
        <v>Pass</v>
      </c>
    </row>
    <row r="78" spans="1:20" x14ac:dyDescent="0.25">
      <c r="A78" s="96"/>
      <c r="B78" s="96"/>
      <c r="C78" s="96"/>
      <c r="D78" s="96"/>
      <c r="E78" s="2" t="s">
        <v>31</v>
      </c>
      <c r="F78" s="2">
        <f>VLOOKUP(A77,second!A:R,5,FALSE)</f>
        <v>46</v>
      </c>
      <c r="G78" s="2">
        <f>VLOOKUP(A77,second!A:R,6,FALSE)</f>
        <v>55</v>
      </c>
      <c r="H78" s="2">
        <f>VLOOKUP(A77,second!A:R,7,FALSE)</f>
        <v>33</v>
      </c>
      <c r="I78" s="2">
        <f>VLOOKUP(A77,second!A:R,8,FALSE)</f>
        <v>45</v>
      </c>
      <c r="J78" s="2">
        <f>VLOOKUP(A77,second!A:R,9,FALSE)</f>
        <v>52</v>
      </c>
      <c r="K78" s="2">
        <f>VLOOKUP(A77,second!A:R,10,FALSE)</f>
        <v>53</v>
      </c>
      <c r="L78" s="2">
        <f>VLOOKUP(A77,second!A:R,11,FALSE)</f>
        <v>60</v>
      </c>
      <c r="M78" s="2">
        <f>VLOOKUP(A77,second!A:R,12,FALSE)</f>
        <v>50</v>
      </c>
      <c r="N78" s="2">
        <f>VLOOKUP(A77,second!A:R,13,FALSE)</f>
        <v>46</v>
      </c>
      <c r="O78" s="2">
        <f>VLOOKUP(A77,second!A:R,14,FALSE)</f>
        <v>64</v>
      </c>
      <c r="P78" s="2">
        <f>VLOOKUP(A77,second!A:R,15,FALSE)</f>
        <v>46</v>
      </c>
      <c r="Q78" s="2">
        <f>VLOOKUP(A77,second!A:R,16,FALSE)</f>
        <v>550</v>
      </c>
      <c r="R78" s="2">
        <f>VLOOKUP(A77,second!A:R,17,FALSE)</f>
        <v>50</v>
      </c>
      <c r="S78" s="2">
        <f>VLOOKUP(A77,second!A:R,18,FALSE)</f>
        <v>27</v>
      </c>
      <c r="T78" s="96"/>
    </row>
    <row r="79" spans="1:20" x14ac:dyDescent="0.25">
      <c r="A79" s="97"/>
      <c r="B79" s="97"/>
      <c r="C79" s="97"/>
      <c r="D79" s="97"/>
      <c r="E79" s="17" t="s">
        <v>32</v>
      </c>
      <c r="F79" s="2">
        <f>VLOOKUP(A77,Average!A:R,5,FALSE)</f>
        <v>62</v>
      </c>
      <c r="G79" s="2">
        <f>VLOOKUP(A77,Average!A:R,6,FALSE)</f>
        <v>72</v>
      </c>
      <c r="H79" s="2">
        <f>VLOOKUP(A77,Average!A:R,7,FALSE)</f>
        <v>53.5</v>
      </c>
      <c r="I79" s="2">
        <f>VLOOKUP(A77,Average!A:R,8,FALSE)</f>
        <v>66.5</v>
      </c>
      <c r="J79" s="2">
        <f>VLOOKUP(A77,Average!A:R,9,FALSE)</f>
        <v>58.5</v>
      </c>
      <c r="K79" s="2">
        <f>VLOOKUP(A77,Average!A:R,10,FALSE)</f>
        <v>73</v>
      </c>
      <c r="L79" s="2">
        <f>VLOOKUP(A77,Average!A:R,11,FALSE)</f>
        <v>73</v>
      </c>
      <c r="M79" s="2">
        <f>VLOOKUP(A77,Average!A:R,12,FALSE)</f>
        <v>65</v>
      </c>
      <c r="N79" s="2">
        <f>VLOOKUP(A77,Average!A:R,13,FALSE)</f>
        <v>65.5</v>
      </c>
      <c r="O79" s="2">
        <f>VLOOKUP(A77,Average!A:R,14,FALSE)</f>
        <v>76</v>
      </c>
      <c r="P79" s="2">
        <f>VLOOKUP(A77,Average!A:R,15,FALSE)</f>
        <v>60.5</v>
      </c>
      <c r="Q79" s="2">
        <f>VLOOKUP(A77,Average!A:R,16,FALSE)</f>
        <v>725.5</v>
      </c>
      <c r="R79" s="2">
        <f>VLOOKUP(A77,Average!A:R,17,FALSE)</f>
        <v>65.95</v>
      </c>
      <c r="S79" s="2">
        <f>VLOOKUP(A77,Average!A:R,18,FALSE)</f>
        <v>23</v>
      </c>
      <c r="T79" s="97"/>
    </row>
    <row r="80" spans="1:20" x14ac:dyDescent="0.25">
      <c r="A80" s="95">
        <v>25</v>
      </c>
      <c r="B80" s="95" t="str">
        <f>VLOOKUP(A80,first!A:D,2,FALSE)</f>
        <v>Owen Parker</v>
      </c>
      <c r="C80" s="95" t="str">
        <f>VLOOKUP(A80,first!A:D,3,FALSE)</f>
        <v>M</v>
      </c>
      <c r="D80" s="95">
        <f>VLOOKUP(A80,first!A:D,4,FALSE)</f>
        <v>10</v>
      </c>
      <c r="E80" s="2" t="s">
        <v>30</v>
      </c>
      <c r="F80" s="2">
        <f>VLOOKUP(A80,first!A:R,5,FALSE)</f>
        <v>85</v>
      </c>
      <c r="G80" s="2">
        <f>VLOOKUP(A80,first!A:R,6,FALSE)</f>
        <v>86</v>
      </c>
      <c r="H80" s="2">
        <f>VLOOKUP(A80,first!A:R,7,FALSE)</f>
        <v>71</v>
      </c>
      <c r="I80" s="2">
        <f>VLOOKUP(A80,first!A:R,8,FALSE)</f>
        <v>76</v>
      </c>
      <c r="J80" s="2">
        <f>VLOOKUP(A80,first!A:R,9,FALSE)</f>
        <v>73</v>
      </c>
      <c r="K80" s="2">
        <f>VLOOKUP(A80,first!A:R,10,FALSE)</f>
        <v>88</v>
      </c>
      <c r="L80" s="2">
        <f>VLOOKUP(A80,first!A:R,11,FALSE)</f>
        <v>93</v>
      </c>
      <c r="M80" s="2">
        <f>VLOOKUP(A80,first!A:R,12,FALSE)</f>
        <v>77</v>
      </c>
      <c r="N80" s="2">
        <f>VLOOKUP(A80,first!A:R,13,FALSE)</f>
        <v>77</v>
      </c>
      <c r="O80" s="2">
        <f>VLOOKUP(A80,first!A:R,14,FALSE)</f>
        <v>85</v>
      </c>
      <c r="P80" s="2">
        <f>VLOOKUP(A80,first!A:R,15,FALSE)</f>
        <v>88</v>
      </c>
      <c r="Q80" s="2">
        <f>VLOOKUP(A80,first!A:R,16,FALSE)</f>
        <v>899</v>
      </c>
      <c r="R80" s="2">
        <f>VLOOKUP(A80,first!A:R,17,FALSE)</f>
        <v>81.73</v>
      </c>
      <c r="S80" s="2">
        <f>VLOOKUP(A80,first!A:R,18,FALSE)</f>
        <v>13</v>
      </c>
      <c r="T80" s="95" t="str">
        <f>VLOOKUP(A80,Average!A:S,19,FALSE)</f>
        <v>Pass</v>
      </c>
    </row>
    <row r="81" spans="1:20" x14ac:dyDescent="0.25">
      <c r="A81" s="96"/>
      <c r="B81" s="96"/>
      <c r="C81" s="96"/>
      <c r="D81" s="96"/>
      <c r="E81" s="2" t="s">
        <v>31</v>
      </c>
      <c r="F81" s="2">
        <f>VLOOKUP(A80,second!A:R,5,FALSE)</f>
        <v>94</v>
      </c>
      <c r="G81" s="2">
        <f>VLOOKUP(A80,second!A:R,6,FALSE)</f>
        <v>95</v>
      </c>
      <c r="H81" s="2">
        <f>VLOOKUP(A80,second!A:R,7,FALSE)</f>
        <v>91</v>
      </c>
      <c r="I81" s="2">
        <f>VLOOKUP(A80,second!A:R,8,FALSE)</f>
        <v>88</v>
      </c>
      <c r="J81" s="2">
        <f>VLOOKUP(A80,second!A:R,9,FALSE)</f>
        <v>92</v>
      </c>
      <c r="K81" s="2">
        <f>VLOOKUP(A80,second!A:R,10,FALSE)</f>
        <v>99</v>
      </c>
      <c r="L81" s="2">
        <f>VLOOKUP(A80,second!A:R,11,FALSE)</f>
        <v>94</v>
      </c>
      <c r="M81" s="2">
        <f>VLOOKUP(A80,second!A:R,12,FALSE)</f>
        <v>82</v>
      </c>
      <c r="N81" s="2">
        <f>VLOOKUP(A80,second!A:R,13,FALSE)</f>
        <v>86</v>
      </c>
      <c r="O81" s="2">
        <f>VLOOKUP(A80,second!A:R,14,FALSE)</f>
        <v>90</v>
      </c>
      <c r="P81" s="2">
        <f>VLOOKUP(A80,second!A:R,15,FALSE)</f>
        <v>91</v>
      </c>
      <c r="Q81" s="2">
        <f>VLOOKUP(A80,second!A:R,16,FALSE)</f>
        <v>1002</v>
      </c>
      <c r="R81" s="2">
        <f>VLOOKUP(A80,second!A:R,17,FALSE)</f>
        <v>91.09</v>
      </c>
      <c r="S81" s="2">
        <f>VLOOKUP(A80,second!A:R,18,FALSE)</f>
        <v>2</v>
      </c>
      <c r="T81" s="96"/>
    </row>
    <row r="82" spans="1:20" x14ac:dyDescent="0.25">
      <c r="A82" s="97"/>
      <c r="B82" s="97"/>
      <c r="C82" s="97"/>
      <c r="D82" s="97"/>
      <c r="E82" s="2" t="s">
        <v>32</v>
      </c>
      <c r="F82" s="2">
        <f>VLOOKUP(A80,Average!A:R,5,FALSE)</f>
        <v>89.5</v>
      </c>
      <c r="G82" s="2">
        <f>VLOOKUP(A80,Average!A:R,6,FALSE)</f>
        <v>90.5</v>
      </c>
      <c r="H82" s="2">
        <f>VLOOKUP(A80,Average!A:R,7,FALSE)</f>
        <v>81</v>
      </c>
      <c r="I82" s="2">
        <f>VLOOKUP(A80,Average!A:R,8,FALSE)</f>
        <v>82</v>
      </c>
      <c r="J82" s="2">
        <f>VLOOKUP(A80,Average!A:R,9,FALSE)</f>
        <v>82.5</v>
      </c>
      <c r="K82" s="2">
        <f>VLOOKUP(A80,Average!A:R,10,FALSE)</f>
        <v>93.5</v>
      </c>
      <c r="L82" s="2">
        <f>VLOOKUP(A80,Average!A:R,11,FALSE)</f>
        <v>93.5</v>
      </c>
      <c r="M82" s="2">
        <f>VLOOKUP(A80,Average!A:R,12,FALSE)</f>
        <v>79.5</v>
      </c>
      <c r="N82" s="2">
        <f>VLOOKUP(A80,Average!A:R,13,FALSE)</f>
        <v>81.5</v>
      </c>
      <c r="O82" s="2">
        <f>VLOOKUP(A80,Average!A:R,14,FALSE)</f>
        <v>87.5</v>
      </c>
      <c r="P82" s="2">
        <f>VLOOKUP(A80,Average!A:R,15,FALSE)</f>
        <v>89.5</v>
      </c>
      <c r="Q82" s="2">
        <f>VLOOKUP(A80,Average!A:R,16,FALSE)</f>
        <v>950.5</v>
      </c>
      <c r="R82" s="2">
        <f>VLOOKUP(A80,Average!A:R,17,FALSE)</f>
        <v>86.41</v>
      </c>
      <c r="S82" s="2">
        <f>VLOOKUP(A80,Average!A:R,18,FALSE)</f>
        <v>4</v>
      </c>
      <c r="T82" s="97"/>
    </row>
    <row r="83" spans="1:20" x14ac:dyDescent="0.25">
      <c r="A83" s="95">
        <v>26</v>
      </c>
      <c r="B83" s="95" t="str">
        <f>VLOOKUP(A83,first!A:D,2,FALSE)</f>
        <v>Lily Green</v>
      </c>
      <c r="C83" s="95" t="str">
        <f>VLOOKUP(A83,first!A:D,3,FALSE)</f>
        <v>F</v>
      </c>
      <c r="D83" s="95">
        <f>VLOOKUP(A83,first!A:D,4,FALSE)</f>
        <v>10</v>
      </c>
      <c r="E83" s="2" t="s">
        <v>30</v>
      </c>
      <c r="F83" s="2">
        <f>VLOOKUP(A83,first!A:R,5,FALSE)</f>
        <v>98</v>
      </c>
      <c r="G83" s="2">
        <f>VLOOKUP(A83,first!A:R,6,FALSE)</f>
        <v>99</v>
      </c>
      <c r="H83" s="2">
        <f>VLOOKUP(A83,first!A:R,7,FALSE)</f>
        <v>95</v>
      </c>
      <c r="I83" s="2">
        <f>VLOOKUP(A83,first!A:R,8,FALSE)</f>
        <v>100</v>
      </c>
      <c r="J83" s="2">
        <f>VLOOKUP(A83,first!A:R,9,FALSE)</f>
        <v>99</v>
      </c>
      <c r="K83" s="2">
        <f>VLOOKUP(A83,first!A:R,10,FALSE)</f>
        <v>100</v>
      </c>
      <c r="L83" s="2">
        <f>VLOOKUP(A83,first!A:R,11,FALSE)</f>
        <v>100</v>
      </c>
      <c r="M83" s="2">
        <f>VLOOKUP(A83,first!A:R,12,FALSE)</f>
        <v>92</v>
      </c>
      <c r="N83" s="2">
        <f>VLOOKUP(A83,first!A:R,13,FALSE)</f>
        <v>98</v>
      </c>
      <c r="O83" s="2">
        <f>VLOOKUP(A83,first!A:R,14,FALSE)</f>
        <v>100</v>
      </c>
      <c r="P83" s="2">
        <f>VLOOKUP(A83,first!A:R,15,FALSE)</f>
        <v>95</v>
      </c>
      <c r="Q83" s="2">
        <f>VLOOKUP(A83,first!A:R,16,FALSE)</f>
        <v>1076</v>
      </c>
      <c r="R83" s="2">
        <f>VLOOKUP(A83,first!A:R,17,FALSE)</f>
        <v>97.82</v>
      </c>
      <c r="S83" s="2">
        <f>VLOOKUP(A83,first!A:R,18,FALSE)</f>
        <v>1</v>
      </c>
      <c r="T83" s="95" t="str">
        <f>VLOOKUP(A83,Average!A:S,19,FALSE)</f>
        <v>Pass</v>
      </c>
    </row>
    <row r="84" spans="1:20" x14ac:dyDescent="0.25">
      <c r="A84" s="96"/>
      <c r="B84" s="96"/>
      <c r="C84" s="96"/>
      <c r="D84" s="96"/>
      <c r="E84" s="2" t="s">
        <v>31</v>
      </c>
      <c r="F84" s="2">
        <f>VLOOKUP(A83,second!A:R,5,FALSE)</f>
        <v>78</v>
      </c>
      <c r="G84" s="2">
        <f>VLOOKUP(A83,second!A:R,6,FALSE)</f>
        <v>89</v>
      </c>
      <c r="H84" s="2">
        <f>VLOOKUP(A83,second!A:R,7,FALSE)</f>
        <v>74</v>
      </c>
      <c r="I84" s="2">
        <f>VLOOKUP(A83,second!A:R,8,FALSE)</f>
        <v>88</v>
      </c>
      <c r="J84" s="2">
        <f>VLOOKUP(A83,second!A:R,9,FALSE)</f>
        <v>65</v>
      </c>
      <c r="K84" s="2">
        <f>VLOOKUP(A83,second!A:R,10,FALSE)</f>
        <v>93</v>
      </c>
      <c r="L84" s="2">
        <f>VLOOKUP(A83,second!A:R,11,FALSE)</f>
        <v>86</v>
      </c>
      <c r="M84" s="2">
        <f>VLOOKUP(A83,second!A:R,12,FALSE)</f>
        <v>80</v>
      </c>
      <c r="N84" s="2">
        <f>VLOOKUP(A83,second!A:R,13,FALSE)</f>
        <v>85</v>
      </c>
      <c r="O84" s="2">
        <f>VLOOKUP(A83,second!A:R,14,FALSE)</f>
        <v>88</v>
      </c>
      <c r="P84" s="2">
        <f>VLOOKUP(A83,second!A:R,15,FALSE)</f>
        <v>75</v>
      </c>
      <c r="Q84" s="2">
        <f>VLOOKUP(A83,second!A:R,16,FALSE)</f>
        <v>901</v>
      </c>
      <c r="R84" s="2">
        <f>VLOOKUP(A83,second!A:R,17,FALSE)</f>
        <v>81.91</v>
      </c>
      <c r="S84" s="2">
        <f>VLOOKUP(A83,second!A:R,18,FALSE)</f>
        <v>10</v>
      </c>
      <c r="T84" s="96"/>
    </row>
    <row r="85" spans="1:20" x14ac:dyDescent="0.25">
      <c r="A85" s="97"/>
      <c r="B85" s="97"/>
      <c r="C85" s="97"/>
      <c r="D85" s="97"/>
      <c r="E85" s="2" t="s">
        <v>32</v>
      </c>
      <c r="F85" s="2">
        <f>VLOOKUP(A83,Average!A:R,5,FALSE)</f>
        <v>88</v>
      </c>
      <c r="G85" s="2">
        <f>VLOOKUP(A83,Average!A:R,6,FALSE)</f>
        <v>94</v>
      </c>
      <c r="H85" s="2">
        <f>VLOOKUP(A83,Average!A:R,7,FALSE)</f>
        <v>84.5</v>
      </c>
      <c r="I85" s="2">
        <f>VLOOKUP(A83,Average!A:R,8,FALSE)</f>
        <v>94</v>
      </c>
      <c r="J85" s="2">
        <f>VLOOKUP(A83,Average!A:R,9,FALSE)</f>
        <v>82</v>
      </c>
      <c r="K85" s="2">
        <f>VLOOKUP(A83,Average!A:R,10,FALSE)</f>
        <v>96.5</v>
      </c>
      <c r="L85" s="2">
        <f>VLOOKUP(A83,Average!A:R,11,FALSE)</f>
        <v>93</v>
      </c>
      <c r="M85" s="2">
        <f>VLOOKUP(A83,Average!A:R,12,FALSE)</f>
        <v>86</v>
      </c>
      <c r="N85" s="2">
        <f>VLOOKUP(A83,Average!A:R,13,FALSE)</f>
        <v>91.5</v>
      </c>
      <c r="O85" s="2">
        <f>VLOOKUP(A83,Average!A:R,14,FALSE)</f>
        <v>94</v>
      </c>
      <c r="P85" s="2">
        <f>VLOOKUP(A83,Average!A:R,15,FALSE)</f>
        <v>85</v>
      </c>
      <c r="Q85" s="2">
        <f>VLOOKUP(A83,Average!A:R,16,FALSE)</f>
        <v>988.5</v>
      </c>
      <c r="R85" s="2">
        <f>VLOOKUP(A83,Average!A:R,17,FALSE)</f>
        <v>89.86</v>
      </c>
      <c r="S85" s="2">
        <f>VLOOKUP(A83,Average!A:R,18,FALSE)</f>
        <v>2</v>
      </c>
      <c r="T85" s="97"/>
    </row>
    <row r="86" spans="1:20" x14ac:dyDescent="0.25">
      <c r="A86" s="95">
        <v>27</v>
      </c>
      <c r="B86" s="95" t="str">
        <f>VLOOKUP(A86,first!A:D,2,FALSE)</f>
        <v>Gabriel Cooper</v>
      </c>
      <c r="C86" s="95" t="str">
        <f>VLOOKUP(A86,first!A:D,3,FALSE)</f>
        <v>M</v>
      </c>
      <c r="D86" s="95">
        <f>VLOOKUP(A86,first!A:D,4,FALSE)</f>
        <v>10</v>
      </c>
      <c r="E86" s="2" t="s">
        <v>30</v>
      </c>
      <c r="F86" s="2">
        <f>VLOOKUP(A86,first!A:R,5,FALSE)</f>
        <v>75</v>
      </c>
      <c r="G86" s="2">
        <f>VLOOKUP(A86,first!A:R,6,FALSE)</f>
        <v>92</v>
      </c>
      <c r="H86" s="2">
        <f>VLOOKUP(A86,first!A:R,7,FALSE)</f>
        <v>68</v>
      </c>
      <c r="I86" s="2">
        <f>VLOOKUP(A86,first!A:R,8,FALSE)</f>
        <v>78</v>
      </c>
      <c r="J86" s="2">
        <f>VLOOKUP(A86,first!A:R,9,FALSE)</f>
        <v>77</v>
      </c>
      <c r="K86" s="2">
        <f>VLOOKUP(A86,first!A:R,10,FALSE)</f>
        <v>97</v>
      </c>
      <c r="L86" s="2">
        <f>VLOOKUP(A86,first!A:R,11,FALSE)</f>
        <v>95</v>
      </c>
      <c r="M86" s="2">
        <f>VLOOKUP(A86,first!A:R,12,FALSE)</f>
        <v>82</v>
      </c>
      <c r="N86" s="2">
        <f>VLOOKUP(A86,first!A:R,13,FALSE)</f>
        <v>56</v>
      </c>
      <c r="O86" s="2">
        <f>VLOOKUP(A86,first!A:R,14,FALSE)</f>
        <v>80</v>
      </c>
      <c r="P86" s="2">
        <f>VLOOKUP(A86,first!A:R,15,FALSE)</f>
        <v>78</v>
      </c>
      <c r="Q86" s="2">
        <f>VLOOKUP(A86,first!A:R,16,FALSE)</f>
        <v>878</v>
      </c>
      <c r="R86" s="2">
        <f>VLOOKUP(A86,first!A:R,17,FALSE)</f>
        <v>79.819999999999993</v>
      </c>
      <c r="S86" s="2">
        <f>VLOOKUP(A86,first!A:R,18,FALSE)</f>
        <v>14</v>
      </c>
      <c r="T86" s="95" t="str">
        <f>VLOOKUP(A86,Average!A:S,19,FALSE)</f>
        <v>Pass</v>
      </c>
    </row>
    <row r="87" spans="1:20" x14ac:dyDescent="0.25">
      <c r="A87" s="96"/>
      <c r="B87" s="96"/>
      <c r="C87" s="96"/>
      <c r="D87" s="96"/>
      <c r="E87" s="2" t="s">
        <v>31</v>
      </c>
      <c r="F87" s="2">
        <f>VLOOKUP(A86,second!A:R,5,FALSE)</f>
        <v>85</v>
      </c>
      <c r="G87" s="2">
        <f>VLOOKUP(A86,second!A:R,6,FALSE)</f>
        <v>86</v>
      </c>
      <c r="H87" s="2">
        <f>VLOOKUP(A86,second!A:R,7,FALSE)</f>
        <v>71</v>
      </c>
      <c r="I87" s="2">
        <f>VLOOKUP(A86,second!A:R,8,FALSE)</f>
        <v>76</v>
      </c>
      <c r="J87" s="2">
        <f>VLOOKUP(A86,second!A:R,9,FALSE)</f>
        <v>73</v>
      </c>
      <c r="K87" s="2">
        <f>VLOOKUP(A86,second!A:R,10,FALSE)</f>
        <v>88</v>
      </c>
      <c r="L87" s="2">
        <f>VLOOKUP(A86,second!A:R,11,FALSE)</f>
        <v>93</v>
      </c>
      <c r="M87" s="2">
        <f>VLOOKUP(A86,second!A:R,12,FALSE)</f>
        <v>77</v>
      </c>
      <c r="N87" s="2">
        <f>VLOOKUP(A86,second!A:R,13,FALSE)</f>
        <v>77</v>
      </c>
      <c r="O87" s="2">
        <f>VLOOKUP(A86,second!A:R,14,FALSE)</f>
        <v>85</v>
      </c>
      <c r="P87" s="2">
        <f>VLOOKUP(A86,second!A:R,15,FALSE)</f>
        <v>88</v>
      </c>
      <c r="Q87" s="2">
        <f>VLOOKUP(A86,second!A:R,16,FALSE)</f>
        <v>899</v>
      </c>
      <c r="R87" s="2">
        <f>VLOOKUP(A86,second!A:R,17,FALSE)</f>
        <v>81.73</v>
      </c>
      <c r="S87" s="2">
        <f>VLOOKUP(A86,second!A:R,18,FALSE)</f>
        <v>12</v>
      </c>
      <c r="T87" s="96"/>
    </row>
    <row r="88" spans="1:20" x14ac:dyDescent="0.25">
      <c r="A88" s="97"/>
      <c r="B88" s="97"/>
      <c r="C88" s="97"/>
      <c r="D88" s="97"/>
      <c r="E88" s="2" t="s">
        <v>32</v>
      </c>
      <c r="F88" s="2">
        <f>VLOOKUP(A86,Average!A:R,5,FALSE)</f>
        <v>80</v>
      </c>
      <c r="G88" s="2">
        <f>VLOOKUP(A86,Average!A:R,6,FALSE)</f>
        <v>54</v>
      </c>
      <c r="H88" s="2">
        <f>VLOOKUP(A86,Average!A:R,7,FALSE)</f>
        <v>69.5</v>
      </c>
      <c r="I88" s="2">
        <f>VLOOKUP(A86,Average!A:R,8,FALSE)</f>
        <v>77</v>
      </c>
      <c r="J88" s="2">
        <f>VLOOKUP(A86,Average!A:R,9,FALSE)</f>
        <v>75</v>
      </c>
      <c r="K88" s="2">
        <f>VLOOKUP(A86,Average!A:R,10,FALSE)</f>
        <v>92.5</v>
      </c>
      <c r="L88" s="2">
        <f>VLOOKUP(A86,Average!A:R,11,FALSE)</f>
        <v>94</v>
      </c>
      <c r="M88" s="2">
        <f>VLOOKUP(A86,Average!A:R,12,FALSE)</f>
        <v>79.5</v>
      </c>
      <c r="N88" s="2">
        <f>VLOOKUP(A86,Average!A:R,13,FALSE)</f>
        <v>66.5</v>
      </c>
      <c r="O88" s="2">
        <f>VLOOKUP(A86,Average!A:R,14,FALSE)</f>
        <v>82.5</v>
      </c>
      <c r="P88" s="2">
        <f>VLOOKUP(A86,Average!A:R,15,FALSE)</f>
        <v>83</v>
      </c>
      <c r="Q88" s="2">
        <f>VLOOKUP(A86,Average!A:R,16,FALSE)</f>
        <v>853.5</v>
      </c>
      <c r="R88" s="2">
        <f>VLOOKUP(A86,Average!A:R,17,FALSE)</f>
        <v>77.59</v>
      </c>
      <c r="S88" s="2">
        <f>VLOOKUP(A86,Average!A:R,18,FALSE)</f>
        <v>12</v>
      </c>
      <c r="T88" s="97"/>
    </row>
    <row r="89" spans="1:20" x14ac:dyDescent="0.25">
      <c r="A89" s="95">
        <v>28</v>
      </c>
      <c r="B89" s="95" t="str">
        <f>VLOOKUP(A89,first!A:D,2,FALSE)</f>
        <v>Aria Adams</v>
      </c>
      <c r="C89" s="95" t="str">
        <f>VLOOKUP(A89,first!A:D,3,FALSE)</f>
        <v>F</v>
      </c>
      <c r="D89" s="95">
        <f>VLOOKUP(A89,first!A:D,4,FALSE)</f>
        <v>10</v>
      </c>
      <c r="E89" s="2" t="s">
        <v>30</v>
      </c>
      <c r="F89" s="2">
        <f>VLOOKUP(A89,first!A:R,5,FALSE)</f>
        <v>97</v>
      </c>
      <c r="G89" s="2">
        <f>VLOOKUP(A89,first!A:R,6,FALSE)</f>
        <v>98</v>
      </c>
      <c r="H89" s="2">
        <f>VLOOKUP(A89,first!A:R,7,FALSE)</f>
        <v>86</v>
      </c>
      <c r="I89" s="2">
        <f>VLOOKUP(A89,first!A:R,8,FALSE)</f>
        <v>98</v>
      </c>
      <c r="J89" s="2">
        <f>VLOOKUP(A89,first!A:R,9,FALSE)</f>
        <v>94</v>
      </c>
      <c r="K89" s="2">
        <f>VLOOKUP(A89,first!A:R,10,FALSE)</f>
        <v>99</v>
      </c>
      <c r="L89" s="2">
        <f>VLOOKUP(A89,first!A:R,11,FALSE)</f>
        <v>100</v>
      </c>
      <c r="M89" s="2">
        <f>VLOOKUP(A89,first!A:R,12,FALSE)</f>
        <v>93</v>
      </c>
      <c r="N89" s="2">
        <f>VLOOKUP(A89,first!A:R,13,FALSE)</f>
        <v>89</v>
      </c>
      <c r="O89" s="2">
        <f>VLOOKUP(A89,first!A:R,14,FALSE)</f>
        <v>95</v>
      </c>
      <c r="P89" s="2">
        <f>VLOOKUP(A89,first!A:R,15,FALSE)</f>
        <v>95</v>
      </c>
      <c r="Q89" s="2">
        <f>VLOOKUP(A89,first!A:R,16,FALSE)</f>
        <v>1044</v>
      </c>
      <c r="R89" s="2">
        <f>VLOOKUP(A89,first!A:R,17,FALSE)</f>
        <v>94.91</v>
      </c>
      <c r="S89" s="2">
        <f>VLOOKUP(A89,first!A:R,18,FALSE)</f>
        <v>2</v>
      </c>
      <c r="T89" s="95" t="str">
        <f>VLOOKUP(A89,Average!A:S,19,FALSE)</f>
        <v>Pass</v>
      </c>
    </row>
    <row r="90" spans="1:20" x14ac:dyDescent="0.25">
      <c r="A90" s="96"/>
      <c r="B90" s="96"/>
      <c r="C90" s="96"/>
      <c r="D90" s="96"/>
      <c r="E90" s="2" t="s">
        <v>31</v>
      </c>
      <c r="F90" s="2">
        <f>VLOOKUP(A89,second!A:R,5,FALSE)</f>
        <v>98</v>
      </c>
      <c r="G90" s="2">
        <f>VLOOKUP(A89,second!A:R,6,FALSE)</f>
        <v>99</v>
      </c>
      <c r="H90" s="2">
        <f>VLOOKUP(A89,second!A:R,7,FALSE)</f>
        <v>95</v>
      </c>
      <c r="I90" s="2">
        <f>VLOOKUP(A89,second!A:R,8,FALSE)</f>
        <v>100</v>
      </c>
      <c r="J90" s="2">
        <f>VLOOKUP(A89,second!A:R,9,FALSE)</f>
        <v>99</v>
      </c>
      <c r="K90" s="2">
        <f>VLOOKUP(A89,second!A:R,10,FALSE)</f>
        <v>100</v>
      </c>
      <c r="L90" s="2">
        <f>VLOOKUP(A89,second!A:R,11,FALSE)</f>
        <v>100</v>
      </c>
      <c r="M90" s="2">
        <f>VLOOKUP(A89,second!A:R,12,FALSE)</f>
        <v>92</v>
      </c>
      <c r="N90" s="2">
        <f>VLOOKUP(A89,second!A:R,13,FALSE)</f>
        <v>98</v>
      </c>
      <c r="O90" s="2">
        <f>VLOOKUP(A89,second!A:R,14,FALSE)</f>
        <v>100</v>
      </c>
      <c r="P90" s="2">
        <f>VLOOKUP(A89,second!A:R,15,FALSE)</f>
        <v>95</v>
      </c>
      <c r="Q90" s="2">
        <f>VLOOKUP(A89,second!A:R,16,FALSE)</f>
        <v>1076</v>
      </c>
      <c r="R90" s="2">
        <f>VLOOKUP(A89,second!A:R,17,FALSE)</f>
        <v>97.82</v>
      </c>
      <c r="S90" s="2">
        <f>VLOOKUP(A89,second!A:R,18,FALSE)</f>
        <v>1</v>
      </c>
      <c r="T90" s="96"/>
    </row>
    <row r="91" spans="1:20" x14ac:dyDescent="0.25">
      <c r="A91" s="97"/>
      <c r="B91" s="97"/>
      <c r="C91" s="97"/>
      <c r="D91" s="97"/>
      <c r="E91" s="2" t="s">
        <v>32</v>
      </c>
      <c r="F91" s="2">
        <f>VLOOKUP(A89,Average!A:R,5,FALSE)</f>
        <v>97.5</v>
      </c>
      <c r="G91" s="2">
        <f>VLOOKUP(A89,Average!A:R,6,FALSE)</f>
        <v>98.5</v>
      </c>
      <c r="H91" s="2">
        <f>VLOOKUP(A89,Average!A:R,7,FALSE)</f>
        <v>90.5</v>
      </c>
      <c r="I91" s="2">
        <f>VLOOKUP(A89,Average!A:R,8,FALSE)</f>
        <v>99</v>
      </c>
      <c r="J91" s="2">
        <f>VLOOKUP(A89,Average!A:R,9,FALSE)</f>
        <v>96.5</v>
      </c>
      <c r="K91" s="2">
        <f>VLOOKUP(A89,Average!A:R,10,FALSE)</f>
        <v>99.5</v>
      </c>
      <c r="L91" s="2">
        <f>VLOOKUP(A89,Average!A:R,11,FALSE)</f>
        <v>100</v>
      </c>
      <c r="M91" s="2">
        <f>VLOOKUP(A89,Average!A:R,12,FALSE)</f>
        <v>92.5</v>
      </c>
      <c r="N91" s="2">
        <f>VLOOKUP(A89,Average!A:R,13,FALSE)</f>
        <v>93.5</v>
      </c>
      <c r="O91" s="2">
        <f>VLOOKUP(A89,Average!A:R,14,FALSE)</f>
        <v>97.5</v>
      </c>
      <c r="P91" s="2">
        <f>VLOOKUP(A89,Average!A:R,15,FALSE)</f>
        <v>95</v>
      </c>
      <c r="Q91" s="2">
        <f>VLOOKUP(A89,Average!A:R,16,FALSE)</f>
        <v>1060</v>
      </c>
      <c r="R91" s="2">
        <f>VLOOKUP(A89,Average!A:R,17,FALSE)</f>
        <v>96.36</v>
      </c>
      <c r="S91" s="2">
        <f>VLOOKUP(A89,Average!A:R,18,FALSE)</f>
        <v>1</v>
      </c>
      <c r="T91" s="97"/>
    </row>
  </sheetData>
  <sheetProtection algorithmName="SHA-512" hashValue="O75JLmVg6BzaoFYwF9kV2WmhMYETIf0CJLc1Np6ksepo0AFLQLOGAqY6Ek0j/GiawAFYwTHwvkQ7DhMsMiXHDw==" saltValue="ON12/HBs4idnXjhHOYpiXQ==" spinCount="100000" sheet="1" objects="1" scenarios="1"/>
  <autoFilter ref="A7:T91"/>
  <mergeCells count="159">
    <mergeCell ref="A1:U1"/>
    <mergeCell ref="A3:B3"/>
    <mergeCell ref="C3:D3"/>
    <mergeCell ref="A4:B4"/>
    <mergeCell ref="C4:D4"/>
    <mergeCell ref="T53:T55"/>
    <mergeCell ref="T56:T58"/>
    <mergeCell ref="T59:T61"/>
    <mergeCell ref="T62:T64"/>
    <mergeCell ref="T29:T31"/>
    <mergeCell ref="T32:T34"/>
    <mergeCell ref="T35:T37"/>
    <mergeCell ref="T38:T40"/>
    <mergeCell ref="T41:T43"/>
    <mergeCell ref="T44:T46"/>
    <mergeCell ref="T8:T10"/>
    <mergeCell ref="T11:T13"/>
    <mergeCell ref="T14:T16"/>
    <mergeCell ref="T17:T19"/>
    <mergeCell ref="T20:T22"/>
    <mergeCell ref="T83:T85"/>
    <mergeCell ref="T86:T88"/>
    <mergeCell ref="F3:G3"/>
    <mergeCell ref="H3:I3"/>
    <mergeCell ref="J3:K3"/>
    <mergeCell ref="L3:M3"/>
    <mergeCell ref="F4:G4"/>
    <mergeCell ref="H4:I4"/>
    <mergeCell ref="J4:K4"/>
    <mergeCell ref="L4:M4"/>
    <mergeCell ref="T89:T91"/>
    <mergeCell ref="T65:T67"/>
    <mergeCell ref="T68:T70"/>
    <mergeCell ref="T71:T73"/>
    <mergeCell ref="T74:T76"/>
    <mergeCell ref="T77:T79"/>
    <mergeCell ref="T80:T82"/>
    <mergeCell ref="T47:T49"/>
    <mergeCell ref="T50:T52"/>
    <mergeCell ref="T23:T25"/>
    <mergeCell ref="T26:T28"/>
    <mergeCell ref="B86:B88"/>
    <mergeCell ref="C86:C88"/>
    <mergeCell ref="D86:D88"/>
    <mergeCell ref="B89:B91"/>
    <mergeCell ref="C89:C91"/>
    <mergeCell ref="D89:D91"/>
    <mergeCell ref="B80:B82"/>
    <mergeCell ref="C80:C82"/>
    <mergeCell ref="D80:D82"/>
    <mergeCell ref="B83:B85"/>
    <mergeCell ref="C83:C85"/>
    <mergeCell ref="D83:D85"/>
    <mergeCell ref="B74:B76"/>
    <mergeCell ref="C74:C76"/>
    <mergeCell ref="D74:D76"/>
    <mergeCell ref="B77:B79"/>
    <mergeCell ref="C77:C79"/>
    <mergeCell ref="D77:D79"/>
    <mergeCell ref="B68:B70"/>
    <mergeCell ref="C68:C70"/>
    <mergeCell ref="D68:D70"/>
    <mergeCell ref="B71:B73"/>
    <mergeCell ref="C71:C73"/>
    <mergeCell ref="D71:D73"/>
    <mergeCell ref="B62:B64"/>
    <mergeCell ref="C62:C64"/>
    <mergeCell ref="D62:D64"/>
    <mergeCell ref="B65:B67"/>
    <mergeCell ref="C65:C67"/>
    <mergeCell ref="D65:D67"/>
    <mergeCell ref="B56:B58"/>
    <mergeCell ref="C56:C58"/>
    <mergeCell ref="D56:D58"/>
    <mergeCell ref="B59:B61"/>
    <mergeCell ref="C59:C61"/>
    <mergeCell ref="D59:D61"/>
    <mergeCell ref="B53:B55"/>
    <mergeCell ref="C53:C55"/>
    <mergeCell ref="D53:D55"/>
    <mergeCell ref="B44:B46"/>
    <mergeCell ref="C44:C46"/>
    <mergeCell ref="D44:D46"/>
    <mergeCell ref="B47:B49"/>
    <mergeCell ref="C47:C49"/>
    <mergeCell ref="D47:D49"/>
    <mergeCell ref="B32:B34"/>
    <mergeCell ref="C32:C34"/>
    <mergeCell ref="D32:D34"/>
    <mergeCell ref="B35:B37"/>
    <mergeCell ref="C35:C37"/>
    <mergeCell ref="D35:D37"/>
    <mergeCell ref="B50:B52"/>
    <mergeCell ref="C50:C52"/>
    <mergeCell ref="D50:D52"/>
    <mergeCell ref="A80:A82"/>
    <mergeCell ref="A83:A85"/>
    <mergeCell ref="A86:A88"/>
    <mergeCell ref="A89:A91"/>
    <mergeCell ref="A62:A64"/>
    <mergeCell ref="A65:A67"/>
    <mergeCell ref="A68:A70"/>
    <mergeCell ref="A71:A73"/>
    <mergeCell ref="A74:A76"/>
    <mergeCell ref="A77:A79"/>
    <mergeCell ref="A44:A46"/>
    <mergeCell ref="A47:A49"/>
    <mergeCell ref="A50:A52"/>
    <mergeCell ref="A53:A55"/>
    <mergeCell ref="A56:A58"/>
    <mergeCell ref="A59:A61"/>
    <mergeCell ref="A14:A16"/>
    <mergeCell ref="A5:B5"/>
    <mergeCell ref="C5:D5"/>
    <mergeCell ref="A26:A28"/>
    <mergeCell ref="A29:A31"/>
    <mergeCell ref="A32:A34"/>
    <mergeCell ref="A35:A37"/>
    <mergeCell ref="A38:A40"/>
    <mergeCell ref="A41:A43"/>
    <mergeCell ref="A20:A22"/>
    <mergeCell ref="B20:B22"/>
    <mergeCell ref="C20:C22"/>
    <mergeCell ref="B26:B28"/>
    <mergeCell ref="C26:C28"/>
    <mergeCell ref="D26:D28"/>
    <mergeCell ref="B29:B31"/>
    <mergeCell ref="C29:C31"/>
    <mergeCell ref="D29:D31"/>
    <mergeCell ref="B38:B40"/>
    <mergeCell ref="C38:C40"/>
    <mergeCell ref="D38:D40"/>
    <mergeCell ref="B41:B43"/>
    <mergeCell ref="C41:C43"/>
    <mergeCell ref="D41:D43"/>
    <mergeCell ref="D20:D22"/>
    <mergeCell ref="A23:A25"/>
    <mergeCell ref="D23:D25"/>
    <mergeCell ref="B23:B25"/>
    <mergeCell ref="C23:C25"/>
    <mergeCell ref="F5:G5"/>
    <mergeCell ref="H5:I5"/>
    <mergeCell ref="J5:K5"/>
    <mergeCell ref="L5:M5"/>
    <mergeCell ref="B14:B16"/>
    <mergeCell ref="C14:C16"/>
    <mergeCell ref="D14:D16"/>
    <mergeCell ref="A17:A19"/>
    <mergeCell ref="B17:B19"/>
    <mergeCell ref="C17:C19"/>
    <mergeCell ref="D17:D19"/>
    <mergeCell ref="D8:D10"/>
    <mergeCell ref="C8:C10"/>
    <mergeCell ref="B8:B10"/>
    <mergeCell ref="A8:A10"/>
    <mergeCell ref="A11:A13"/>
    <mergeCell ref="B11:B13"/>
    <mergeCell ref="C11:C13"/>
    <mergeCell ref="D11:D13"/>
  </mergeCells>
  <conditionalFormatting sqref="T8:T10">
    <cfRule type="containsText" dxfId="5" priority="5" operator="containsText" text="Pass">
      <formula>NOT(ISERROR(SEARCH("Pass",T8)))</formula>
    </cfRule>
    <cfRule type="containsText" dxfId="4" priority="6" operator="containsText" text="Pass">
      <formula>NOT(ISERROR(SEARCH("Pass",T8)))</formula>
    </cfRule>
  </conditionalFormatting>
  <conditionalFormatting sqref="T2:T1048576">
    <cfRule type="containsText" dxfId="3" priority="3" operator="containsText" text="Fail">
      <formula>NOT(ISERROR(SEARCH("Fail",T2)))</formula>
    </cfRule>
    <cfRule type="containsText" dxfId="2" priority="4" operator="containsText" text="Pass">
      <formula>NOT(ISERROR(SEARCH("Pass",T2)))</formula>
    </cfRule>
  </conditionalFormatting>
  <conditionalFormatting sqref="S1">
    <cfRule type="containsText" dxfId="1" priority="1" operator="containsText" text="Fail">
      <formula>NOT(ISERROR(SEARCH("Fail",S1)))</formula>
    </cfRule>
    <cfRule type="containsText" dxfId="0" priority="2" operator="containsText" text="Pass">
      <formula>NOT(ISERROR(SEARCH("Pass",S1)))</formula>
    </cfRule>
  </conditionalFormatting>
  <dataValidations count="1">
    <dataValidation type="decimal" allowBlank="1" showInputMessage="1" showErrorMessage="1" sqref="E1">
      <formula1>0</formula1>
      <formula2>100</formula2>
    </dataValidation>
  </dataValidation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tabSelected="1" view="pageLayout" zoomScale="70" zoomScaleNormal="100" zoomScalePageLayoutView="70" workbookViewId="0">
      <selection activeCell="D4" sqref="D4"/>
    </sheetView>
  </sheetViews>
  <sheetFormatPr defaultRowHeight="15" x14ac:dyDescent="0.25"/>
  <cols>
    <col min="1" max="1" width="1" customWidth="1"/>
    <col min="2" max="2" width="5.28515625" customWidth="1"/>
    <col min="3" max="3" width="25.5703125" customWidth="1"/>
    <col min="4" max="4" width="13.7109375" customWidth="1"/>
    <col min="5" max="5" width="12.85546875" customWidth="1"/>
    <col min="7" max="7" width="7.5703125" customWidth="1"/>
  </cols>
  <sheetData>
    <row r="1" spans="2:13" ht="8.25" customHeight="1" x14ac:dyDescent="0.25"/>
    <row r="2" spans="2:13" x14ac:dyDescent="0.25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2:13" ht="23.25" x14ac:dyDescent="0.35">
      <c r="B3" s="34"/>
      <c r="C3" s="40"/>
      <c r="D3" s="39"/>
      <c r="E3" s="39"/>
      <c r="F3" s="39"/>
      <c r="G3" s="39"/>
      <c r="H3" s="39"/>
      <c r="I3" s="39"/>
      <c r="J3" s="39"/>
      <c r="K3" s="34"/>
      <c r="L3" s="34"/>
      <c r="M3" s="34"/>
    </row>
    <row r="4" spans="2:13" x14ac:dyDescent="0.25">
      <c r="B4" s="34"/>
      <c r="C4" s="20" t="s">
        <v>96</v>
      </c>
      <c r="D4" s="20">
        <v>2</v>
      </c>
      <c r="E4" s="34"/>
      <c r="F4" s="34"/>
      <c r="G4" s="34"/>
      <c r="H4" s="34"/>
      <c r="I4" s="34"/>
      <c r="J4" s="34"/>
      <c r="K4" s="34"/>
      <c r="L4" s="34"/>
      <c r="M4" s="34"/>
    </row>
    <row r="5" spans="2:13" ht="18.75" x14ac:dyDescent="0.3">
      <c r="B5" s="34"/>
      <c r="C5" s="20" t="s">
        <v>97</v>
      </c>
      <c r="D5" s="109" t="str">
        <f>VLOOKUP($D$4,first!$A$8:$D$61,2,FALSE)</f>
        <v>Olivia Martin</v>
      </c>
      <c r="E5" s="34"/>
      <c r="F5" s="34"/>
      <c r="G5" s="34"/>
      <c r="H5" s="34"/>
      <c r="I5" s="34"/>
      <c r="J5" s="34"/>
      <c r="K5" s="34"/>
      <c r="L5" s="34"/>
      <c r="M5" s="34"/>
    </row>
    <row r="6" spans="2:13" x14ac:dyDescent="0.25">
      <c r="B6" s="34"/>
      <c r="C6" s="98" t="s">
        <v>47</v>
      </c>
      <c r="D6" s="103" t="s">
        <v>48</v>
      </c>
      <c r="E6" s="105" t="s">
        <v>49</v>
      </c>
      <c r="F6" s="107" t="s">
        <v>16</v>
      </c>
      <c r="G6" s="34"/>
      <c r="H6" s="36"/>
      <c r="I6" s="34"/>
      <c r="J6" s="34"/>
      <c r="K6" s="34"/>
      <c r="L6" s="34"/>
      <c r="M6" s="34"/>
    </row>
    <row r="7" spans="2:13" x14ac:dyDescent="0.25">
      <c r="B7" s="34"/>
      <c r="C7" s="98"/>
      <c r="D7" s="104"/>
      <c r="E7" s="106"/>
      <c r="F7" s="108"/>
      <c r="G7" s="34"/>
      <c r="H7" s="36"/>
      <c r="I7" s="34"/>
      <c r="J7" s="34"/>
      <c r="K7" s="34"/>
      <c r="L7" s="34"/>
      <c r="M7" s="34"/>
    </row>
    <row r="8" spans="2:13" x14ac:dyDescent="0.25">
      <c r="B8" s="34"/>
      <c r="C8" s="46" t="s">
        <v>4</v>
      </c>
      <c r="D8" s="47">
        <f>VLOOKUP($D$4,first!$A$8:$O$61,MATCH(Card!C8, first!$A$7:$S$7,0),FALSE)</f>
        <v>82</v>
      </c>
      <c r="E8" s="47">
        <f>VLOOKUP($D$4,second!$A$8:$O$61,MATCH(Card!C8, first!$A$7:$S$7,0),FALSE)</f>
        <v>82</v>
      </c>
      <c r="F8" s="47">
        <f>VLOOKUP($D$4,Average!$A$8:$O$66,MATCH(Card!C8, first!$A$7:$S$7,0),FALSE)</f>
        <v>82</v>
      </c>
      <c r="G8" s="34"/>
      <c r="H8" s="41"/>
      <c r="I8" s="34"/>
      <c r="J8" s="34"/>
      <c r="K8" s="34"/>
      <c r="L8" s="34"/>
      <c r="M8" s="34"/>
    </row>
    <row r="9" spans="2:13" x14ac:dyDescent="0.25">
      <c r="B9" s="34"/>
      <c r="C9" s="46" t="s">
        <v>5</v>
      </c>
      <c r="D9" s="47">
        <f>VLOOKUP($D$4,first!$A$8:$O$61,MATCH(Card!C9, first!$A$7:$S$7,0),FALSE)</f>
        <v>90</v>
      </c>
      <c r="E9" s="47">
        <f>VLOOKUP($D$4,second!$A$8:$O$61,MATCH(Card!C9, first!$A$7:$S$7,0),FALSE)</f>
        <v>90</v>
      </c>
      <c r="F9" s="47">
        <f>VLOOKUP($D$4,Average!$A$8:$O$66,MATCH(Card!C9, first!$A$7:$S$7,0),FALSE)</f>
        <v>90</v>
      </c>
      <c r="G9" s="34"/>
      <c r="H9" s="99"/>
      <c r="I9" s="100"/>
      <c r="J9" s="100"/>
      <c r="K9" s="100"/>
      <c r="L9" s="34"/>
      <c r="M9" s="34"/>
    </row>
    <row r="10" spans="2:13" x14ac:dyDescent="0.25">
      <c r="B10" s="34"/>
      <c r="C10" s="46" t="s">
        <v>6</v>
      </c>
      <c r="D10" s="47">
        <f>VLOOKUP($D$4,first!$A$8:$O$61,MATCH(Card!C10, first!$A$7:$S$7,0),FALSE)</f>
        <v>79</v>
      </c>
      <c r="E10" s="47">
        <f>VLOOKUP($D$4,second!$A$8:$O$61,MATCH(Card!C10, first!$A$7:$S$7,0),FALSE)</f>
        <v>79</v>
      </c>
      <c r="F10" s="47">
        <f>VLOOKUP($D$4,Average!$A$8:$O$66,MATCH(Card!C10, first!$A$7:$S$7,0),FALSE)</f>
        <v>79</v>
      </c>
      <c r="G10" s="34"/>
      <c r="H10" s="36"/>
      <c r="I10" s="34"/>
      <c r="J10" s="34"/>
      <c r="K10" s="34"/>
      <c r="L10" s="34"/>
      <c r="M10" s="34"/>
    </row>
    <row r="11" spans="2:13" x14ac:dyDescent="0.25">
      <c r="B11" s="34"/>
      <c r="C11" s="46" t="s">
        <v>7</v>
      </c>
      <c r="D11" s="47">
        <f>VLOOKUP($D$4,first!$A$8:$O$61,MATCH(Card!C11, first!$A$7:$S$7,0),FALSE)</f>
        <v>93</v>
      </c>
      <c r="E11" s="47">
        <f>VLOOKUP($D$4,second!$A$8:$O$61,MATCH(Card!C11, first!$A$7:$S$7,0),FALSE)</f>
        <v>93</v>
      </c>
      <c r="F11" s="47">
        <f>VLOOKUP($D$4,Average!$A$8:$O$66,MATCH(Card!C11, first!$A$7:$S$7,0),FALSE)</f>
        <v>93</v>
      </c>
      <c r="G11" s="34"/>
      <c r="H11" s="36"/>
      <c r="I11" s="34"/>
      <c r="J11" s="34"/>
      <c r="K11" s="34"/>
      <c r="L11" s="34"/>
      <c r="M11" s="34"/>
    </row>
    <row r="12" spans="2:13" x14ac:dyDescent="0.25">
      <c r="B12" s="34"/>
      <c r="C12" s="46" t="s">
        <v>8</v>
      </c>
      <c r="D12" s="47">
        <f>VLOOKUP($D$4,first!$A$8:$O$61,MATCH(Card!C12, first!$A$7:$S$7,0),FALSE)</f>
        <v>84</v>
      </c>
      <c r="E12" s="47">
        <f>VLOOKUP($D$4,second!$A$8:$O$61,MATCH(Card!C12, first!$A$7:$S$7,0),FALSE)</f>
        <v>84</v>
      </c>
      <c r="F12" s="47">
        <f>VLOOKUP($D$4,Average!$A$8:$O$66,MATCH(Card!C12, first!$A$7:$S$7,0),FALSE)</f>
        <v>84</v>
      </c>
      <c r="G12" s="34"/>
      <c r="H12" s="36"/>
      <c r="I12" s="34"/>
      <c r="J12" s="34"/>
      <c r="K12" s="34"/>
      <c r="L12" s="34"/>
      <c r="M12" s="34"/>
    </row>
    <row r="13" spans="2:13" x14ac:dyDescent="0.25">
      <c r="B13" s="34"/>
      <c r="C13" s="46" t="s">
        <v>9</v>
      </c>
      <c r="D13" s="47">
        <f>VLOOKUP($D$4,first!$A$8:$O$61,MATCH(Card!C13, first!$A$7:$S$7,0),FALSE)</f>
        <v>90</v>
      </c>
      <c r="E13" s="47">
        <f>VLOOKUP($D$4,second!$A$8:$O$61,MATCH(Card!C13, first!$A$7:$S$7,0),FALSE)</f>
        <v>90</v>
      </c>
      <c r="F13" s="47">
        <f>VLOOKUP($D$4,Average!$A$8:$O$66,MATCH(Card!C13, first!$A$7:$S$7,0),FALSE)</f>
        <v>90</v>
      </c>
      <c r="G13" s="34"/>
      <c r="H13" s="36"/>
      <c r="I13" s="34"/>
      <c r="J13" s="34"/>
      <c r="K13" s="34"/>
      <c r="L13" s="34"/>
      <c r="M13" s="34"/>
    </row>
    <row r="14" spans="2:13" x14ac:dyDescent="0.25">
      <c r="B14" s="34"/>
      <c r="C14" s="46" t="s">
        <v>10</v>
      </c>
      <c r="D14" s="47">
        <f>VLOOKUP($D$4,first!$A$8:$O$61,MATCH(Card!C14, first!$A$7:$S$7,0),FALSE)</f>
        <v>96</v>
      </c>
      <c r="E14" s="47">
        <f>VLOOKUP($D$4,second!$A$8:$O$61,MATCH(Card!C14, first!$A$7:$S$7,0),FALSE)</f>
        <v>96</v>
      </c>
      <c r="F14" s="47">
        <f>VLOOKUP($D$4,Average!$A$8:$O$66,MATCH(Card!C14, first!$A$7:$S$7,0),FALSE)</f>
        <v>96</v>
      </c>
      <c r="G14" s="34"/>
      <c r="I14" s="34"/>
      <c r="J14" s="34"/>
      <c r="K14" s="34"/>
      <c r="L14" s="34"/>
      <c r="M14" s="34"/>
    </row>
    <row r="15" spans="2:13" x14ac:dyDescent="0.25">
      <c r="B15" s="34"/>
      <c r="C15" s="46" t="s">
        <v>11</v>
      </c>
      <c r="D15" s="47">
        <f>VLOOKUP($D$4,first!$A$8:$O$61,MATCH(Card!C15, first!$A$7:$S$7,0),FALSE)</f>
        <v>87</v>
      </c>
      <c r="E15" s="47">
        <f>VLOOKUP($D$4,second!$A$8:$O$61,MATCH(Card!C15, first!$A$7:$S$7,0),FALSE)</f>
        <v>87</v>
      </c>
      <c r="F15" s="47">
        <f>VLOOKUP($D$4,Average!$A$8:$O$66,MATCH(Card!C15, first!$A$7:$S$7,0),FALSE)</f>
        <v>87</v>
      </c>
      <c r="G15" s="34"/>
      <c r="H15" s="42"/>
      <c r="I15" s="35"/>
      <c r="J15" s="34"/>
      <c r="K15" s="34"/>
      <c r="L15" s="34"/>
      <c r="M15" s="34"/>
    </row>
    <row r="16" spans="2:13" x14ac:dyDescent="0.25">
      <c r="B16" s="34"/>
      <c r="C16" s="46" t="s">
        <v>12</v>
      </c>
      <c r="D16" s="47">
        <f>VLOOKUP($D$4,first!$A$8:$O$61,MATCH(Card!C16, first!$A$7:$S$7,0),FALSE)</f>
        <v>81</v>
      </c>
      <c r="E16" s="47">
        <f>VLOOKUP($D$4,second!$A$8:$O$61,MATCH(Card!C16, first!$A$7:$S$7,0),FALSE)</f>
        <v>81</v>
      </c>
      <c r="F16" s="47">
        <f>VLOOKUP($D$4,Average!$A$8:$O$66,MATCH(Card!C16, first!$A$7:$S$7,0),FALSE)</f>
        <v>81</v>
      </c>
      <c r="G16" s="34"/>
      <c r="H16" s="41"/>
      <c r="I16" s="34"/>
      <c r="J16" s="34"/>
      <c r="K16" s="34"/>
      <c r="L16" s="34"/>
      <c r="M16" s="34"/>
    </row>
    <row r="17" spans="2:13" x14ac:dyDescent="0.25">
      <c r="B17" s="34"/>
      <c r="C17" s="46" t="s">
        <v>13</v>
      </c>
      <c r="D17" s="47">
        <f>VLOOKUP($D$4,first!$A$8:$O$61,MATCH(Card!C17, first!$A$7:$S$7,0),FALSE)</f>
        <v>88</v>
      </c>
      <c r="E17" s="47">
        <f>VLOOKUP($D$4,second!$A$8:$O$61,MATCH(Card!C17, first!$A$7:$S$7,0),FALSE)</f>
        <v>88</v>
      </c>
      <c r="F17" s="47">
        <f>VLOOKUP($D$4,Average!$A$8:$O$66,MATCH(Card!C17, first!$A$7:$S$7,0),FALSE)</f>
        <v>88</v>
      </c>
      <c r="G17" s="34"/>
      <c r="H17" s="34"/>
      <c r="I17" s="34"/>
      <c r="J17" s="34"/>
      <c r="K17" s="34"/>
      <c r="L17" s="34"/>
      <c r="M17" s="34"/>
    </row>
    <row r="18" spans="2:13" x14ac:dyDescent="0.25">
      <c r="B18" s="34"/>
      <c r="C18" s="46" t="s">
        <v>14</v>
      </c>
      <c r="D18" s="47">
        <f>VLOOKUP($D$4,first!$A$8:$O$61,MATCH(Card!C18, first!$A$7:$S$7,0),FALSE)</f>
        <v>87</v>
      </c>
      <c r="E18" s="47">
        <f>VLOOKUP($D$4,second!$A$8:$O$61,MATCH(Card!C18, first!$A$7:$S$7,0),FALSE)</f>
        <v>87</v>
      </c>
      <c r="F18" s="47">
        <f>VLOOKUP($D$4,Average!$A$8:$O$66,MATCH(Card!C18, first!$A$7:$S$7,0),FALSE)</f>
        <v>87</v>
      </c>
      <c r="G18" s="34"/>
      <c r="H18" s="34"/>
      <c r="I18" s="34"/>
      <c r="J18" s="34"/>
      <c r="K18" s="34"/>
      <c r="L18" s="34"/>
      <c r="M18" s="34"/>
    </row>
    <row r="19" spans="2:13" ht="18.75" x14ac:dyDescent="0.3">
      <c r="B19" s="34"/>
      <c r="C19" s="46" t="s">
        <v>15</v>
      </c>
      <c r="D19" s="47">
        <f>VLOOKUP($D$4,first!$A$8:$R$61, MATCH(Card!C19, first!$A$7:$R$7,0),FALSE)</f>
        <v>957</v>
      </c>
      <c r="E19" s="49">
        <f>VLOOKUP($D$4,second!$A$8:$R$61,MATCH(Card!C19,second!$A$7:$S$7,0),FALSE)</f>
        <v>957</v>
      </c>
      <c r="F19" s="49">
        <f>VLOOKUP($D$4,Average!$A$8:$R$66,MATCH(Card!C19,second!$A$7:$S$7,0),FALSE)</f>
        <v>957</v>
      </c>
      <c r="G19" s="34"/>
      <c r="H19" s="34" t="s">
        <v>41</v>
      </c>
      <c r="I19" s="50" t="str">
        <f>IF(F20&gt;50,   "Promoted", "Detained")</f>
        <v>Promoted</v>
      </c>
      <c r="J19" s="34"/>
      <c r="K19" s="34"/>
      <c r="L19" s="34"/>
      <c r="M19" s="34"/>
    </row>
    <row r="20" spans="2:13" x14ac:dyDescent="0.25">
      <c r="B20" s="34"/>
      <c r="C20" s="46" t="s">
        <v>16</v>
      </c>
      <c r="D20" s="47">
        <f>VLOOKUP($D$4,first!$A$8:$R$61,MATCH(Card!C20,first!$A$7:$S$7,0),FALSE)</f>
        <v>87</v>
      </c>
      <c r="E20" s="47">
        <f>VLOOKUP($D$4,second!$A$8:$R$61,MATCH(Card!C20,first!$A$7:$S$7,0),FALSE)</f>
        <v>87</v>
      </c>
      <c r="F20" s="47">
        <f>VLOOKUP($D$4,Average!$A$8:$R$66,MATCH(Card!C20,first!$A$7:$S$7,0),FALSE)</f>
        <v>87</v>
      </c>
      <c r="G20" s="34"/>
      <c r="H20" s="34"/>
      <c r="I20" s="34"/>
      <c r="J20" s="34"/>
      <c r="K20" s="34"/>
      <c r="L20" s="34"/>
      <c r="M20" s="34"/>
    </row>
    <row r="21" spans="2:13" x14ac:dyDescent="0.25">
      <c r="B21" s="34"/>
      <c r="C21" s="46" t="s">
        <v>62</v>
      </c>
      <c r="D21" s="48"/>
      <c r="E21" s="48"/>
      <c r="F21" s="48"/>
      <c r="G21" s="34"/>
      <c r="H21" s="34"/>
      <c r="I21" s="34"/>
      <c r="J21" s="34"/>
      <c r="K21" s="34"/>
      <c r="L21" s="34"/>
      <c r="M21" s="34"/>
    </row>
    <row r="22" spans="2:13" x14ac:dyDescent="0.25">
      <c r="B22" s="34"/>
      <c r="C22" s="46" t="s">
        <v>17</v>
      </c>
      <c r="D22" s="47">
        <f>VLOOKUP($D$4,first!$A$8:$R$61,MATCH(Card!C22,first!$A$7:$S$7,0),FALSE)</f>
        <v>8</v>
      </c>
      <c r="E22" s="47">
        <f>VLOOKUP($D$4,second!$A$8:$R$61,MATCH(Card!C22,first!$A$7:$S$7,0),FALSE)</f>
        <v>5</v>
      </c>
      <c r="F22" s="47">
        <f>VLOOKUP($D$4,Average!$A$8:$R$66,MATCH(Card!C22,first!$A$7:$S$7,0),FALSE)</f>
        <v>3</v>
      </c>
      <c r="G22" s="34"/>
      <c r="H22" s="34"/>
      <c r="I22" s="34"/>
      <c r="J22" s="34"/>
      <c r="K22" s="34"/>
      <c r="L22" s="34"/>
      <c r="M22" s="34"/>
    </row>
    <row r="23" spans="2:13" ht="15.75" x14ac:dyDescent="0.25">
      <c r="B23" s="34"/>
      <c r="C23" s="43" t="s">
        <v>63</v>
      </c>
      <c r="D23" s="45"/>
      <c r="E23" s="34"/>
      <c r="F23" s="34"/>
      <c r="G23" s="34"/>
      <c r="H23" s="34"/>
      <c r="I23" s="34"/>
      <c r="J23" s="34"/>
      <c r="K23" s="34"/>
      <c r="L23" s="34"/>
      <c r="M23" s="34"/>
    </row>
    <row r="24" spans="2:13" x14ac:dyDescent="0.25">
      <c r="B24" s="34"/>
      <c r="C24" s="34"/>
      <c r="D24" s="34"/>
      <c r="E24" s="34"/>
      <c r="F24" s="34"/>
      <c r="H24" s="110" t="s">
        <v>50</v>
      </c>
      <c r="I24" s="111"/>
      <c r="J24" s="114" t="s">
        <v>56</v>
      </c>
      <c r="K24" s="115"/>
      <c r="L24" s="31"/>
      <c r="M24" s="34"/>
    </row>
    <row r="25" spans="2:13" x14ac:dyDescent="0.25">
      <c r="B25" s="34"/>
      <c r="C25" s="37"/>
      <c r="D25" s="34"/>
      <c r="E25" s="34"/>
      <c r="F25" s="34"/>
      <c r="G25" s="34"/>
      <c r="H25" s="112" t="s">
        <v>51</v>
      </c>
      <c r="I25" s="113"/>
      <c r="J25" s="116" t="s">
        <v>57</v>
      </c>
      <c r="K25" s="117"/>
      <c r="L25" s="31"/>
      <c r="M25" s="34"/>
    </row>
    <row r="26" spans="2:13" x14ac:dyDescent="0.25">
      <c r="B26" s="34"/>
      <c r="C26" s="34"/>
      <c r="D26" s="34"/>
      <c r="E26" s="34"/>
      <c r="F26" s="34"/>
      <c r="G26" s="34"/>
      <c r="H26" s="110" t="s">
        <v>52</v>
      </c>
      <c r="I26" s="111"/>
      <c r="J26" s="114" t="s">
        <v>58</v>
      </c>
      <c r="K26" s="115"/>
      <c r="L26" s="31"/>
      <c r="M26" s="34"/>
    </row>
    <row r="27" spans="2:13" ht="15.75" x14ac:dyDescent="0.25">
      <c r="B27" s="34"/>
      <c r="C27" s="34"/>
      <c r="D27" s="34"/>
      <c r="E27" s="38" t="s">
        <v>40</v>
      </c>
      <c r="F27" s="34"/>
      <c r="G27" s="34"/>
      <c r="H27" s="112" t="s">
        <v>53</v>
      </c>
      <c r="I27" s="113"/>
      <c r="J27" s="116" t="s">
        <v>59</v>
      </c>
      <c r="K27" s="117"/>
      <c r="L27" s="31"/>
      <c r="M27" s="34"/>
    </row>
    <row r="28" spans="2:13" x14ac:dyDescent="0.25">
      <c r="B28" s="34"/>
      <c r="C28" s="34"/>
      <c r="D28" s="34"/>
      <c r="E28" s="34"/>
      <c r="F28" s="34"/>
      <c r="G28" s="34"/>
      <c r="H28" s="110" t="s">
        <v>54</v>
      </c>
      <c r="I28" s="111"/>
      <c r="J28" s="114" t="s">
        <v>60</v>
      </c>
      <c r="K28" s="115"/>
      <c r="L28" s="31"/>
      <c r="M28" s="34"/>
    </row>
    <row r="29" spans="2:13" ht="15.75" x14ac:dyDescent="0.25">
      <c r="B29" s="34"/>
      <c r="C29" s="44" t="s">
        <v>95</v>
      </c>
      <c r="D29" s="34"/>
      <c r="E29" s="34"/>
      <c r="F29" s="34"/>
      <c r="H29" s="112" t="s">
        <v>55</v>
      </c>
      <c r="I29" s="113"/>
      <c r="J29" s="116" t="s">
        <v>61</v>
      </c>
      <c r="K29" s="117"/>
      <c r="L29" s="31"/>
      <c r="M29" s="34"/>
    </row>
    <row r="30" spans="2:13" x14ac:dyDescent="0.25"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</row>
    <row r="31" spans="2:13" x14ac:dyDescent="0.25"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</row>
    <row r="32" spans="2:13" s="34" customFormat="1" x14ac:dyDescent="0.25"/>
  </sheetData>
  <mergeCells count="17">
    <mergeCell ref="H27:I27"/>
    <mergeCell ref="H28:I28"/>
    <mergeCell ref="H29:I29"/>
    <mergeCell ref="J24:K24"/>
    <mergeCell ref="J25:K25"/>
    <mergeCell ref="J26:K26"/>
    <mergeCell ref="J27:K27"/>
    <mergeCell ref="J28:K28"/>
    <mergeCell ref="J29:K29"/>
    <mergeCell ref="H24:I24"/>
    <mergeCell ref="H25:I25"/>
    <mergeCell ref="H26:I26"/>
    <mergeCell ref="C6:C7"/>
    <mergeCell ref="H9:K9"/>
    <mergeCell ref="D6:D7"/>
    <mergeCell ref="E6:E7"/>
    <mergeCell ref="F6:F7"/>
  </mergeCell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first!$A$8:$A$61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</vt:lpstr>
      <vt:lpstr>second</vt:lpstr>
      <vt:lpstr>Average</vt:lpstr>
      <vt:lpstr>Roster</vt:lpstr>
      <vt:lpstr>Card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Kehali Tsehay</dc:creator>
  <cp:lastModifiedBy>Kehali Tsehay</cp:lastModifiedBy>
  <cp:lastPrinted>2025-06-30T06:10:21Z</cp:lastPrinted>
  <dcterms:created xsi:type="dcterms:W3CDTF">2025-06-27T05:15:02Z</dcterms:created>
  <dcterms:modified xsi:type="dcterms:W3CDTF">2025-06-30T11:41:58Z</dcterms:modified>
</cp:coreProperties>
</file>