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8f758458f7441ec/Documents/KENNY PREPAYMENT CERT/PC TEMPLATES/"/>
    </mc:Choice>
  </mc:AlternateContent>
  <xr:revisionPtr revIDLastSave="0" documentId="8_{97EAE42E-FAB8-4540-8E58-868639E0436D}" xr6:coauthVersionLast="47" xr6:coauthVersionMax="47" xr10:uidLastSave="{00000000-0000-0000-0000-000000000000}"/>
  <bookViews>
    <workbookView xWindow="-108" yWindow="-108" windowWidth="23256" windowHeight="12576" xr2:uid="{C3105D93-4F2D-4261-B669-05F183F1BD78}"/>
  </bookViews>
  <sheets>
    <sheet name="DETAILS" sheetId="18" r:id="rId1"/>
    <sheet name="PC 1" sheetId="2" r:id="rId2"/>
    <sheet name="PC 2" sheetId="13" r:id="rId3"/>
    <sheet name="INSPECTION REPORT" sheetId="1" r:id="rId4"/>
    <sheet name="INSPECTION REPORT 2" sheetId="14" r:id="rId5"/>
    <sheet name="CHECKLIST" sheetId="3" r:id="rId6"/>
    <sheet name="MEMO" sheetId="4" r:id="rId7"/>
    <sheet name="MED PICTURES (A)" sheetId="11" r:id="rId8"/>
    <sheet name="MED PICTURES (B)" sheetId="19" r:id="rId9"/>
    <sheet name="APPROVAL" sheetId="8" r:id="rId10"/>
    <sheet name="APPROVAL (one reference)" sheetId="17" r:id="rId11"/>
  </sheets>
  <definedNames>
    <definedName name="_xlnm.Print_Area" localSheetId="9">APPROVAL!$A$1:$D$30</definedName>
    <definedName name="_xlnm.Print_Area" localSheetId="10">'APPROVAL (one reference)'!$A$1:$D$30</definedName>
    <definedName name="_xlnm.Print_Area" localSheetId="5">CHECKLIST!$A$1:$H$46</definedName>
    <definedName name="_xlnm.Print_Area" localSheetId="6">MEMO!$A$1:$A$30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4" i="18" l="1"/>
  <c r="B60" i="2"/>
  <c r="D27" i="13"/>
  <c r="B71" i="13"/>
  <c r="B70" i="13"/>
  <c r="B69" i="13"/>
  <c r="B68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3" i="13"/>
  <c r="B24" i="13"/>
  <c r="B22" i="13"/>
  <c r="B21" i="13"/>
  <c r="B20" i="13"/>
  <c r="B69" i="2"/>
  <c r="D45" i="14"/>
  <c r="B70" i="2"/>
  <c r="B71" i="2"/>
  <c r="B68" i="2"/>
  <c r="D44" i="14"/>
  <c r="B61" i="2"/>
  <c r="B62" i="2"/>
  <c r="B63" i="2"/>
  <c r="B64" i="2"/>
  <c r="B65" i="2"/>
  <c r="B59" i="2"/>
  <c r="B58" i="2"/>
  <c r="B57" i="2"/>
  <c r="B56" i="2"/>
  <c r="B55" i="2"/>
  <c r="B47" i="2"/>
  <c r="G21" i="3"/>
  <c r="B48" i="2"/>
  <c r="G14" i="3"/>
  <c r="B49" i="2"/>
  <c r="G19" i="3"/>
  <c r="B50" i="2"/>
  <c r="G20" i="3"/>
  <c r="B51" i="2"/>
  <c r="B52" i="2"/>
  <c r="G31" i="3"/>
  <c r="B53" i="2"/>
  <c r="G32" i="3"/>
  <c r="B54" i="2"/>
  <c r="B46" i="2"/>
  <c r="G22" i="3"/>
  <c r="B45" i="2"/>
  <c r="G18" i="3"/>
  <c r="B41" i="2"/>
  <c r="B42" i="2"/>
  <c r="G15" i="3"/>
  <c r="B43" i="2"/>
  <c r="G16" i="3"/>
  <c r="B44" i="2"/>
  <c r="G17" i="3"/>
  <c r="B40" i="2"/>
  <c r="B39" i="2"/>
  <c r="B38" i="2"/>
  <c r="B35" i="2"/>
  <c r="B36" i="2"/>
  <c r="D46" i="14"/>
  <c r="B37" i="2"/>
  <c r="B32" i="2"/>
  <c r="B33" i="2"/>
  <c r="D39" i="3"/>
  <c r="B34" i="2"/>
  <c r="B31" i="2"/>
  <c r="B30" i="2"/>
  <c r="B29" i="2"/>
  <c r="B28" i="2"/>
  <c r="D27" i="2"/>
  <c r="B27" i="2"/>
  <c r="B26" i="2"/>
  <c r="B25" i="2"/>
  <c r="B23" i="2"/>
  <c r="B22" i="2"/>
  <c r="B21" i="2"/>
  <c r="B20" i="2"/>
  <c r="D10" i="13"/>
  <c r="D6" i="13"/>
  <c r="D6" i="2"/>
  <c r="D4" i="13"/>
  <c r="B11" i="13"/>
  <c r="B5" i="13"/>
  <c r="B3" i="13"/>
  <c r="B2" i="13"/>
  <c r="D10" i="2"/>
  <c r="B11" i="2"/>
  <c r="B5" i="2"/>
  <c r="D4" i="2"/>
  <c r="B3" i="2"/>
  <c r="B2" i="2"/>
  <c r="A1" i="13"/>
  <c r="A1" i="2"/>
  <c r="F19" i="18"/>
  <c r="B13" i="13"/>
  <c r="C19" i="18"/>
  <c r="B13" i="2"/>
  <c r="B24" i="3"/>
  <c r="D40" i="3"/>
  <c r="B9" i="3"/>
  <c r="A12" i="4"/>
  <c r="H7" i="3"/>
  <c r="G23" i="3"/>
  <c r="B6" i="13"/>
  <c r="B7" i="13"/>
  <c r="B8" i="13"/>
  <c r="B4" i="13"/>
  <c r="B10" i="13"/>
  <c r="A17" i="4"/>
  <c r="A18" i="4"/>
  <c r="H8" i="3"/>
  <c r="A29" i="4"/>
  <c r="A28" i="4"/>
  <c r="D45" i="3"/>
  <c r="D44" i="3"/>
  <c r="A45" i="3"/>
  <c r="A44" i="3"/>
  <c r="D45" i="1"/>
  <c r="D44" i="1"/>
  <c r="C14" i="14"/>
  <c r="C14" i="1"/>
  <c r="A18" i="8"/>
  <c r="C22" i="13"/>
  <c r="A2" i="19"/>
  <c r="C22" i="2"/>
  <c r="B8" i="3"/>
  <c r="A18" i="17"/>
  <c r="B22" i="17"/>
  <c r="B21" i="17"/>
  <c r="A13" i="17"/>
  <c r="A12" i="17"/>
  <c r="A11" i="17"/>
  <c r="A9" i="17"/>
  <c r="A7" i="17"/>
  <c r="A7" i="8"/>
  <c r="B22" i="8"/>
  <c r="B21" i="8"/>
  <c r="A2" i="14"/>
  <c r="A2" i="1"/>
  <c r="A11" i="8"/>
  <c r="A12" i="8"/>
  <c r="A13" i="8"/>
  <c r="A9" i="8"/>
  <c r="A1" i="4"/>
  <c r="A46" i="3"/>
  <c r="A18" i="3"/>
  <c r="B9" i="13"/>
  <c r="B12" i="13"/>
  <c r="B24" i="2"/>
  <c r="B6" i="2"/>
  <c r="A2" i="11"/>
  <c r="A16" i="17"/>
  <c r="A16" i="8"/>
  <c r="A10" i="17"/>
  <c r="A10" i="8"/>
  <c r="B6" i="3"/>
  <c r="B5" i="3"/>
  <c r="C20" i="1"/>
  <c r="C20" i="14"/>
  <c r="C26" i="14"/>
  <c r="C25" i="14"/>
  <c r="C24" i="14"/>
  <c r="C23" i="14"/>
  <c r="C19" i="14"/>
  <c r="C18" i="14"/>
  <c r="C17" i="14"/>
  <c r="C16" i="14"/>
  <c r="C15" i="14"/>
  <c r="C13" i="14"/>
  <c r="C12" i="14"/>
  <c r="C11" i="14"/>
  <c r="C10" i="14"/>
  <c r="C9" i="14"/>
  <c r="C8" i="14"/>
  <c r="A7" i="14"/>
  <c r="B1" i="13"/>
  <c r="A9" i="4"/>
  <c r="A30" i="4"/>
  <c r="C8" i="1"/>
  <c r="C9" i="1"/>
  <c r="B10" i="3"/>
  <c r="B7" i="3"/>
  <c r="H5" i="3"/>
  <c r="B1" i="2"/>
  <c r="C26" i="1"/>
  <c r="C24" i="1"/>
  <c r="D46" i="1"/>
  <c r="C25" i="1"/>
  <c r="C23" i="1"/>
  <c r="B4" i="2"/>
  <c r="B10" i="2"/>
  <c r="C19" i="1"/>
  <c r="C18" i="1"/>
  <c r="C17" i="1"/>
  <c r="C16" i="1"/>
  <c r="C15" i="1"/>
  <c r="C13" i="1"/>
  <c r="C12" i="1"/>
  <c r="C11" i="1"/>
  <c r="C10" i="1"/>
  <c r="A7" i="1"/>
  <c r="B7" i="2"/>
  <c r="D22" i="17"/>
  <c r="D22" i="8"/>
  <c r="D21" i="8"/>
  <c r="H10" i="3"/>
  <c r="D21" i="17"/>
  <c r="C22" i="14"/>
  <c r="A7" i="4"/>
  <c r="C27" i="14"/>
  <c r="C21" i="14"/>
  <c r="E18" i="18"/>
  <c r="D13" i="13"/>
  <c r="C27" i="1"/>
  <c r="C21" i="1"/>
  <c r="C22" i="1"/>
  <c r="B8" i="2"/>
  <c r="B9" i="2"/>
  <c r="C22" i="17"/>
  <c r="C22" i="8"/>
  <c r="B14" i="13"/>
  <c r="C28" i="14"/>
  <c r="B12" i="2"/>
  <c r="B18" i="18"/>
  <c r="C21" i="17"/>
  <c r="C21" i="8"/>
  <c r="B14" i="2"/>
  <c r="C28" i="1"/>
  <c r="A16" i="13"/>
  <c r="D13" i="2"/>
  <c r="A16" i="2"/>
  <c r="A18" i="2"/>
  <c r="A22" i="4"/>
  <c r="A17" i="2"/>
  <c r="A38" i="1"/>
  <c r="A17" i="13"/>
  <c r="A18" i="13"/>
  <c r="A23" i="4"/>
  <c r="A38" i="14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<sst xmlns="http://schemas.openxmlformats.org/spreadsheetml/2006/main" count="512" uniqueCount="274">
  <si>
    <t xml:space="preserve">  </t>
  </si>
  <si>
    <t xml:space="preserve">        </t>
  </si>
  <si>
    <t>PRE-PAYMENT INSPECTION REPORT</t>
  </si>
  <si>
    <t>i.  </t>
  </si>
  <si>
    <t xml:space="preserve">Client Ministry </t>
  </si>
  <si>
    <t>ii.  </t>
  </si>
  <si>
    <t>Name of Project Supervisor</t>
  </si>
  <si>
    <t>iii.  </t>
  </si>
  <si>
    <t>Name of Contractor</t>
  </si>
  <si>
    <t>iv.  </t>
  </si>
  <si>
    <t>Project Description</t>
  </si>
  <si>
    <t>v.  </t>
  </si>
  <si>
    <t>Local Gov. Area</t>
  </si>
  <si>
    <t>vi.  </t>
  </si>
  <si>
    <t xml:space="preserve">Date of Award </t>
  </si>
  <si>
    <t>vii.  </t>
  </si>
  <si>
    <t>Expected Date of Completion</t>
  </si>
  <si>
    <t>viii.  </t>
  </si>
  <si>
    <t xml:space="preserve">Date of Delivery (Store Only)  </t>
  </si>
  <si>
    <t>ix.  </t>
  </si>
  <si>
    <t>Date of Completion</t>
  </si>
  <si>
    <t>x.  </t>
  </si>
  <si>
    <t xml:space="preserve">Date of Inspection </t>
  </si>
  <si>
    <t>xi.  </t>
  </si>
  <si>
    <t>xii.  </t>
  </si>
  <si>
    <t>Advance Payment</t>
  </si>
  <si>
    <t>xiii.  </t>
  </si>
  <si>
    <t>Advance Payment Refund</t>
  </si>
  <si>
    <t>xiv.  </t>
  </si>
  <si>
    <t>Works Completed to Date</t>
  </si>
  <si>
    <t>xv.  </t>
  </si>
  <si>
    <t>Percentage of Work done</t>
  </si>
  <si>
    <t>xvi.  </t>
  </si>
  <si>
    <t>Physical Stage of Work</t>
  </si>
  <si>
    <t>xvii.  </t>
  </si>
  <si>
    <t xml:space="preserve">Previous payment  </t>
  </si>
  <si>
    <t>xviii.  </t>
  </si>
  <si>
    <t>Retention</t>
  </si>
  <si>
    <t>xix.  </t>
  </si>
  <si>
    <t>Payment Now Due</t>
  </si>
  <si>
    <t>xx.  </t>
  </si>
  <si>
    <t>VAT Included in Payment Certificate</t>
  </si>
  <si>
    <t>COMMENT [If No]</t>
  </si>
  <si>
    <t>OBSERVATION (QUALITY OF WORK)</t>
  </si>
  <si>
    <t>a.</t>
  </si>
  <si>
    <t>Very Good</t>
  </si>
  <si>
    <t>b.</t>
  </si>
  <si>
    <t>Good</t>
  </si>
  <si>
    <t>c.</t>
  </si>
  <si>
    <t xml:space="preserve">fair                                                                                                                                                                </t>
  </si>
  <si>
    <t>d.</t>
  </si>
  <si>
    <t>poor</t>
  </si>
  <si>
    <t xml:space="preserve">      </t>
  </si>
  <si>
    <t>-----------------------------------------</t>
  </si>
  <si>
    <t>Mr. Oyede, Fouad Adepoju</t>
  </si>
  <si>
    <t xml:space="preserve"> </t>
  </si>
  <si>
    <t>Mrs. Ojo Olayinka Modupe</t>
  </si>
  <si>
    <t xml:space="preserve"> MONITORING AND EVALUATION DEPARTMENT (MED)</t>
  </si>
  <si>
    <t>1. Documents on File</t>
  </si>
  <si>
    <t>Yes</t>
  </si>
  <si>
    <t>Remarks</t>
  </si>
  <si>
    <t>Executing MDAs Project Report Write-up</t>
  </si>
  <si>
    <t>Contract Award letters</t>
  </si>
  <si>
    <t>Pre-Payment Certificates</t>
  </si>
  <si>
    <t>Inspection Reports</t>
  </si>
  <si>
    <t>N/A</t>
  </si>
  <si>
    <t>Valid Performance Bond</t>
  </si>
  <si>
    <t>Statement of Valuation from Executing MDAs</t>
  </si>
  <si>
    <t>Is Percentage of work (Value) done greater than APG utilized?</t>
  </si>
  <si>
    <t>2. Test Certificates, Warranties and Independent Certificates on File</t>
  </si>
  <si>
    <t>Product Warranties -1</t>
  </si>
  <si>
    <t>Certified Copy of Hydrographic/Bathymetric Survey</t>
  </si>
  <si>
    <t>Other Certifications:</t>
  </si>
  <si>
    <t>Executing Agency Pictures</t>
  </si>
  <si>
    <t>MED Pictures</t>
  </si>
  <si>
    <t>3. Decision To Inspect Or Not</t>
  </si>
  <si>
    <t>Satisfied with the Quality of Documentation</t>
  </si>
  <si>
    <t>If Not Satisfy Issues requiring attention:</t>
  </si>
  <si>
    <t xml:space="preserve">4. Questions For Site Visit </t>
  </si>
  <si>
    <t>Are site documentations sighted on site?</t>
  </si>
  <si>
    <t>Is the quality of work done satisfactory to the Stakeholders?</t>
  </si>
  <si>
    <t>5. Date of Site Visits:</t>
  </si>
  <si>
    <t>6. Overall Assessment of Work Done:</t>
  </si>
  <si>
    <t>7. Recommended for Issuance of Certification of Payment:</t>
  </si>
  <si>
    <t>Permanent Secretary (MEPB),</t>
  </si>
  <si>
    <t xml:space="preserve">Through: </t>
  </si>
  <si>
    <t>Director (MED),</t>
  </si>
  <si>
    <t>INTRODUCTION</t>
  </si>
  <si>
    <t>4.  CONCLUSION</t>
  </si>
  <si>
    <t xml:space="preserve">                                  </t>
  </si>
  <si>
    <t xml:space="preserve">          </t>
  </si>
  <si>
    <t xml:space="preserve">                            </t>
  </si>
  <si>
    <t xml:space="preserve">RECOMMENDATION </t>
  </si>
  <si>
    <t>MINISTRY OF ECONOMIC PLANNING AND BUDGET</t>
  </si>
  <si>
    <t xml:space="preserve"> LAGOS STATE GOVERNMENT   </t>
  </si>
  <si>
    <t xml:space="preserve">Director (Monitoring &amp; Evaluation)                                                                 </t>
  </si>
  <si>
    <t>Mr. Lekan Balogun</t>
  </si>
  <si>
    <t>Mr. Ope George</t>
  </si>
  <si>
    <t>Permanent Secretary</t>
  </si>
  <si>
    <t xml:space="preserve">Special Adviser </t>
  </si>
  <si>
    <t>----------------------------------------</t>
  </si>
  <si>
    <t>Honourable Commissioner</t>
  </si>
  <si>
    <t>Contract Sum</t>
  </si>
  <si>
    <r>
      <t xml:space="preserve">Ye s </t>
    </r>
    <r>
      <rPr>
        <sz val="16"/>
        <color theme="1"/>
        <rFont val="Wingdings"/>
        <charset val="2"/>
      </rPr>
      <t>ü</t>
    </r>
    <r>
      <rPr>
        <sz val="16"/>
        <color theme="1"/>
        <rFont val="Times New Roman"/>
        <family val="1"/>
      </rPr>
      <t xml:space="preserve"> No ☐</t>
    </r>
  </si>
  <si>
    <t>TOTAL CONTRACT SUM</t>
  </si>
  <si>
    <t>WORK COMPLETED TO DATE</t>
  </si>
  <si>
    <t>5% RETENTION</t>
  </si>
  <si>
    <t>TOTAL NET PAYMENT</t>
  </si>
  <si>
    <t>7.5% VAT</t>
  </si>
  <si>
    <t>TOTAL NET AMOUNT</t>
  </si>
  <si>
    <t>LESS PREVIOUS PAYMENT</t>
  </si>
  <si>
    <t>AMOUNT DUE</t>
  </si>
  <si>
    <t xml:space="preserve">Effective Date of Commencement: </t>
  </si>
  <si>
    <t xml:space="preserve">On Time (Yes/No):    </t>
  </si>
  <si>
    <t xml:space="preserve">Name of Representative from Executing MDAs: </t>
  </si>
  <si>
    <t xml:space="preserve">Name of MED Team Lead:                                                                    </t>
  </si>
  <si>
    <t>PROJECT MONITORING CHECKLIST</t>
  </si>
  <si>
    <t>MINISTRY OF ECONOMIC PLANNING &amp; BUDGET</t>
  </si>
  <si>
    <t xml:space="preserve">Dated:                                           </t>
  </si>
  <si>
    <t xml:space="preserve">__________________                                                                         </t>
  </si>
  <si>
    <t xml:space="preserve">________________   </t>
  </si>
  <si>
    <t>Ms. Alawiye, K.T</t>
  </si>
  <si>
    <t>ü</t>
  </si>
  <si>
    <t>Manufacturers Test Results (Steels, Equipment, Others: Specify)</t>
  </si>
  <si>
    <t>Valid Test Certificate (CBR, Others Specify)</t>
  </si>
  <si>
    <t>Advance Payment Guaranteed</t>
  </si>
  <si>
    <t>LESS ADVANCE PAYMENT REFUND</t>
  </si>
  <si>
    <t>Nil</t>
  </si>
  <si>
    <t xml:space="preserve">Duration of Contract:              </t>
  </si>
  <si>
    <t xml:space="preserve">Statement of Project Objectives: </t>
  </si>
  <si>
    <t>BOQ OR BEME</t>
  </si>
  <si>
    <r>
      <t>3.</t>
    </r>
    <r>
      <rPr>
        <sz val="11"/>
        <color theme="1"/>
        <rFont val="Sitka Small"/>
      </rPr>
      <t xml:space="preserve">   The joint inspection to the Project site was carried out by the officers from the Monitoring and Evaluation Department of this Ministry (MEPB) along with the Project Officer</t>
    </r>
    <r>
      <rPr>
        <sz val="11"/>
        <color rgb="FF000000"/>
        <rFont val="Sitka Small"/>
      </rPr>
      <t xml:space="preserve"> from the Executing Agency to facilitate Payments</t>
    </r>
    <r>
      <rPr>
        <b/>
        <sz val="11"/>
        <color rgb="FF000000"/>
        <rFont val="Sitka Small"/>
      </rPr>
      <t xml:space="preserve"> </t>
    </r>
    <r>
      <rPr>
        <sz val="11"/>
        <color rgb="FF000000"/>
        <rFont val="Sitka Small"/>
      </rPr>
      <t>due to the Contractor.</t>
    </r>
  </si>
  <si>
    <t>5. RECOMMENDATION</t>
  </si>
  <si>
    <r>
      <rPr>
        <b/>
        <sz val="11"/>
        <color theme="1"/>
        <rFont val="Sitka Small"/>
      </rPr>
      <t>6.</t>
    </r>
    <r>
      <rPr>
        <sz val="11"/>
        <color theme="1"/>
        <rFont val="Sitka Small"/>
      </rPr>
      <t xml:space="preserve"> Submitted for further directives, please.</t>
    </r>
  </si>
  <si>
    <t xml:space="preserve">       </t>
  </si>
  <si>
    <r>
      <t xml:space="preserve">          </t>
    </r>
    <r>
      <rPr>
        <b/>
        <sz val="11"/>
        <color theme="1"/>
        <rFont val="Sitka Small"/>
      </rPr>
      <t xml:space="preserve">             </t>
    </r>
  </si>
  <si>
    <t>Elements of work covered</t>
  </si>
  <si>
    <t>Bill of Quantities (BOQ).</t>
  </si>
  <si>
    <t>Full Folio reference</t>
  </si>
  <si>
    <t>Inspection report File number</t>
  </si>
  <si>
    <t>Memo file number</t>
  </si>
  <si>
    <t>Cover page</t>
  </si>
  <si>
    <t>Letter of award</t>
  </si>
  <si>
    <t>Prepayment certificate</t>
  </si>
  <si>
    <t>Governor's Approval</t>
  </si>
  <si>
    <t>Inspection report</t>
  </si>
  <si>
    <t>BOQ</t>
  </si>
  <si>
    <t>Project Brief</t>
  </si>
  <si>
    <t>APG</t>
  </si>
  <si>
    <t>Letter of completion</t>
  </si>
  <si>
    <t>Agency pictures</t>
  </si>
  <si>
    <t>Checklist</t>
  </si>
  <si>
    <t>ADVANCE PAYMENT</t>
  </si>
  <si>
    <t>No</t>
  </si>
  <si>
    <t>Lagos.</t>
  </si>
  <si>
    <t>PRE-PAYMENT CERTIFICATION:</t>
  </si>
  <si>
    <t>2.    The Original Inspection Report and Pre-Payment Certificate are attached for your information and further necessary actions, please.</t>
  </si>
  <si>
    <t>3.     Thank you.</t>
  </si>
  <si>
    <t xml:space="preserve">                                                                                                                                                            For: The Permanent Secretary </t>
  </si>
  <si>
    <t xml:space="preserve">Alawiye, K.T. (Ms.) </t>
  </si>
  <si>
    <t>Approval file number</t>
  </si>
  <si>
    <t>Approval date</t>
  </si>
  <si>
    <t>Address line 1</t>
  </si>
  <si>
    <t>Address line 2</t>
  </si>
  <si>
    <t>Address line 3</t>
  </si>
  <si>
    <t>Address line 4</t>
  </si>
  <si>
    <t>Address line 5</t>
  </si>
  <si>
    <t>Mail reference number</t>
  </si>
  <si>
    <t>Mail reference date</t>
  </si>
  <si>
    <t>MED PICTURES:</t>
  </si>
  <si>
    <t>REVISED CONTRACT SUM</t>
  </si>
  <si>
    <t>Date of Report</t>
  </si>
  <si>
    <t>Revised Contract sum</t>
  </si>
  <si>
    <t>xxi.  </t>
  </si>
  <si>
    <t>xxi.</t>
  </si>
  <si>
    <t>Revised Contract Sum</t>
  </si>
  <si>
    <t xml:space="preserve">Project 1 Description: </t>
  </si>
  <si>
    <t xml:space="preserve">Executing MDA(s): </t>
  </si>
  <si>
    <t xml:space="preserve">Project 2 Description: </t>
  </si>
  <si>
    <t>Date of Award(s):</t>
  </si>
  <si>
    <t xml:space="preserve">Payment Status (Project 1&amp;2): </t>
  </si>
  <si>
    <t>CUMMULATIVE</t>
  </si>
  <si>
    <t>Valuation</t>
  </si>
  <si>
    <t>Delivery notes</t>
  </si>
  <si>
    <t>7th January, 2025</t>
  </si>
  <si>
    <t>Delivery note(s)</t>
  </si>
  <si>
    <t>S/N</t>
  </si>
  <si>
    <t>Contractor</t>
  </si>
  <si>
    <t>Amount</t>
  </si>
  <si>
    <t xml:space="preserve">Remarks </t>
  </si>
  <si>
    <t>Date of upward review</t>
  </si>
  <si>
    <t>30th October, 2024</t>
  </si>
  <si>
    <t>HOU (Sign)</t>
  </si>
  <si>
    <t>Alawiye, K.T (Ms)</t>
  </si>
  <si>
    <t>Designation</t>
  </si>
  <si>
    <t>PPO (MED)</t>
  </si>
  <si>
    <t>HOU member</t>
  </si>
  <si>
    <t>Date of Award (Upward Review)</t>
  </si>
  <si>
    <t>xxii.  </t>
  </si>
  <si>
    <t>xxii.</t>
  </si>
  <si>
    <t>PREPAYMENT CERTIFICATION DETAILS</t>
  </si>
  <si>
    <t>Client Ministry</t>
  </si>
  <si>
    <t>Lagos State Real Estate Regulatory Authority</t>
  </si>
  <si>
    <t>Engr. Osisami A. Bankole</t>
  </si>
  <si>
    <t>Contractor name:</t>
  </si>
  <si>
    <t>Messrs. FAB Investment Limited</t>
  </si>
  <si>
    <t>Payment stage:</t>
  </si>
  <si>
    <t>Rehabilitation of Water Supply and Wastewater Facilities at Shasha Housing Estate, Shasha</t>
  </si>
  <si>
    <t>Egbeda LCDA / Alimosho LGA</t>
  </si>
  <si>
    <t>What is the Contract sum?</t>
  </si>
  <si>
    <t>What is the Revised Contract sum?</t>
  </si>
  <si>
    <r>
      <t>Percentage of Advance payment? (</t>
    </r>
    <r>
      <rPr>
        <b/>
        <sz val="11"/>
        <color theme="1"/>
        <rFont val="Aptos Narrow"/>
        <family val="2"/>
        <scheme val="minor"/>
      </rPr>
      <t>as specified in the award letter)</t>
    </r>
  </si>
  <si>
    <t>What is the work completed to date?</t>
  </si>
  <si>
    <t>Is there 5% retention?</t>
  </si>
  <si>
    <t>What is the Previous Payment? (if none, write Nil )</t>
  </si>
  <si>
    <t>Percentage of Advance payment refunded</t>
  </si>
  <si>
    <t>Write out Amount due in words</t>
  </si>
  <si>
    <t>Sixty-Nine Million, Eight Hundred and Ninety-Eight Thousand, Five Hundred and Seventy-Eight Naira, Eighty-Three Kobo</t>
  </si>
  <si>
    <t>PROJECT DETAILS</t>
  </si>
  <si>
    <t>construction of sedimentation tank, and the provision of pressure filter tank / treatment plant.</t>
  </si>
  <si>
    <t>To provide water supply and wastewater facilities at Shasha Housing Estate, Shasha</t>
  </si>
  <si>
    <t>31st August, 2021</t>
  </si>
  <si>
    <t>-</t>
  </si>
  <si>
    <t>Four (4) Months</t>
  </si>
  <si>
    <t>30th January, 2025</t>
  </si>
  <si>
    <t>40%.</t>
  </si>
  <si>
    <t>Ongoing</t>
  </si>
  <si>
    <t>13th February, 2025</t>
  </si>
  <si>
    <t>Is the scope specified in the BOQ OR BEME or Award letter ?</t>
  </si>
  <si>
    <t>FOLIO REFERENCES</t>
  </si>
  <si>
    <t>folio 1</t>
  </si>
  <si>
    <t>folio 2 - 2d</t>
  </si>
  <si>
    <t>Letter of award / upward review</t>
  </si>
  <si>
    <t>folios 3 - 4</t>
  </si>
  <si>
    <t>folio 5</t>
  </si>
  <si>
    <t>MEPB/MED/25/162/I/6</t>
  </si>
  <si>
    <t>folio 8</t>
  </si>
  <si>
    <t>folio 12</t>
  </si>
  <si>
    <t>Folio reference for memo</t>
  </si>
  <si>
    <t>MEPB/MED/25/162/I/14</t>
  </si>
  <si>
    <t>ADDRESS LINE &amp; DATE FOR APPROVAL</t>
  </si>
  <si>
    <t xml:space="preserve">The Special Adviser, </t>
  </si>
  <si>
    <t>Block 21, The Secretariat.</t>
  </si>
  <si>
    <t>Alausa - Ikeja,</t>
  </si>
  <si>
    <t>SAH/LASRERA/A.51/3B/145</t>
  </si>
  <si>
    <t>14th January, 2025</t>
  </si>
  <si>
    <t>SIGNATORIES</t>
  </si>
  <si>
    <t>HOU/Staff 1</t>
  </si>
  <si>
    <t>Staff 2</t>
  </si>
  <si>
    <t xml:space="preserve">Adekunle-Famuyon, F.A </t>
  </si>
  <si>
    <t>PROJECT 2</t>
  </si>
  <si>
    <t>Final Payment</t>
  </si>
  <si>
    <t>Rehabilitation of Water Supply and Wastewater Facilities at Ibeshe Housing Estate</t>
  </si>
  <si>
    <t>Ikorodu LGA</t>
  </si>
  <si>
    <t>Sixty-Nine Million, Eighty Hundred and Ninety-Eight Thousand, Five Hundred and Seventy-Eight Naira, Eighty-Three Kobo</t>
  </si>
  <si>
    <t>MEPB/MED/25/162/I/7</t>
  </si>
  <si>
    <r>
      <t xml:space="preserve">Duration of Contract(s):  </t>
    </r>
    <r>
      <rPr>
        <b/>
        <sz val="38"/>
        <color rgb="FF000000"/>
        <rFont val="Times New Roman"/>
        <family val="1"/>
      </rPr>
      <t xml:space="preserve">           </t>
    </r>
    <r>
      <rPr>
        <b/>
        <sz val="38"/>
        <color rgb="FFFF0000"/>
        <rFont val="Times New Roman"/>
        <family val="1"/>
      </rPr>
      <t xml:space="preserve"> </t>
    </r>
  </si>
  <si>
    <r>
      <rPr>
        <u/>
        <sz val="38"/>
        <color theme="1"/>
        <rFont val="Times New Roman"/>
        <family val="1"/>
      </rPr>
      <t>Yes</t>
    </r>
    <r>
      <rPr>
        <sz val="38"/>
        <color theme="1"/>
        <rFont val="Times New Roman"/>
        <family val="1"/>
      </rPr>
      <t xml:space="preserve">  </t>
    </r>
  </si>
  <si>
    <t>construction of sedimentation tank, and the provision of pressure filter tank / treatment plant</t>
  </si>
  <si>
    <t>Consequent upon this, kindly recommend to the Permanent Secretary (MEPB) to seek the approval of the Honorable Commissioner (MEPB) to certify the Original Pre-Payment Certificate and Inspection Report for the following amounts:</t>
  </si>
  <si>
    <t>Name of Contractors:</t>
  </si>
  <si>
    <t>folio 6 - 7</t>
  </si>
  <si>
    <t>folio 9</t>
  </si>
  <si>
    <t>folios 10 - 10b</t>
  </si>
  <si>
    <t>folios 11 - 11c</t>
  </si>
  <si>
    <t>folio 13</t>
  </si>
  <si>
    <t>Folios 1 - 13</t>
  </si>
  <si>
    <t>MEPB/MED/25/162/I/15</t>
  </si>
  <si>
    <r>
      <t xml:space="preserve">Calculated Amount due </t>
    </r>
    <r>
      <rPr>
        <b/>
        <sz val="14"/>
        <color rgb="FFFFC000"/>
        <rFont val="Aptos Narrow"/>
        <family val="2"/>
        <scheme val="minor"/>
      </rPr>
      <t>(Do not edit)</t>
    </r>
  </si>
  <si>
    <t>Special Committee On Rehabilitation of Public Schools</t>
  </si>
  <si>
    <t>Engr. F.O Badejo</t>
  </si>
  <si>
    <t>Messrs. Kinghorse International Limited</t>
  </si>
  <si>
    <t>PROJECT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</si>
</sst>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* #,##0.00_-;\-* #,##0.00_-;_-* &quot;-&quot;??_-;_-@_-"/>
    <numFmt numFmtId="165" formatCode="[$₦-466]\ #,##0.00"/>
    <numFmt numFmtId="166" formatCode="[$₦-46A]#,##0.00"/>
    <numFmt numFmtId="167" formatCode="[$₦-468]\ #,##0.00"/>
  </numFmts>
  <fonts count="6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FF0000"/>
      <name val="Sitka Small"/>
    </font>
    <font>
      <b/>
      <sz val="11"/>
      <color theme="1"/>
      <name val="Sitka Small"/>
    </font>
    <font>
      <sz val="11"/>
      <color theme="1"/>
      <name val="Sitka Small"/>
    </font>
    <font>
      <b/>
      <sz val="11"/>
      <color rgb="FF000000"/>
      <name val="Sitka Small"/>
    </font>
    <font>
      <sz val="11"/>
      <color rgb="FF000000"/>
      <name val="Sitka Small"/>
    </font>
    <font>
      <b/>
      <u/>
      <sz val="11"/>
      <color theme="1"/>
      <name val="Sitka Small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sz val="16"/>
      <color theme="1"/>
      <name val="Wingdings"/>
      <charset val="2"/>
    </font>
    <font>
      <sz val="8"/>
      <name val="Aptos Narrow"/>
      <family val="2"/>
      <scheme val="minor"/>
    </font>
    <font>
      <sz val="14"/>
      <name val="Times New Roman"/>
      <family val="1"/>
    </font>
    <font>
      <sz val="14"/>
      <name val="Aptos Narrow"/>
      <family val="2"/>
      <scheme val="minor"/>
    </font>
    <font>
      <b/>
      <sz val="14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sz val="16"/>
      <color theme="0" tint="-4.9989318521683403E-2"/>
      <name val="Times New Roman"/>
      <family val="1"/>
    </font>
    <font>
      <sz val="14"/>
      <color rgb="FFFF0000"/>
      <name val="Times New Roman"/>
      <family val="1"/>
    </font>
    <font>
      <b/>
      <sz val="14"/>
      <color rgb="FFFF0000"/>
      <name val="Times New Roman"/>
      <family val="1"/>
    </font>
    <font>
      <sz val="14"/>
      <color theme="1"/>
      <name val="Sitka Small"/>
    </font>
    <font>
      <b/>
      <sz val="14"/>
      <color theme="1"/>
      <name val="Times New Roman"/>
      <family val="1"/>
    </font>
    <font>
      <b/>
      <u/>
      <sz val="14"/>
      <color theme="1"/>
      <name val="Sitka Small"/>
    </font>
    <font>
      <sz val="30"/>
      <color theme="1"/>
      <name val="Aptos Narrow"/>
      <family val="2"/>
      <scheme val="minor"/>
    </font>
    <font>
      <sz val="16"/>
      <color theme="0"/>
      <name val="Calibri"/>
      <family val="2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14"/>
      <color theme="1"/>
      <name val="Script MT Bold"/>
      <family val="4"/>
    </font>
    <font>
      <b/>
      <sz val="22"/>
      <color theme="1"/>
      <name val="Aptos Narrow"/>
      <family val="2"/>
      <scheme val="minor"/>
    </font>
    <font>
      <sz val="20"/>
      <name val="Times New Roman"/>
      <family val="1"/>
    </font>
    <font>
      <sz val="20"/>
      <color rgb="FFFF0000"/>
      <name val="Times New Roman"/>
      <family val="1"/>
    </font>
    <font>
      <sz val="20"/>
      <color theme="1"/>
      <name val="Times New Roman"/>
      <family val="1"/>
    </font>
    <font>
      <i/>
      <sz val="20"/>
      <color theme="4" tint="0.39997558519241921"/>
      <name val="Times New Roman"/>
      <family val="1"/>
    </font>
    <font>
      <b/>
      <sz val="20"/>
      <color rgb="FFFF0000"/>
      <name val="Times New Roman"/>
      <family val="1"/>
    </font>
    <font>
      <b/>
      <sz val="20"/>
      <name val="Times New Roman"/>
      <family val="1"/>
    </font>
    <font>
      <sz val="20"/>
      <color theme="0"/>
      <name val="Calibri"/>
      <family val="2"/>
    </font>
    <font>
      <sz val="22"/>
      <name val="Times New Roman"/>
      <family val="1"/>
    </font>
    <font>
      <sz val="22"/>
      <color rgb="FFFF0000"/>
      <name val="Times New Roman"/>
      <family val="1"/>
    </font>
    <font>
      <sz val="22"/>
      <color theme="1"/>
      <name val="Times New Roman"/>
      <family val="1"/>
    </font>
    <font>
      <i/>
      <sz val="22"/>
      <color theme="4" tint="0.39997558519241921"/>
      <name val="Times New Roman"/>
      <family val="1"/>
    </font>
    <font>
      <b/>
      <sz val="22"/>
      <color rgb="FFFF0000"/>
      <name val="Times New Roman"/>
      <family val="1"/>
    </font>
    <font>
      <b/>
      <sz val="22"/>
      <name val="Times New Roman"/>
      <family val="1"/>
    </font>
    <font>
      <b/>
      <sz val="33"/>
      <color theme="1"/>
      <name val="Times New Roman"/>
      <family val="1"/>
    </font>
    <font>
      <b/>
      <sz val="35"/>
      <color theme="1"/>
      <name val="Times New Roman"/>
      <family val="1"/>
    </font>
    <font>
      <sz val="35"/>
      <color theme="1"/>
      <name val="Times New Roman"/>
      <family val="1"/>
    </font>
    <font>
      <b/>
      <sz val="38"/>
      <color theme="1"/>
      <name val="Times New Roman"/>
      <family val="1"/>
    </font>
    <font>
      <u/>
      <sz val="38"/>
      <color theme="1"/>
      <name val="Times New Roman"/>
      <family val="1"/>
    </font>
    <font>
      <sz val="38"/>
      <color theme="1"/>
      <name val="Times New Roman"/>
      <family val="1"/>
    </font>
    <font>
      <b/>
      <sz val="38"/>
      <color rgb="FF000000"/>
      <name val="Times New Roman"/>
      <family val="1"/>
    </font>
    <font>
      <b/>
      <sz val="38"/>
      <color rgb="FFFF0000"/>
      <name val="Times New Roman"/>
      <family val="1"/>
    </font>
    <font>
      <sz val="38"/>
      <color theme="1"/>
      <name val="Wingdings"/>
      <charset val="2"/>
    </font>
    <font>
      <b/>
      <u/>
      <sz val="38"/>
      <color theme="1"/>
      <name val="Times New Roman"/>
      <family val="1"/>
    </font>
    <font>
      <sz val="11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4"/>
      <color rgb="FFFFC00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2060"/>
      </top>
      <bottom style="double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1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1" fillId="0" borderId="8" xfId="0" applyFont="1" applyBorder="1"/>
    <xf numFmtId="0" fontId="14" fillId="0" borderId="0" xfId="0" applyFont="1" applyAlignment="1">
      <alignment horizontal="right" vertic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justify" vertical="center" wrapText="1"/>
    </xf>
    <xf numFmtId="0" fontId="4" fillId="0" borderId="0" xfId="0" applyFont="1" applyAlignment="1">
      <alignment horizontal="justify" vertical="center" wrapText="1"/>
    </xf>
    <xf numFmtId="0" fontId="11" fillId="2" borderId="0" xfId="0" applyFont="1" applyFill="1"/>
    <xf numFmtId="0" fontId="17" fillId="0" borderId="0" xfId="0" applyFont="1"/>
    <xf numFmtId="0" fontId="18" fillId="0" borderId="0" xfId="0" applyFont="1"/>
    <xf numFmtId="0" fontId="19" fillId="0" borderId="10" xfId="0" applyFont="1" applyBorder="1"/>
    <xf numFmtId="0" fontId="20" fillId="0" borderId="9" xfId="0" applyFont="1" applyBorder="1"/>
    <xf numFmtId="0" fontId="21" fillId="0" borderId="9" xfId="0" applyFont="1" applyBorder="1"/>
    <xf numFmtId="164" fontId="22" fillId="0" borderId="9" xfId="1" applyFont="1" applyFill="1" applyBorder="1" applyAlignment="1"/>
    <xf numFmtId="0" fontId="19" fillId="0" borderId="14" xfId="0" applyFont="1" applyBorder="1"/>
    <xf numFmtId="0" fontId="19" fillId="0" borderId="8" xfId="0" applyFont="1" applyBorder="1"/>
    <xf numFmtId="0" fontId="25" fillId="0" borderId="0" xfId="0" applyFont="1" applyAlignment="1">
      <alignment wrapText="1"/>
    </xf>
    <xf numFmtId="0" fontId="25" fillId="0" borderId="0" xfId="0" applyFont="1"/>
    <xf numFmtId="0" fontId="10" fillId="0" borderId="0" xfId="0" applyFont="1" applyAlignment="1">
      <alignment horizontal="justify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right" vertical="center" indent="1"/>
    </xf>
    <xf numFmtId="0" fontId="24" fillId="0" borderId="0" xfId="0" applyFont="1" applyAlignment="1">
      <alignment vertical="top"/>
    </xf>
    <xf numFmtId="0" fontId="10" fillId="0" borderId="0" xfId="0" applyFont="1" applyAlignment="1">
      <alignment vertical="center"/>
    </xf>
    <xf numFmtId="166" fontId="22" fillId="0" borderId="9" xfId="1" applyNumberFormat="1" applyFont="1" applyFill="1" applyBorder="1" applyAlignment="1"/>
    <xf numFmtId="166" fontId="11" fillId="0" borderId="0" xfId="1" applyNumberFormat="1" applyFont="1"/>
    <xf numFmtId="166" fontId="17" fillId="0" borderId="0" xfId="0" applyNumberFormat="1" applyFont="1"/>
    <xf numFmtId="166" fontId="18" fillId="0" borderId="0" xfId="0" applyNumberFormat="1" applyFont="1"/>
    <xf numFmtId="166" fontId="0" fillId="0" borderId="0" xfId="0" applyNumberFormat="1"/>
    <xf numFmtId="0" fontId="28" fillId="0" borderId="0" xfId="0" applyFont="1"/>
    <xf numFmtId="0" fontId="3" fillId="0" borderId="0" xfId="0" applyFont="1" applyAlignment="1">
      <alignment horizontal="justify" wrapText="1"/>
    </xf>
    <xf numFmtId="166" fontId="21" fillId="0" borderId="12" xfId="1" applyNumberFormat="1" applyFont="1" applyFill="1" applyBorder="1" applyAlignment="1" applyProtection="1">
      <alignment horizontal="right"/>
      <protection locked="0"/>
    </xf>
    <xf numFmtId="0" fontId="11" fillId="2" borderId="0" xfId="0" applyFont="1" applyFill="1" applyProtection="1">
      <protection locked="0"/>
    </xf>
    <xf numFmtId="166" fontId="21" fillId="0" borderId="9" xfId="1" applyNumberFormat="1" applyFont="1" applyFill="1" applyBorder="1" applyProtection="1">
      <protection locked="0"/>
    </xf>
    <xf numFmtId="166" fontId="17" fillId="0" borderId="10" xfId="0" applyNumberFormat="1" applyFont="1" applyBorder="1" applyProtection="1">
      <protection locked="0"/>
    </xf>
    <xf numFmtId="166" fontId="24" fillId="0" borderId="8" xfId="0" applyNumberFormat="1" applyFont="1" applyBorder="1" applyProtection="1">
      <protection locked="0"/>
    </xf>
    <xf numFmtId="166" fontId="23" fillId="0" borderId="10" xfId="0" applyNumberFormat="1" applyFont="1" applyBorder="1" applyProtection="1">
      <protection locked="0"/>
    </xf>
    <xf numFmtId="166" fontId="17" fillId="0" borderId="10" xfId="0" applyNumberFormat="1" applyFont="1" applyBorder="1"/>
    <xf numFmtId="166" fontId="17" fillId="0" borderId="10" xfId="0" applyNumberFormat="1" applyFont="1" applyBorder="1" applyAlignment="1" applyProtection="1">
      <alignment wrapText="1"/>
      <protection locked="0"/>
    </xf>
    <xf numFmtId="166" fontId="17" fillId="0" borderId="10" xfId="0" applyNumberFormat="1" applyFont="1" applyBorder="1" applyAlignment="1" applyProtection="1">
      <alignment horizontal="left" wrapText="1"/>
      <protection locked="0"/>
    </xf>
    <xf numFmtId="166" fontId="19" fillId="0" borderId="10" xfId="0" applyNumberFormat="1" applyFont="1" applyBorder="1" applyProtection="1">
      <protection locked="0"/>
    </xf>
    <xf numFmtId="4" fontId="25" fillId="0" borderId="0" xfId="0" applyNumberFormat="1" applyFont="1"/>
    <xf numFmtId="0" fontId="10" fillId="0" borderId="8" xfId="0" applyFont="1" applyBorder="1" applyAlignment="1">
      <alignment horizontal="justify" vertical="center"/>
    </xf>
    <xf numFmtId="0" fontId="10" fillId="0" borderId="8" xfId="0" applyFont="1" applyBorder="1"/>
    <xf numFmtId="0" fontId="26" fillId="0" borderId="8" xfId="0" applyFont="1" applyBorder="1" applyAlignment="1">
      <alignment horizontal="justify" vertical="center"/>
    </xf>
    <xf numFmtId="0" fontId="26" fillId="0" borderId="8" xfId="0" applyFont="1" applyBorder="1"/>
    <xf numFmtId="0" fontId="26" fillId="0" borderId="8" xfId="0" applyFont="1" applyBorder="1" applyAlignment="1">
      <alignment horizontal="left"/>
    </xf>
    <xf numFmtId="166" fontId="10" fillId="0" borderId="8" xfId="0" applyNumberFormat="1" applyFont="1" applyBorder="1" applyAlignment="1">
      <alignment horizontal="left"/>
    </xf>
    <xf numFmtId="0" fontId="26" fillId="3" borderId="8" xfId="0" applyFont="1" applyFill="1" applyBorder="1"/>
    <xf numFmtId="0" fontId="19" fillId="3" borderId="8" xfId="0" applyFont="1" applyFill="1" applyBorder="1" applyProtection="1">
      <protection locked="0"/>
    </xf>
    <xf numFmtId="0" fontId="19" fillId="3" borderId="10" xfId="0" applyFont="1" applyFill="1" applyBorder="1"/>
    <xf numFmtId="166" fontId="17" fillId="3" borderId="10" xfId="0" applyNumberFormat="1" applyFont="1" applyFill="1" applyBorder="1" applyProtection="1">
      <protection locked="0"/>
    </xf>
    <xf numFmtId="0" fontId="19" fillId="0" borderId="0" xfId="0" applyFont="1"/>
    <xf numFmtId="166" fontId="23" fillId="0" borderId="0" xfId="0" applyNumberFormat="1" applyFont="1" applyProtection="1">
      <protection locked="0"/>
    </xf>
    <xf numFmtId="166" fontId="17" fillId="0" borderId="8" xfId="0" applyNumberFormat="1" applyFont="1" applyBorder="1" applyProtection="1">
      <protection locked="0"/>
    </xf>
    <xf numFmtId="0" fontId="19" fillId="0" borderId="15" xfId="0" applyFont="1" applyBorder="1"/>
    <xf numFmtId="0" fontId="33" fillId="0" borderId="0" xfId="0" applyFont="1"/>
    <xf numFmtId="0" fontId="32" fillId="0" borderId="18" xfId="0" applyFont="1" applyBorder="1" applyProtection="1">
      <protection locked="0"/>
    </xf>
    <xf numFmtId="0" fontId="33" fillId="0" borderId="19" xfId="0" applyFont="1" applyBorder="1" applyAlignment="1" applyProtection="1">
      <alignment horizontal="right"/>
      <protection locked="0"/>
    </xf>
    <xf numFmtId="0" fontId="32" fillId="0" borderId="18" xfId="0" applyFont="1" applyBorder="1" applyAlignment="1" applyProtection="1">
      <alignment vertical="center"/>
      <protection locked="0"/>
    </xf>
    <xf numFmtId="0" fontId="33" fillId="0" borderId="19" xfId="0" applyFont="1" applyBorder="1" applyAlignment="1" applyProtection="1">
      <alignment horizontal="right" vertical="center" wrapText="1"/>
      <protection locked="0"/>
    </xf>
    <xf numFmtId="0" fontId="32" fillId="0" borderId="20" xfId="0" applyFont="1" applyBorder="1" applyProtection="1">
      <protection locked="0"/>
    </xf>
    <xf numFmtId="0" fontId="33" fillId="0" borderId="21" xfId="0" applyFont="1" applyBorder="1" applyAlignment="1" applyProtection="1">
      <alignment horizontal="right"/>
      <protection locked="0"/>
    </xf>
    <xf numFmtId="0" fontId="0" fillId="0" borderId="16" xfId="0" applyBorder="1" applyProtection="1">
      <protection locked="0"/>
    </xf>
    <xf numFmtId="167" fontId="0" fillId="0" borderId="17" xfId="0" applyNumberFormat="1" applyBorder="1" applyProtection="1">
      <protection locked="0"/>
    </xf>
    <xf numFmtId="0" fontId="0" fillId="0" borderId="18" xfId="0" applyBorder="1" applyProtection="1">
      <protection locked="0"/>
    </xf>
    <xf numFmtId="167" fontId="0" fillId="0" borderId="19" xfId="0" applyNumberFormat="1" applyBorder="1" applyProtection="1">
      <protection locked="0"/>
    </xf>
    <xf numFmtId="9" fontId="0" fillId="0" borderId="19" xfId="0" applyNumberFormat="1" applyBorder="1" applyProtection="1">
      <protection locked="0"/>
    </xf>
    <xf numFmtId="0" fontId="0" fillId="0" borderId="19" xfId="0" applyBorder="1" applyAlignment="1" applyProtection="1">
      <alignment horizontal="right"/>
      <protection locked="0"/>
    </xf>
    <xf numFmtId="0" fontId="0" fillId="0" borderId="20" xfId="0" applyBorder="1" applyProtection="1">
      <protection locked="0"/>
    </xf>
    <xf numFmtId="9" fontId="0" fillId="0" borderId="21" xfId="0" applyNumberFormat="1" applyBorder="1" applyProtection="1">
      <protection locked="0"/>
    </xf>
    <xf numFmtId="0" fontId="34" fillId="5" borderId="22" xfId="0" applyFont="1" applyFill="1" applyBorder="1"/>
    <xf numFmtId="0" fontId="0" fillId="5" borderId="23" xfId="0" applyFill="1" applyBorder="1" applyAlignment="1" applyProtection="1">
      <alignment horizontal="right" wrapText="1"/>
      <protection locked="0"/>
    </xf>
    <xf numFmtId="0" fontId="0" fillId="0" borderId="16" xfId="0" applyBorder="1" applyAlignment="1">
      <alignment vertical="center"/>
    </xf>
    <xf numFmtId="0" fontId="0" fillId="0" borderId="17" xfId="0" applyBorder="1" applyAlignment="1" applyProtection="1">
      <alignment vertical="center" wrapText="1"/>
      <protection locked="0"/>
    </xf>
    <xf numFmtId="0" fontId="0" fillId="0" borderId="24" xfId="0" applyBorder="1" applyAlignment="1">
      <alignment vertical="center"/>
    </xf>
    <xf numFmtId="0" fontId="0" fillId="0" borderId="25" xfId="0" applyBorder="1" applyAlignment="1" applyProtection="1">
      <alignment vertical="center" wrapText="1"/>
      <protection locked="0"/>
    </xf>
    <xf numFmtId="0" fontId="0" fillId="0" borderId="18" xfId="0" applyBorder="1"/>
    <xf numFmtId="0" fontId="0" fillId="0" borderId="19" xfId="0" applyBorder="1" applyProtection="1">
      <protection locked="0"/>
    </xf>
    <xf numFmtId="0" fontId="0" fillId="0" borderId="20" xfId="0" applyBorder="1"/>
    <xf numFmtId="0" fontId="0" fillId="0" borderId="21" xfId="0" applyBorder="1" applyProtection="1">
      <protection locked="0"/>
    </xf>
    <xf numFmtId="0" fontId="0" fillId="0" borderId="16" xfId="0" applyBorder="1"/>
    <xf numFmtId="0" fontId="0" fillId="0" borderId="17" xfId="0" applyBorder="1" applyProtection="1">
      <protection locked="0"/>
    </xf>
    <xf numFmtId="0" fontId="35" fillId="0" borderId="0" xfId="0" applyFont="1" applyAlignment="1">
      <alignment horizontal="center"/>
    </xf>
    <xf numFmtId="0" fontId="0" fillId="0" borderId="0" xfId="0" applyProtection="1">
      <protection locked="0"/>
    </xf>
    <xf numFmtId="0" fontId="0" fillId="0" borderId="26" xfId="0" applyBorder="1" applyProtection="1">
      <protection locked="0"/>
    </xf>
    <xf numFmtId="0" fontId="0" fillId="0" borderId="27" xfId="0" applyBorder="1" applyProtection="1">
      <protection locked="0"/>
    </xf>
    <xf numFmtId="2" fontId="29" fillId="2" borderId="0" xfId="0" applyNumberFormat="1" applyFont="1" applyFill="1" applyProtection="1">
      <protection locked="0"/>
    </xf>
    <xf numFmtId="0" fontId="36" fillId="0" borderId="9" xfId="0" applyFont="1" applyBorder="1"/>
    <xf numFmtId="166" fontId="37" fillId="0" borderId="9" xfId="1" applyNumberFormat="1" applyFont="1" applyFill="1" applyBorder="1"/>
    <xf numFmtId="0" fontId="38" fillId="2" borderId="0" xfId="0" applyFont="1" applyFill="1"/>
    <xf numFmtId="0" fontId="38" fillId="0" borderId="0" xfId="0" applyFont="1"/>
    <xf numFmtId="0" fontId="39" fillId="0" borderId="9" xfId="0" applyFont="1" applyBorder="1"/>
    <xf numFmtId="166" fontId="39" fillId="0" borderId="12" xfId="1" applyNumberFormat="1" applyFont="1" applyFill="1" applyBorder="1"/>
    <xf numFmtId="0" fontId="39" fillId="2" borderId="0" xfId="0" applyFont="1" applyFill="1"/>
    <xf numFmtId="0" fontId="39" fillId="0" borderId="0" xfId="0" applyFont="1"/>
    <xf numFmtId="166" fontId="36" fillId="0" borderId="9" xfId="1" applyNumberFormat="1" applyFont="1" applyFill="1" applyBorder="1"/>
    <xf numFmtId="9" fontId="40" fillId="0" borderId="0" xfId="0" applyNumberFormat="1" applyFont="1"/>
    <xf numFmtId="164" fontId="38" fillId="0" borderId="0" xfId="0" applyNumberFormat="1" applyFont="1"/>
    <xf numFmtId="166" fontId="37" fillId="0" borderId="11" xfId="1" applyNumberFormat="1" applyFont="1" applyFill="1" applyBorder="1" applyAlignment="1">
      <alignment horizontal="right"/>
    </xf>
    <xf numFmtId="0" fontId="41" fillId="0" borderId="9" xfId="0" applyFont="1" applyBorder="1"/>
    <xf numFmtId="166" fontId="41" fillId="0" borderId="13" xfId="1" applyNumberFormat="1" applyFont="1" applyFill="1" applyBorder="1"/>
    <xf numFmtId="166" fontId="36" fillId="0" borderId="12" xfId="1" applyNumberFormat="1" applyFont="1" applyFill="1" applyBorder="1" applyAlignment="1" applyProtection="1">
      <alignment horizontal="right"/>
      <protection locked="0"/>
    </xf>
    <xf numFmtId="0" fontId="38" fillId="2" borderId="0" xfId="0" applyFont="1" applyFill="1" applyProtection="1">
      <protection locked="0"/>
    </xf>
    <xf numFmtId="166" fontId="42" fillId="2" borderId="0" xfId="0" applyNumberFormat="1" applyFont="1" applyFill="1" applyProtection="1">
      <protection locked="0"/>
    </xf>
    <xf numFmtId="166" fontId="36" fillId="0" borderId="9" xfId="1" applyNumberFormat="1" applyFont="1" applyFill="1" applyBorder="1" applyProtection="1">
      <protection locked="0"/>
    </xf>
    <xf numFmtId="0" fontId="17" fillId="0" borderId="10" xfId="0" applyFont="1" applyBorder="1" applyProtection="1">
      <protection locked="0"/>
    </xf>
    <xf numFmtId="0" fontId="17" fillId="0" borderId="10" xfId="0" applyFont="1" applyBorder="1" applyAlignment="1" applyProtection="1">
      <alignment wrapText="1"/>
      <protection locked="0"/>
    </xf>
    <xf numFmtId="0" fontId="17" fillId="0" borderId="10" xfId="0" applyFont="1" applyBorder="1" applyAlignment="1" applyProtection="1">
      <alignment horizontal="left" wrapText="1"/>
      <protection locked="0"/>
    </xf>
    <xf numFmtId="0" fontId="19" fillId="0" borderId="10" xfId="0" applyFont="1" applyBorder="1" applyProtection="1">
      <protection locked="0"/>
    </xf>
    <xf numFmtId="0" fontId="24" fillId="0" borderId="8" xfId="0" applyFont="1" applyBorder="1" applyProtection="1">
      <protection locked="0"/>
    </xf>
    <xf numFmtId="0" fontId="43" fillId="0" borderId="9" xfId="0" applyFont="1" applyBorder="1"/>
    <xf numFmtId="166" fontId="44" fillId="0" borderId="9" xfId="1" applyNumberFormat="1" applyFont="1" applyFill="1" applyBorder="1"/>
    <xf numFmtId="0" fontId="45" fillId="2" borderId="0" xfId="0" applyFont="1" applyFill="1"/>
    <xf numFmtId="0" fontId="45" fillId="0" borderId="0" xfId="0" applyFont="1"/>
    <xf numFmtId="0" fontId="46" fillId="0" borderId="9" xfId="0" applyFont="1" applyBorder="1"/>
    <xf numFmtId="166" fontId="46" fillId="0" borderId="12" xfId="1" applyNumberFormat="1" applyFont="1" applyFill="1" applyBorder="1"/>
    <xf numFmtId="0" fontId="46" fillId="2" borderId="0" xfId="0" applyFont="1" applyFill="1"/>
    <xf numFmtId="0" fontId="46" fillId="0" borderId="0" xfId="0" applyFont="1"/>
    <xf numFmtId="166" fontId="43" fillId="0" borderId="9" xfId="1" applyNumberFormat="1" applyFont="1" applyFill="1" applyBorder="1"/>
    <xf numFmtId="9" fontId="47" fillId="0" borderId="0" xfId="0" applyNumberFormat="1" applyFont="1"/>
    <xf numFmtId="164" fontId="45" fillId="0" borderId="0" xfId="0" applyNumberFormat="1" applyFont="1"/>
    <xf numFmtId="166" fontId="44" fillId="0" borderId="11" xfId="1" applyNumberFormat="1" applyFont="1" applyFill="1" applyBorder="1" applyAlignment="1">
      <alignment horizontal="right"/>
    </xf>
    <xf numFmtId="0" fontId="48" fillId="0" borderId="9" xfId="0" applyFont="1" applyBorder="1"/>
    <xf numFmtId="166" fontId="48" fillId="0" borderId="13" xfId="1" applyNumberFormat="1" applyFont="1" applyFill="1" applyBorder="1"/>
    <xf numFmtId="0" fontId="49" fillId="0" borderId="2" xfId="0" applyFont="1" applyBorder="1" applyAlignment="1">
      <alignment horizontal="center" vertical="center" wrapText="1"/>
    </xf>
    <xf numFmtId="0" fontId="51" fillId="0" borderId="0" xfId="0" applyFont="1"/>
    <xf numFmtId="0" fontId="54" fillId="0" borderId="0" xfId="0" applyFont="1"/>
    <xf numFmtId="0" fontId="52" fillId="0" borderId="0" xfId="0" applyFont="1" applyAlignment="1">
      <alignment vertical="center"/>
    </xf>
    <xf numFmtId="0" fontId="52" fillId="0" borderId="0" xfId="0" applyFont="1" applyAlignment="1">
      <alignment vertical="center" wrapText="1"/>
    </xf>
    <xf numFmtId="0" fontId="53" fillId="0" borderId="0" xfId="0" applyFont="1" applyAlignment="1">
      <alignment vertical="center" wrapText="1"/>
    </xf>
    <xf numFmtId="0" fontId="57" fillId="0" borderId="4" xfId="0" applyFont="1" applyBorder="1" applyAlignment="1">
      <alignment horizontal="center" vertical="center" wrapText="1"/>
    </xf>
    <xf numFmtId="0" fontId="52" fillId="0" borderId="4" xfId="0" applyFont="1" applyBorder="1" applyAlignment="1">
      <alignment horizontal="justify" vertical="center" wrapText="1"/>
    </xf>
    <xf numFmtId="0" fontId="54" fillId="0" borderId="6" xfId="0" applyFont="1" applyBorder="1" applyAlignment="1">
      <alignment vertical="center" wrapText="1"/>
    </xf>
    <xf numFmtId="0" fontId="52" fillId="0" borderId="5" xfId="0" applyFont="1" applyBorder="1" applyAlignment="1">
      <alignment horizontal="justify" vertical="center" wrapText="1"/>
    </xf>
    <xf numFmtId="0" fontId="54" fillId="0" borderId="1" xfId="0" applyFont="1" applyBorder="1" applyAlignment="1">
      <alignment vertical="center" wrapText="1"/>
    </xf>
    <xf numFmtId="0" fontId="57" fillId="0" borderId="1" xfId="0" applyFont="1" applyBorder="1" applyAlignment="1">
      <alignment horizontal="center" vertical="center" wrapText="1"/>
    </xf>
    <xf numFmtId="0" fontId="52" fillId="0" borderId="1" xfId="0" applyFont="1" applyBorder="1" applyAlignment="1">
      <alignment vertical="center" wrapText="1"/>
    </xf>
    <xf numFmtId="0" fontId="54" fillId="0" borderId="0" xfId="0" quotePrefix="1" applyFont="1"/>
    <xf numFmtId="0" fontId="52" fillId="0" borderId="0" xfId="0" applyFont="1" applyAlignment="1">
      <alignment horizontal="justify" vertical="center"/>
    </xf>
    <xf numFmtId="0" fontId="52" fillId="0" borderId="0" xfId="0" applyFont="1" applyAlignment="1">
      <alignment horizontal="justify"/>
    </xf>
    <xf numFmtId="0" fontId="58" fillId="0" borderId="0" xfId="0" applyFont="1" applyAlignment="1">
      <alignment horizontal="justify" vertical="center"/>
    </xf>
    <xf numFmtId="0" fontId="17" fillId="0" borderId="8" xfId="0" applyFont="1" applyBorder="1" applyAlignment="1" applyProtection="1">
      <alignment horizontal="left"/>
      <protection locked="0"/>
    </xf>
    <xf numFmtId="0" fontId="0" fillId="0" borderId="19" xfId="0" applyBorder="1" applyAlignment="1" applyProtection="1">
      <alignment wrapText="1"/>
      <protection locked="0"/>
    </xf>
    <xf numFmtId="0" fontId="30" fillId="6" borderId="0" xfId="0" applyFont="1" applyFill="1" applyProtection="1">
      <protection locked="0"/>
    </xf>
    <xf numFmtId="0" fontId="30" fillId="6" borderId="0" xfId="0" applyFont="1" applyFill="1" applyAlignment="1" applyProtection="1">
      <alignment horizontal="right"/>
      <protection locked="0"/>
    </xf>
    <xf numFmtId="0" fontId="59" fillId="6" borderId="0" xfId="0" applyFont="1" applyFill="1"/>
    <xf numFmtId="0" fontId="30" fillId="7" borderId="0" xfId="0" applyFont="1" applyFill="1"/>
    <xf numFmtId="0" fontId="30" fillId="8" borderId="0" xfId="0" applyFont="1" applyFill="1"/>
    <xf numFmtId="0" fontId="0" fillId="9" borderId="0" xfId="0" applyFill="1"/>
    <xf numFmtId="0" fontId="30" fillId="10" borderId="0" xfId="0" applyFont="1" applyFill="1"/>
    <xf numFmtId="0" fontId="0" fillId="10" borderId="0" xfId="0" applyFill="1"/>
    <xf numFmtId="0" fontId="0" fillId="8" borderId="0" xfId="0" applyFill="1"/>
    <xf numFmtId="0" fontId="0" fillId="7" borderId="0" xfId="0" applyFill="1"/>
    <xf numFmtId="0" fontId="0" fillId="6" borderId="0" xfId="0" applyFill="1"/>
    <xf numFmtId="0" fontId="32" fillId="0" borderId="16" xfId="0" applyFont="1" applyBorder="1" applyAlignment="1" applyProtection="1">
      <alignment wrapText="1"/>
      <protection locked="0"/>
    </xf>
    <xf numFmtId="0" fontId="33" fillId="0" borderId="17" xfId="0" applyFont="1" applyBorder="1" applyAlignment="1" applyProtection="1">
      <alignment horizontal="right" wrapText="1"/>
      <protection locked="0"/>
    </xf>
    <xf numFmtId="0" fontId="33" fillId="0" borderId="0" xfId="0" applyFont="1" applyAlignment="1">
      <alignment wrapText="1"/>
    </xf>
    <xf numFmtId="0" fontId="60" fillId="4" borderId="0" xfId="0" applyFont="1" applyFill="1"/>
    <xf numFmtId="167" fontId="60" fillId="4" borderId="0" xfId="0" applyNumberFormat="1" applyFont="1" applyFill="1"/>
    <xf numFmtId="14" fontId="53" fillId="0" borderId="0" xfId="0" applyNumberFormat="1" applyFont="1" applyAlignment="1">
      <alignment horizontal="left" vertical="center" wrapText="1"/>
    </xf>
    <xf numFmtId="0" fontId="54" fillId="0" borderId="0" xfId="0" applyFont="1" applyAlignment="1">
      <alignment vertical="center" wrapText="1"/>
    </xf>
    <xf numFmtId="0" fontId="54" fillId="0" borderId="0" xfId="0" applyFont="1" applyAlignment="1">
      <alignment vertical="center"/>
    </xf>
    <xf numFmtId="0" fontId="35" fillId="0" borderId="0" xfId="0" applyFont="1" applyAlignment="1">
      <alignment horizontal="center" wrapText="1"/>
    </xf>
    <xf numFmtId="165" fontId="11" fillId="0" borderId="8" xfId="0" applyNumberFormat="1" applyFont="1" applyBorder="1" applyAlignment="1">
      <alignment horizontal="left"/>
    </xf>
    <xf numFmtId="0" fontId="11" fillId="0" borderId="8" xfId="0" applyFont="1" applyBorder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1" fillId="0" borderId="8" xfId="0" applyFont="1" applyBorder="1" applyAlignment="1">
      <alignment horizontal="left"/>
    </xf>
    <xf numFmtId="0" fontId="11" fillId="0" borderId="0" xfId="0" applyFont="1"/>
    <xf numFmtId="0" fontId="11" fillId="0" borderId="8" xfId="0" applyFont="1" applyBorder="1" applyAlignment="1">
      <alignment wrapText="1"/>
    </xf>
    <xf numFmtId="0" fontId="12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top" wrapText="1"/>
    </xf>
    <xf numFmtId="0" fontId="12" fillId="0" borderId="0" xfId="0" applyFont="1" applyAlignment="1">
      <alignment horizontal="justify" vertical="center"/>
    </xf>
    <xf numFmtId="0" fontId="11" fillId="0" borderId="0" xfId="0" applyFont="1" applyAlignment="1">
      <alignment horizontal="right"/>
    </xf>
    <xf numFmtId="0" fontId="13" fillId="0" borderId="0" xfId="0" applyFont="1"/>
    <xf numFmtId="0" fontId="11" fillId="0" borderId="0" xfId="0" applyFont="1" applyAlignment="1">
      <alignment horizontal="center" wrapText="1"/>
    </xf>
    <xf numFmtId="0" fontId="12" fillId="0" borderId="0" xfId="0" quotePrefix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9" fontId="11" fillId="0" borderId="8" xfId="0" applyNumberFormat="1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0" xfId="0" quotePrefix="1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2" fillId="0" borderId="0" xfId="0" quotePrefix="1" applyFont="1" applyAlignment="1">
      <alignment horizontal="right" vertical="center"/>
    </xf>
    <xf numFmtId="0" fontId="54" fillId="0" borderId="6" xfId="0" applyFont="1" applyBorder="1" applyAlignment="1">
      <alignment horizontal="left" vertical="center" wrapText="1"/>
    </xf>
    <xf numFmtId="0" fontId="54" fillId="0" borderId="7" xfId="0" applyFont="1" applyBorder="1" applyAlignment="1">
      <alignment horizontal="left" vertical="center" wrapText="1"/>
    </xf>
    <xf numFmtId="0" fontId="54" fillId="0" borderId="2" xfId="0" applyFont="1" applyBorder="1" applyAlignment="1">
      <alignment horizontal="left" vertical="center" wrapText="1"/>
    </xf>
    <xf numFmtId="0" fontId="52" fillId="0" borderId="0" xfId="0" applyFont="1" applyAlignment="1">
      <alignment horizontal="center" vertical="center"/>
    </xf>
    <xf numFmtId="0" fontId="53" fillId="0" borderId="0" xfId="0" applyFont="1" applyAlignment="1">
      <alignment vertical="center"/>
    </xf>
    <xf numFmtId="0" fontId="53" fillId="0" borderId="0" xfId="0" applyFont="1" applyAlignment="1">
      <alignment vertical="center" wrapText="1"/>
    </xf>
    <xf numFmtId="0" fontId="52" fillId="0" borderId="6" xfId="0" applyFont="1" applyBorder="1" applyAlignment="1">
      <alignment horizontal="left" vertical="center" wrapText="1"/>
    </xf>
    <xf numFmtId="0" fontId="52" fillId="0" borderId="7" xfId="0" applyFont="1" applyBorder="1" applyAlignment="1">
      <alignment horizontal="left" vertical="center" wrapText="1"/>
    </xf>
    <xf numFmtId="0" fontId="52" fillId="0" borderId="2" xfId="0" applyFont="1" applyBorder="1" applyAlignment="1">
      <alignment horizontal="left" vertical="center" wrapText="1"/>
    </xf>
    <xf numFmtId="0" fontId="52" fillId="0" borderId="6" xfId="0" applyFont="1" applyBorder="1" applyAlignment="1">
      <alignment vertical="center" wrapText="1"/>
    </xf>
    <xf numFmtId="0" fontId="52" fillId="0" borderId="2" xfId="0" applyFont="1" applyBorder="1" applyAlignment="1">
      <alignment vertical="center" wrapText="1"/>
    </xf>
    <xf numFmtId="0" fontId="54" fillId="0" borderId="6" xfId="0" applyFont="1" applyBorder="1" applyAlignment="1">
      <alignment vertical="center" wrapText="1"/>
    </xf>
    <xf numFmtId="0" fontId="54" fillId="0" borderId="2" xfId="0" applyFont="1" applyBorder="1" applyAlignment="1">
      <alignment vertical="center" wrapText="1"/>
    </xf>
    <xf numFmtId="0" fontId="50" fillId="0" borderId="0" xfId="0" applyFont="1" applyAlignment="1">
      <alignment horizontal="center" vertical="center"/>
    </xf>
    <xf numFmtId="0" fontId="53" fillId="0" borderId="0" xfId="0" applyFont="1" applyAlignment="1">
      <alignment horizontal="left" vertical="center" wrapText="1"/>
    </xf>
    <xf numFmtId="0" fontId="54" fillId="0" borderId="7" xfId="0" applyFont="1" applyBorder="1" applyAlignment="1">
      <alignment vertical="center" wrapText="1"/>
    </xf>
    <xf numFmtId="0" fontId="54" fillId="0" borderId="7" xfId="0" applyFont="1" applyBorder="1" applyAlignment="1">
      <alignment horizontal="justify" vertical="center" wrapText="1"/>
    </xf>
    <xf numFmtId="0" fontId="54" fillId="0" borderId="2" xfId="0" applyFont="1" applyBorder="1" applyAlignment="1">
      <alignment horizontal="justify" vertical="center" wrapText="1"/>
    </xf>
    <xf numFmtId="0" fontId="52" fillId="0" borderId="7" xfId="0" applyFont="1" applyBorder="1" applyAlignment="1">
      <alignment vertical="center" wrapText="1"/>
    </xf>
    <xf numFmtId="0" fontId="52" fillId="0" borderId="7" xfId="0" applyFont="1" applyBorder="1" applyAlignment="1">
      <alignment horizontal="center" vertical="center" wrapText="1"/>
    </xf>
    <xf numFmtId="0" fontId="52" fillId="0" borderId="2" xfId="0" applyFont="1" applyBorder="1" applyAlignment="1">
      <alignment horizontal="center" vertical="center" wrapText="1"/>
    </xf>
    <xf numFmtId="0" fontId="54" fillId="0" borderId="28" xfId="0" applyFont="1" applyBorder="1" applyAlignment="1">
      <alignment horizontal="left" vertical="center" wrapText="1"/>
    </xf>
    <xf numFmtId="0" fontId="52" fillId="0" borderId="6" xfId="0" applyFont="1" applyBorder="1" applyAlignment="1">
      <alignment horizontal="justify" vertical="center" wrapText="1"/>
    </xf>
    <xf numFmtId="0" fontId="52" fillId="0" borderId="7" xfId="0" applyFont="1" applyBorder="1" applyAlignment="1">
      <alignment horizontal="justify" vertical="center" wrapText="1"/>
    </xf>
    <xf numFmtId="0" fontId="52" fillId="0" borderId="2" xfId="0" applyFont="1" applyBorder="1" applyAlignment="1">
      <alignment horizontal="justify" vertical="center" wrapText="1"/>
    </xf>
    <xf numFmtId="0" fontId="54" fillId="0" borderId="1" xfId="0" applyFont="1" applyBorder="1" applyAlignment="1">
      <alignment vertical="center" wrapText="1"/>
    </xf>
    <xf numFmtId="0" fontId="52" fillId="0" borderId="1" xfId="0" applyFont="1" applyBorder="1" applyAlignment="1">
      <alignment horizontal="justify" vertical="center" wrapText="1"/>
    </xf>
    <xf numFmtId="0" fontId="54" fillId="0" borderId="29" xfId="0" applyFont="1" applyBorder="1" applyAlignment="1">
      <alignment vertical="center" wrapText="1"/>
    </xf>
    <xf numFmtId="0" fontId="52" fillId="0" borderId="3" xfId="0" applyFont="1" applyBorder="1" applyAlignment="1">
      <alignment horizontal="left" vertical="center" wrapText="1"/>
    </xf>
    <xf numFmtId="0" fontId="52" fillId="0" borderId="1" xfId="0" applyFont="1" applyBorder="1" applyAlignment="1">
      <alignment horizontal="left" vertical="center" wrapText="1"/>
    </xf>
    <xf numFmtId="9" fontId="54" fillId="0" borderId="7" xfId="0" applyNumberFormat="1" applyFont="1" applyBorder="1" applyAlignment="1">
      <alignment horizontal="center" vertical="top" wrapText="1"/>
    </xf>
    <xf numFmtId="9" fontId="54" fillId="0" borderId="2" xfId="0" applyNumberFormat="1" applyFont="1" applyBorder="1" applyAlignment="1">
      <alignment horizontal="center" vertical="top" wrapText="1"/>
    </xf>
    <xf numFmtId="0" fontId="52" fillId="0" borderId="28" xfId="0" applyFont="1" applyBorder="1" applyAlignment="1">
      <alignment horizontal="justify" vertical="center" wrapText="1"/>
    </xf>
    <xf numFmtId="0" fontId="10" fillId="0" borderId="0" xfId="0" applyFont="1" applyAlignment="1">
      <alignment horizontal="center"/>
    </xf>
    <xf numFmtId="0" fontId="26" fillId="0" borderId="0" xfId="0" applyFont="1" applyAlignment="1">
      <alignment horizontal="justify" vertical="center" wrapText="1"/>
    </xf>
    <xf numFmtId="0" fontId="26" fillId="0" borderId="0" xfId="0" applyFont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0" fontId="10" fillId="0" borderId="0" xfId="0" applyFont="1" applyAlignment="1">
      <alignment horizontal="justify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wrapText="1"/>
    </xf>
    <xf numFmtId="0" fontId="26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20990F04-9373-49A9-8E93-40F6DE7B2E3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styles" Target="styles.xml" /><Relationship Id="rId18" Type="http://schemas.microsoft.com/office/2017/06/relationships/rdRichValueStructure" Target="richData/rdrichvaluestructure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theme" Target="theme/theme1.xml" /><Relationship Id="rId17" Type="http://schemas.microsoft.com/office/2017/06/relationships/rdRichValue" Target="richData/rdrichvalue.xml" /><Relationship Id="rId2" Type="http://schemas.openxmlformats.org/officeDocument/2006/relationships/worksheet" Target="worksheets/sheet2.xml" /><Relationship Id="rId16" Type="http://schemas.microsoft.com/office/2022/10/relationships/richValueRel" Target="richData/richValueRel.xml" /><Relationship Id="rId20" Type="http://schemas.openxmlformats.org/officeDocument/2006/relationships/calcChain" Target="calcChain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5" Type="http://schemas.openxmlformats.org/officeDocument/2006/relationships/worksheet" Target="worksheets/sheet5.xml" /><Relationship Id="rId15" Type="http://schemas.openxmlformats.org/officeDocument/2006/relationships/sheetMetadata" Target="metadata.xml" /><Relationship Id="rId10" Type="http://schemas.openxmlformats.org/officeDocument/2006/relationships/worksheet" Target="worksheets/sheet10.xml" /><Relationship Id="rId19" Type="http://schemas.microsoft.com/office/2017/06/relationships/rdRichValueTypes" Target="richData/rdRichValueTypes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sharedStrings" Target="sharedStrings.xml" 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 /><Relationship Id="rId1" Type="http://schemas.openxmlformats.org/officeDocument/2006/relationships/image" Target="../media/image2.png" 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 /><Relationship Id="rId1" Type="http://schemas.openxmlformats.org/officeDocument/2006/relationships/image" Target="../media/image2.png" 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g" /><Relationship Id="rId1" Type="http://schemas.openxmlformats.org/officeDocument/2006/relationships/image" Target="../media/image4.jpg" 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g" /><Relationship Id="rId1" Type="http://schemas.openxmlformats.org/officeDocument/2006/relationships/image" Target="../media/image4.jp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9</xdr:row>
      <xdr:rowOff>142875</xdr:rowOff>
    </xdr:from>
    <xdr:to>
      <xdr:col>2</xdr:col>
      <xdr:colOff>600075</xdr:colOff>
      <xdr:row>9</xdr:row>
      <xdr:rowOff>152400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D129F5F-41D3-23E7-3018-251A2852533A}"/>
            </a:ext>
          </a:extLst>
        </xdr:cNvPr>
        <xdr:cNvCxnSpPr/>
      </xdr:nvCxnSpPr>
      <xdr:spPr>
        <a:xfrm flipH="1">
          <a:off x="6019800" y="2276475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3</xdr:row>
      <xdr:rowOff>104775</xdr:rowOff>
    </xdr:from>
    <xdr:to>
      <xdr:col>2</xdr:col>
      <xdr:colOff>600075</xdr:colOff>
      <xdr:row>3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591D8FA4-6D18-6DB6-D3FC-EC5E95F8425E}"/>
            </a:ext>
          </a:extLst>
        </xdr:cNvPr>
        <xdr:cNvCxnSpPr/>
      </xdr:nvCxnSpPr>
      <xdr:spPr>
        <a:xfrm flipH="1">
          <a:off x="6019800" y="638175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97972</xdr:colOff>
      <xdr:row>5</xdr:row>
      <xdr:rowOff>137433</xdr:rowOff>
    </xdr:from>
    <xdr:to>
      <xdr:col>3</xdr:col>
      <xdr:colOff>12247</xdr:colOff>
      <xdr:row>5</xdr:row>
      <xdr:rowOff>146958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C457826B-7871-824F-055A-88DC38E7E799}"/>
            </a:ext>
          </a:extLst>
        </xdr:cNvPr>
        <xdr:cNvCxnSpPr/>
      </xdr:nvCxnSpPr>
      <xdr:spPr>
        <a:xfrm flipH="1">
          <a:off x="15414172" y="1498147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9</xdr:row>
      <xdr:rowOff>142875</xdr:rowOff>
    </xdr:from>
    <xdr:to>
      <xdr:col>2</xdr:col>
      <xdr:colOff>600075</xdr:colOff>
      <xdr:row>9</xdr:row>
      <xdr:rowOff>152400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49E1EA1-D94D-405B-8AD9-7527C68A8D92}"/>
            </a:ext>
          </a:extLst>
        </xdr:cNvPr>
        <xdr:cNvCxnSpPr/>
      </xdr:nvCxnSpPr>
      <xdr:spPr>
        <a:xfrm flipH="1">
          <a:off x="15392400" y="2276475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3</xdr:row>
      <xdr:rowOff>104775</xdr:rowOff>
    </xdr:from>
    <xdr:to>
      <xdr:col>2</xdr:col>
      <xdr:colOff>600075</xdr:colOff>
      <xdr:row>3</xdr:row>
      <xdr:rowOff>114300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9588CB0-B7E1-47AB-A797-28522B3BAD81}"/>
            </a:ext>
          </a:extLst>
        </xdr:cNvPr>
        <xdr:cNvCxnSpPr/>
      </xdr:nvCxnSpPr>
      <xdr:spPr>
        <a:xfrm flipH="1">
          <a:off x="15392400" y="638175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108857</xdr:colOff>
      <xdr:row>5</xdr:row>
      <xdr:rowOff>159205</xdr:rowOff>
    </xdr:from>
    <xdr:to>
      <xdr:col>3</xdr:col>
      <xdr:colOff>23132</xdr:colOff>
      <xdr:row>5</xdr:row>
      <xdr:rowOff>168730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6ABCC00-AF4A-E9F3-6429-99CCDA22C487}"/>
            </a:ext>
          </a:extLst>
        </xdr:cNvPr>
        <xdr:cNvCxnSpPr/>
      </xdr:nvCxnSpPr>
      <xdr:spPr>
        <a:xfrm flipH="1">
          <a:off x="15425057" y="1519919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9</xdr:row>
      <xdr:rowOff>142875</xdr:rowOff>
    </xdr:from>
    <xdr:to>
      <xdr:col>2</xdr:col>
      <xdr:colOff>600075</xdr:colOff>
      <xdr:row>9</xdr:row>
      <xdr:rowOff>152400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F3AB0A1-B345-4AF0-B534-6EE7E2F2F484}"/>
            </a:ext>
          </a:extLst>
        </xdr:cNvPr>
        <xdr:cNvCxnSpPr/>
      </xdr:nvCxnSpPr>
      <xdr:spPr>
        <a:xfrm flipH="1">
          <a:off x="15392400" y="2543175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3</xdr:row>
      <xdr:rowOff>104775</xdr:rowOff>
    </xdr:from>
    <xdr:to>
      <xdr:col>2</xdr:col>
      <xdr:colOff>600075</xdr:colOff>
      <xdr:row>3</xdr:row>
      <xdr:rowOff>114300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B897137-B6B8-4626-9DE2-32C1BF547E4F}"/>
            </a:ext>
          </a:extLst>
        </xdr:cNvPr>
        <xdr:cNvCxnSpPr/>
      </xdr:nvCxnSpPr>
      <xdr:spPr>
        <a:xfrm flipH="1">
          <a:off x="15392400" y="904875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97972</xdr:colOff>
      <xdr:row>5</xdr:row>
      <xdr:rowOff>137433</xdr:rowOff>
    </xdr:from>
    <xdr:to>
      <xdr:col>3</xdr:col>
      <xdr:colOff>12247</xdr:colOff>
      <xdr:row>5</xdr:row>
      <xdr:rowOff>146958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38DC8197-A87C-4CA7-B406-DBE48D021246}"/>
            </a:ext>
          </a:extLst>
        </xdr:cNvPr>
        <xdr:cNvCxnSpPr/>
      </xdr:nvCxnSpPr>
      <xdr:spPr>
        <a:xfrm flipH="1">
          <a:off x="15414172" y="1470933"/>
          <a:ext cx="165163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0</xdr:row>
      <xdr:rowOff>0</xdr:rowOff>
    </xdr:from>
    <xdr:to>
      <xdr:col>1</xdr:col>
      <xdr:colOff>495300</xdr:colOff>
      <xdr:row>1</xdr:row>
      <xdr:rowOff>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842912D2-8274-582B-FEE6-B356DB5CD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0"/>
          <a:ext cx="754380" cy="716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33</xdr:row>
      <xdr:rowOff>53340</xdr:rowOff>
    </xdr:from>
    <xdr:to>
      <xdr:col>0</xdr:col>
      <xdr:colOff>76200</xdr:colOff>
      <xdr:row>33</xdr:row>
      <xdr:rowOff>129540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A97080A-D8E2-C457-93AF-6375909F5C12}"/>
            </a:ext>
          </a:extLst>
        </xdr:cNvPr>
        <xdr:cNvCxnSpPr>
          <a:cxnSpLocks noChangeShapeType="1"/>
        </xdr:cNvCxnSpPr>
      </xdr:nvCxnSpPr>
      <xdr:spPr bwMode="auto">
        <a:xfrm flipH="1" flipV="1">
          <a:off x="395605" y="6617335"/>
          <a:ext cx="76200" cy="762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15240</xdr:colOff>
      <xdr:row>33</xdr:row>
      <xdr:rowOff>53340</xdr:rowOff>
    </xdr:from>
    <xdr:to>
      <xdr:col>0</xdr:col>
      <xdr:colOff>142240</xdr:colOff>
      <xdr:row>33</xdr:row>
      <xdr:rowOff>129540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6277F2FB-04AC-9527-5BF3-258A82F62754}"/>
            </a:ext>
          </a:extLst>
        </xdr:cNvPr>
        <xdr:cNvCxnSpPr>
          <a:cxnSpLocks noChangeShapeType="1"/>
        </xdr:cNvCxnSpPr>
      </xdr:nvCxnSpPr>
      <xdr:spPr bwMode="auto">
        <a:xfrm flipV="1">
          <a:off x="471805" y="6617335"/>
          <a:ext cx="127000" cy="762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350520</xdr:colOff>
      <xdr:row>0</xdr:row>
      <xdr:rowOff>83821</xdr:rowOff>
    </xdr:from>
    <xdr:to>
      <xdr:col>8</xdr:col>
      <xdr:colOff>482264</xdr:colOff>
      <xdr:row>1</xdr:row>
      <xdr:rowOff>0</xdr:rowOff>
    </xdr:to>
    <xdr:pic>
      <xdr:nvPicPr>
        <xdr:cNvPr id="9" name="Picture 1" descr="~AUT0000">
          <a:extLst>
            <a:ext uri="{FF2B5EF4-FFF2-40B4-BE49-F238E27FC236}">
              <a16:creationId xmlns:a16="http://schemas.microsoft.com/office/drawing/2014/main" id="{290BA305-51CA-B596-09D4-53FDD649D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12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4920" y="83821"/>
          <a:ext cx="634664" cy="624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50800</xdr:colOff>
      <xdr:row>0</xdr:row>
      <xdr:rowOff>38100</xdr:rowOff>
    </xdr:from>
    <xdr:to>
      <xdr:col>1</xdr:col>
      <xdr:colOff>609600</xdr:colOff>
      <xdr:row>1</xdr:row>
      <xdr:rowOff>12700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DBE7126B-62A3-445B-DEE2-ECD4C15379E3}"/>
            </a:ext>
          </a:extLst>
        </xdr:cNvPr>
        <xdr:cNvSpPr/>
      </xdr:nvSpPr>
      <xdr:spPr>
        <a:xfrm>
          <a:off x="50800" y="38100"/>
          <a:ext cx="927100" cy="73660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kern="1200"/>
        </a:p>
      </xdr:txBody>
    </xdr:sp>
    <xdr:clientData/>
  </xdr:twoCellAnchor>
  <xdr:twoCellAnchor>
    <xdr:from>
      <xdr:col>7</xdr:col>
      <xdr:colOff>101600</xdr:colOff>
      <xdr:row>0</xdr:row>
      <xdr:rowOff>0</xdr:rowOff>
    </xdr:from>
    <xdr:to>
      <xdr:col>8</xdr:col>
      <xdr:colOff>444500</xdr:colOff>
      <xdr:row>1</xdr:row>
      <xdr:rowOff>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8CE5B438-4277-F23C-CD31-76C2932FFD09}"/>
            </a:ext>
          </a:extLst>
        </xdr:cNvPr>
        <xdr:cNvSpPr/>
      </xdr:nvSpPr>
      <xdr:spPr>
        <a:xfrm>
          <a:off x="9372600" y="0"/>
          <a:ext cx="850900" cy="73660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kern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0</xdr:row>
      <xdr:rowOff>0</xdr:rowOff>
    </xdr:from>
    <xdr:to>
      <xdr:col>1</xdr:col>
      <xdr:colOff>495300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AD5391-96ED-4A6F-81A9-8230FF40E8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0"/>
          <a:ext cx="815340" cy="716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33</xdr:row>
      <xdr:rowOff>53340</xdr:rowOff>
    </xdr:from>
    <xdr:to>
      <xdr:col>0</xdr:col>
      <xdr:colOff>76200</xdr:colOff>
      <xdr:row>33</xdr:row>
      <xdr:rowOff>129540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81E599C-3EAF-4FA5-B29F-CCF293DEF44D}"/>
            </a:ext>
          </a:extLst>
        </xdr:cNvPr>
        <xdr:cNvCxnSpPr>
          <a:cxnSpLocks noChangeShapeType="1"/>
        </xdr:cNvCxnSpPr>
      </xdr:nvCxnSpPr>
      <xdr:spPr bwMode="auto">
        <a:xfrm flipH="1" flipV="1">
          <a:off x="0" y="8884920"/>
          <a:ext cx="76200" cy="762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15240</xdr:colOff>
      <xdr:row>33</xdr:row>
      <xdr:rowOff>53340</xdr:rowOff>
    </xdr:from>
    <xdr:to>
      <xdr:col>0</xdr:col>
      <xdr:colOff>142240</xdr:colOff>
      <xdr:row>33</xdr:row>
      <xdr:rowOff>129540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92FE9B70-6125-4464-8DD9-5D919F98B49E}"/>
            </a:ext>
          </a:extLst>
        </xdr:cNvPr>
        <xdr:cNvCxnSpPr>
          <a:cxnSpLocks noChangeShapeType="1"/>
        </xdr:cNvCxnSpPr>
      </xdr:nvCxnSpPr>
      <xdr:spPr bwMode="auto">
        <a:xfrm flipV="1">
          <a:off x="15240" y="8884920"/>
          <a:ext cx="127000" cy="762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350520</xdr:colOff>
      <xdr:row>0</xdr:row>
      <xdr:rowOff>83821</xdr:rowOff>
    </xdr:from>
    <xdr:to>
      <xdr:col>8</xdr:col>
      <xdr:colOff>482264</xdr:colOff>
      <xdr:row>1</xdr:row>
      <xdr:rowOff>0</xdr:rowOff>
    </xdr:to>
    <xdr:pic>
      <xdr:nvPicPr>
        <xdr:cNvPr id="5" name="Picture 1" descr="~AUT0000">
          <a:extLst>
            <a:ext uri="{FF2B5EF4-FFF2-40B4-BE49-F238E27FC236}">
              <a16:creationId xmlns:a16="http://schemas.microsoft.com/office/drawing/2014/main" id="{93AC2742-4542-45D8-AA3C-3DE9A3101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12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4060" y="83821"/>
          <a:ext cx="634664" cy="624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50800</xdr:colOff>
      <xdr:row>0</xdr:row>
      <xdr:rowOff>38100</xdr:rowOff>
    </xdr:from>
    <xdr:to>
      <xdr:col>1</xdr:col>
      <xdr:colOff>609600</xdr:colOff>
      <xdr:row>1</xdr:row>
      <xdr:rowOff>12700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188AA28-F62F-4FCE-98E1-19F3AC9F30DF}"/>
            </a:ext>
          </a:extLst>
        </xdr:cNvPr>
        <xdr:cNvSpPr/>
      </xdr:nvSpPr>
      <xdr:spPr>
        <a:xfrm>
          <a:off x="50800" y="38100"/>
          <a:ext cx="932180" cy="73660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kern="1200"/>
        </a:p>
      </xdr:txBody>
    </xdr:sp>
    <xdr:clientData/>
  </xdr:twoCellAnchor>
  <xdr:twoCellAnchor>
    <xdr:from>
      <xdr:col>7</xdr:col>
      <xdr:colOff>101600</xdr:colOff>
      <xdr:row>0</xdr:row>
      <xdr:rowOff>0</xdr:rowOff>
    </xdr:from>
    <xdr:to>
      <xdr:col>8</xdr:col>
      <xdr:colOff>444500</xdr:colOff>
      <xdr:row>1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B727ED92-FBAC-47EC-8B13-3DD003CBC1C8}"/>
            </a:ext>
          </a:extLst>
        </xdr:cNvPr>
        <xdr:cNvSpPr/>
      </xdr:nvSpPr>
      <xdr:spPr>
        <a:xfrm>
          <a:off x="9375140" y="0"/>
          <a:ext cx="845820" cy="74168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kern="12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3</xdr:row>
      <xdr:rowOff>101600</xdr:rowOff>
    </xdr:from>
    <xdr:to>
      <xdr:col>1</xdr:col>
      <xdr:colOff>2425700</xdr:colOff>
      <xdr:row>4</xdr:row>
      <xdr:rowOff>4864100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B367E95-0657-6641-C050-1BBCACD16F11}"/>
            </a:ext>
          </a:extLst>
        </xdr:cNvPr>
        <xdr:cNvGrpSpPr/>
      </xdr:nvGrpSpPr>
      <xdr:grpSpPr>
        <a:xfrm>
          <a:off x="127000" y="889000"/>
          <a:ext cx="3797300" cy="9715500"/>
          <a:chOff x="0" y="-143508"/>
          <a:chExt cx="5309771" cy="6415834"/>
        </a:xfrm>
      </xdr:grpSpPr>
      <xdr:sp macro="" textlink="">
        <xdr:nvSpPr>
          <xdr:cNvPr id="3" name="Rectangle 1">
            <a:extLst>
              <a:ext uri="{FF2B5EF4-FFF2-40B4-BE49-F238E27FC236}">
                <a16:creationId xmlns:a16="http://schemas.microsoft.com/office/drawing/2014/main" id="{53220E76-8E3B-3731-A90B-25767BFCAA1A}"/>
              </a:ext>
            </a:extLst>
          </xdr:cNvPr>
          <xdr:cNvSpPr/>
        </xdr:nvSpPr>
        <xdr:spPr>
          <a:xfrm>
            <a:off x="0" y="-143508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  <xdr:sp macro="" textlink="">
        <xdr:nvSpPr>
          <xdr:cNvPr id="4" name="Rectangle 1">
            <a:extLst>
              <a:ext uri="{FF2B5EF4-FFF2-40B4-BE49-F238E27FC236}">
                <a16:creationId xmlns:a16="http://schemas.microsoft.com/office/drawing/2014/main" id="{9449132B-EE4E-F13E-50E5-7425A52D5D63}"/>
              </a:ext>
            </a:extLst>
          </xdr:cNvPr>
          <xdr:cNvSpPr/>
        </xdr:nvSpPr>
        <xdr:spPr>
          <a:xfrm>
            <a:off x="33556" y="3110026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</xdr:grpSp>
    <xdr:clientData/>
  </xdr:twoCellAnchor>
  <xdr:twoCellAnchor>
    <xdr:from>
      <xdr:col>2</xdr:col>
      <xdr:colOff>88900</xdr:colOff>
      <xdr:row>3</xdr:row>
      <xdr:rowOff>25400</xdr:rowOff>
    </xdr:from>
    <xdr:to>
      <xdr:col>2</xdr:col>
      <xdr:colOff>4102100</xdr:colOff>
      <xdr:row>4</xdr:row>
      <xdr:rowOff>4787900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EEE5868-8F39-4596-2247-0D224C3E74E6}"/>
            </a:ext>
          </a:extLst>
        </xdr:cNvPr>
        <xdr:cNvGrpSpPr/>
      </xdr:nvGrpSpPr>
      <xdr:grpSpPr>
        <a:xfrm>
          <a:off x="4076700" y="812800"/>
          <a:ext cx="4013200" cy="9715500"/>
          <a:chOff x="0" y="-143508"/>
          <a:chExt cx="5309771" cy="6415834"/>
        </a:xfrm>
      </xdr:grpSpPr>
      <xdr:sp macro="" textlink="">
        <xdr:nvSpPr>
          <xdr:cNvPr id="7" name="Rectangle 1">
            <a:extLst>
              <a:ext uri="{FF2B5EF4-FFF2-40B4-BE49-F238E27FC236}">
                <a16:creationId xmlns:a16="http://schemas.microsoft.com/office/drawing/2014/main" id="{D9B0AC87-48C7-EC42-F551-928453415279}"/>
              </a:ext>
            </a:extLst>
          </xdr:cNvPr>
          <xdr:cNvSpPr/>
        </xdr:nvSpPr>
        <xdr:spPr>
          <a:xfrm>
            <a:off x="0" y="-143508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  <xdr:sp macro="" textlink="">
        <xdr:nvSpPr>
          <xdr:cNvPr id="8" name="Rectangle 1">
            <a:extLst>
              <a:ext uri="{FF2B5EF4-FFF2-40B4-BE49-F238E27FC236}">
                <a16:creationId xmlns:a16="http://schemas.microsoft.com/office/drawing/2014/main" id="{36BECCCF-6DD5-5CD3-36F2-626B92E89CAE}"/>
              </a:ext>
            </a:extLst>
          </xdr:cNvPr>
          <xdr:cNvSpPr/>
        </xdr:nvSpPr>
        <xdr:spPr>
          <a:xfrm>
            <a:off x="33556" y="3110026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3</xdr:row>
      <xdr:rowOff>101600</xdr:rowOff>
    </xdr:from>
    <xdr:to>
      <xdr:col>1</xdr:col>
      <xdr:colOff>2425700</xdr:colOff>
      <xdr:row>4</xdr:row>
      <xdr:rowOff>4864100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2A3FBE8-95EB-4444-B6AE-323B2C38EF6A}"/>
            </a:ext>
          </a:extLst>
        </xdr:cNvPr>
        <xdr:cNvGrpSpPr/>
      </xdr:nvGrpSpPr>
      <xdr:grpSpPr>
        <a:xfrm>
          <a:off x="127000" y="889000"/>
          <a:ext cx="3797300" cy="9715500"/>
          <a:chOff x="0" y="-143508"/>
          <a:chExt cx="5309771" cy="6415834"/>
        </a:xfrm>
      </xdr:grpSpPr>
      <xdr:sp macro="" textlink="">
        <xdr:nvSpPr>
          <xdr:cNvPr id="3" name="Rectangle 1">
            <a:extLst>
              <a:ext uri="{FF2B5EF4-FFF2-40B4-BE49-F238E27FC236}">
                <a16:creationId xmlns:a16="http://schemas.microsoft.com/office/drawing/2014/main" id="{212ED183-B37D-677C-0A28-25FBF2913C1F}"/>
              </a:ext>
            </a:extLst>
          </xdr:cNvPr>
          <xdr:cNvSpPr/>
        </xdr:nvSpPr>
        <xdr:spPr>
          <a:xfrm>
            <a:off x="0" y="-143508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  <xdr:sp macro="" textlink="">
        <xdr:nvSpPr>
          <xdr:cNvPr id="4" name="Rectangle 1">
            <a:extLst>
              <a:ext uri="{FF2B5EF4-FFF2-40B4-BE49-F238E27FC236}">
                <a16:creationId xmlns:a16="http://schemas.microsoft.com/office/drawing/2014/main" id="{286147B2-5686-D014-F410-24B3CD506CD8}"/>
              </a:ext>
            </a:extLst>
          </xdr:cNvPr>
          <xdr:cNvSpPr/>
        </xdr:nvSpPr>
        <xdr:spPr>
          <a:xfrm>
            <a:off x="33556" y="3110026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</xdr:grpSp>
    <xdr:clientData/>
  </xdr:twoCellAnchor>
  <xdr:twoCellAnchor>
    <xdr:from>
      <xdr:col>2</xdr:col>
      <xdr:colOff>88900</xdr:colOff>
      <xdr:row>3</xdr:row>
      <xdr:rowOff>25400</xdr:rowOff>
    </xdr:from>
    <xdr:to>
      <xdr:col>2</xdr:col>
      <xdr:colOff>4102100</xdr:colOff>
      <xdr:row>4</xdr:row>
      <xdr:rowOff>4787900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5D6F916-A463-422A-9152-4558E769FE45}"/>
            </a:ext>
          </a:extLst>
        </xdr:cNvPr>
        <xdr:cNvGrpSpPr/>
      </xdr:nvGrpSpPr>
      <xdr:grpSpPr>
        <a:xfrm>
          <a:off x="4076700" y="812800"/>
          <a:ext cx="4013200" cy="9715500"/>
          <a:chOff x="0" y="-143508"/>
          <a:chExt cx="5309771" cy="6415834"/>
        </a:xfrm>
      </xdr:grpSpPr>
      <xdr:sp macro="" textlink="">
        <xdr:nvSpPr>
          <xdr:cNvPr id="6" name="Rectangle 1">
            <a:extLst>
              <a:ext uri="{FF2B5EF4-FFF2-40B4-BE49-F238E27FC236}">
                <a16:creationId xmlns:a16="http://schemas.microsoft.com/office/drawing/2014/main" id="{8FE8D2CF-097A-D0BF-46BF-2E80EB2BD9FA}"/>
              </a:ext>
            </a:extLst>
          </xdr:cNvPr>
          <xdr:cNvSpPr/>
        </xdr:nvSpPr>
        <xdr:spPr>
          <a:xfrm>
            <a:off x="0" y="-143508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  <xdr:sp macro="" textlink="">
        <xdr:nvSpPr>
          <xdr:cNvPr id="7" name="Rectangle 1">
            <a:extLst>
              <a:ext uri="{FF2B5EF4-FFF2-40B4-BE49-F238E27FC236}">
                <a16:creationId xmlns:a16="http://schemas.microsoft.com/office/drawing/2014/main" id="{4FF334A5-8DFF-42CF-9A45-B7ED24976852}"/>
              </a:ext>
            </a:extLst>
          </xdr:cNvPr>
          <xdr:cNvSpPr/>
        </xdr:nvSpPr>
        <xdr:spPr>
          <a:xfrm>
            <a:off x="33556" y="3110026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</xdr:grp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 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 /><Relationship Id="rId1" Type="http://schemas.openxmlformats.org/officeDocument/2006/relationships/printerSettings" Target="../printerSettings/printerSettings1.bin" 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 /><Relationship Id="rId1" Type="http://schemas.openxmlformats.org/officeDocument/2006/relationships/printerSettings" Target="../printerSettings/printerSettings2.bin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 /><Relationship Id="rId1" Type="http://schemas.openxmlformats.org/officeDocument/2006/relationships/printerSettings" Target="../printerSettings/printerSettings5.bin" 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 /><Relationship Id="rId1" Type="http://schemas.openxmlformats.org/officeDocument/2006/relationships/printerSettings" Target="../printerSettings/printerSettings6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88855-811B-4B6A-BA8B-86EE506DFC86}">
  <sheetPr>
    <tabColor rgb="FFFF0000"/>
  </sheetPr>
  <dimension ref="A1:F76"/>
  <sheetViews>
    <sheetView showGridLines="0" tabSelected="1" workbookViewId="0">
      <pane xSplit="6" ySplit="1" topLeftCell="BP2" activePane="bottomRight" state="frozen"/>
      <selection pane="bottomLeft" activeCell="A2" sqref="A2"/>
      <selection pane="topRight" activeCell="G1" sqref="G1"/>
      <selection pane="bottomRight" activeCell="B1" sqref="B1"/>
    </sheetView>
  </sheetViews>
  <sheetFormatPr defaultRowHeight="15" outlineLevelRow="1" x14ac:dyDescent="0.2"/>
  <cols>
    <col min="1" max="1" width="54.48046875" customWidth="1"/>
    <col min="2" max="2" width="39.4140625" customWidth="1"/>
    <col min="3" max="3" width="2.82421875" hidden="1" customWidth="1"/>
    <col min="4" max="4" width="8.47265625" customWidth="1"/>
    <col min="5" max="5" width="39.4140625" customWidth="1"/>
    <col min="6" max="6" width="8.609375" hidden="1" customWidth="1"/>
  </cols>
  <sheetData>
    <row r="1" spans="1:5" ht="66.599999999999994" customHeight="1" x14ac:dyDescent="0.4">
      <c r="A1" t="e" vm="1">
        <v>#VALUE!</v>
      </c>
      <c r="B1" s="173" t="s">
        <v>272</v>
      </c>
      <c r="E1" s="93" t="s">
        <v>250</v>
      </c>
    </row>
    <row r="2" spans="1:5" ht="15.75" thickBot="1" x14ac:dyDescent="0.25">
      <c r="A2" s="157" t="s">
        <v>200</v>
      </c>
      <c r="B2" s="158"/>
      <c r="D2" s="159"/>
      <c r="E2" s="160"/>
    </row>
    <row r="3" spans="1:5" s="167" customFormat="1" ht="27.75" outlineLevel="1" x14ac:dyDescent="0.2">
      <c r="A3" s="165" t="s">
        <v>201</v>
      </c>
      <c r="B3" s="166" t="s">
        <v>269</v>
      </c>
      <c r="E3" s="166" t="s">
        <v>202</v>
      </c>
    </row>
    <row r="4" spans="1:5" s="66" customFormat="1" outlineLevel="1" x14ac:dyDescent="0.2">
      <c r="A4" s="67" t="s">
        <v>6</v>
      </c>
      <c r="B4" s="68" t="s">
        <v>270</v>
      </c>
      <c r="E4" s="68" t="s">
        <v>203</v>
      </c>
    </row>
    <row r="5" spans="1:5" s="66" customFormat="1" outlineLevel="1" x14ac:dyDescent="0.2">
      <c r="A5" s="67" t="s">
        <v>204</v>
      </c>
      <c r="B5" s="68" t="s">
        <v>271</v>
      </c>
      <c r="E5" s="68" t="s">
        <v>205</v>
      </c>
    </row>
    <row r="6" spans="1:5" s="66" customFormat="1" outlineLevel="1" x14ac:dyDescent="0.2">
      <c r="A6" s="67" t="s">
        <v>206</v>
      </c>
      <c r="B6" s="68" t="s">
        <v>251</v>
      </c>
      <c r="E6" s="68" t="s">
        <v>251</v>
      </c>
    </row>
    <row r="7" spans="1:5" s="66" customFormat="1" ht="27.75" outlineLevel="1" x14ac:dyDescent="0.2">
      <c r="A7" s="69" t="s">
        <v>10</v>
      </c>
      <c r="B7" s="70" t="s">
        <v>207</v>
      </c>
      <c r="E7" s="70" t="s">
        <v>252</v>
      </c>
    </row>
    <row r="8" spans="1:5" s="66" customFormat="1" ht="15.75" outlineLevel="1" thickBot="1" x14ac:dyDescent="0.25">
      <c r="A8" s="71" t="s">
        <v>12</v>
      </c>
      <c r="B8" s="72" t="s">
        <v>208</v>
      </c>
      <c r="E8" s="72" t="s">
        <v>253</v>
      </c>
    </row>
    <row r="9" spans="1:5" s="66" customFormat="1" ht="15.75" outlineLevel="1" thickBot="1" x14ac:dyDescent="0.25">
      <c r="A9" s="154"/>
      <c r="B9" s="155"/>
      <c r="C9" s="156"/>
      <c r="D9" s="156"/>
      <c r="E9" s="155"/>
    </row>
    <row r="10" spans="1:5" outlineLevel="1" x14ac:dyDescent="0.2">
      <c r="A10" s="73" t="s">
        <v>209</v>
      </c>
      <c r="B10" s="74">
        <v>88073488.209999993</v>
      </c>
      <c r="E10" s="74">
        <v>64559134.32</v>
      </c>
    </row>
    <row r="11" spans="1:5" outlineLevel="1" x14ac:dyDescent="0.2">
      <c r="A11" s="75" t="s">
        <v>210</v>
      </c>
      <c r="B11" s="76">
        <v>205880977.44999999</v>
      </c>
      <c r="E11" s="76">
        <v>208395819.68000001</v>
      </c>
    </row>
    <row r="12" spans="1:5" outlineLevel="1" x14ac:dyDescent="0.2">
      <c r="A12" s="75" t="s">
        <v>211</v>
      </c>
      <c r="B12" s="77">
        <v>0.4</v>
      </c>
      <c r="E12" s="77">
        <v>0.4</v>
      </c>
    </row>
    <row r="13" spans="1:5" outlineLevel="1" x14ac:dyDescent="0.2">
      <c r="A13" s="75" t="s">
        <v>212</v>
      </c>
      <c r="B13" s="76">
        <v>102940488.73</v>
      </c>
      <c r="E13" s="76">
        <v>108940488.73</v>
      </c>
    </row>
    <row r="14" spans="1:5" outlineLevel="1" x14ac:dyDescent="0.2">
      <c r="A14" s="75" t="s">
        <v>213</v>
      </c>
      <c r="B14" s="77">
        <v>0.05</v>
      </c>
      <c r="E14" s="77">
        <v>0.05</v>
      </c>
    </row>
    <row r="15" spans="1:5" outlineLevel="1" x14ac:dyDescent="0.2">
      <c r="A15" s="75" t="s">
        <v>214</v>
      </c>
      <c r="B15" s="78" t="s">
        <v>127</v>
      </c>
      <c r="E15" s="78" t="s">
        <v>127</v>
      </c>
    </row>
    <row r="16" spans="1:5" ht="15.75" outlineLevel="1" thickBot="1" x14ac:dyDescent="0.25">
      <c r="A16" s="79" t="s">
        <v>215</v>
      </c>
      <c r="B16" s="80">
        <v>1</v>
      </c>
      <c r="E16" s="80">
        <v>1</v>
      </c>
    </row>
    <row r="17" spans="1:6" outlineLevel="1" x14ac:dyDescent="0.2">
      <c r="A17" s="163"/>
      <c r="B17" s="162"/>
      <c r="D17" s="159"/>
      <c r="E17" s="161"/>
    </row>
    <row r="18" spans="1:6" s="7" customFormat="1" ht="19.5" outlineLevel="1" thickBot="1" x14ac:dyDescent="0.3">
      <c r="A18" s="168" t="s">
        <v>268</v>
      </c>
      <c r="B18" s="169">
        <f>'PC 1'!B12</f>
        <v>69898578.831512511</v>
      </c>
      <c r="E18" s="169">
        <f>'PC 2'!B12</f>
        <v>85431820.387512505</v>
      </c>
    </row>
    <row r="19" spans="1:6" ht="42.75" outlineLevel="1" thickBot="1" x14ac:dyDescent="0.3">
      <c r="A19" s="81" t="s">
        <v>216</v>
      </c>
      <c r="B19" s="82" t="s">
        <v>217</v>
      </c>
      <c r="C19" t="str">
        <f>"(" &amp;B19&amp;")"</f>
        <v>(Sixty-Nine Million, Eight Hundred and Ninety-Eight Thousand, Five Hundred and Seventy-Eight Naira, Eighty-Three Kobo)</v>
      </c>
      <c r="E19" s="82" t="s">
        <v>254</v>
      </c>
      <c r="F19" t="str">
        <f>"(" &amp;E19&amp;")"</f>
        <v>(Sixty-Nine Million, Eighty Hundred and Ninety-Eight Thousand, Five Hundred and Seventy-Eight Naira, Eighty-Three Kobo)</v>
      </c>
    </row>
    <row r="23" spans="1:6" ht="15.75" thickBot="1" x14ac:dyDescent="0.25">
      <c r="A23" s="157" t="s">
        <v>218</v>
      </c>
      <c r="B23" s="158"/>
      <c r="D23" s="159"/>
      <c r="E23" s="160"/>
    </row>
    <row r="24" spans="1:6" ht="27.75" outlineLevel="1" x14ac:dyDescent="0.2">
      <c r="A24" s="83" t="s">
        <v>136</v>
      </c>
      <c r="B24" s="84" t="s">
        <v>258</v>
      </c>
      <c r="E24" s="84" t="s">
        <v>219</v>
      </c>
    </row>
    <row r="25" spans="1:6" ht="27.75" outlineLevel="1" x14ac:dyDescent="0.2">
      <c r="A25" s="85" t="s">
        <v>129</v>
      </c>
      <c r="B25" s="86" t="s">
        <v>220</v>
      </c>
      <c r="E25" s="86" t="s">
        <v>220</v>
      </c>
    </row>
    <row r="26" spans="1:6" outlineLevel="1" x14ac:dyDescent="0.2">
      <c r="A26" s="87" t="s">
        <v>14</v>
      </c>
      <c r="B26" s="88" t="s">
        <v>221</v>
      </c>
      <c r="E26" s="88" t="s">
        <v>221</v>
      </c>
    </row>
    <row r="27" spans="1:6" outlineLevel="1" x14ac:dyDescent="0.2">
      <c r="A27" s="87" t="s">
        <v>190</v>
      </c>
      <c r="B27" s="88" t="s">
        <v>191</v>
      </c>
      <c r="E27" s="88" t="s">
        <v>191</v>
      </c>
    </row>
    <row r="28" spans="1:6" outlineLevel="1" x14ac:dyDescent="0.2">
      <c r="A28" s="87" t="s">
        <v>112</v>
      </c>
      <c r="B28" s="88" t="s">
        <v>222</v>
      </c>
      <c r="E28" s="88" t="s">
        <v>222</v>
      </c>
    </row>
    <row r="29" spans="1:6" outlineLevel="1" x14ac:dyDescent="0.2">
      <c r="A29" s="87" t="s">
        <v>128</v>
      </c>
      <c r="B29" s="88" t="s">
        <v>223</v>
      </c>
      <c r="E29" s="88" t="s">
        <v>223</v>
      </c>
    </row>
    <row r="30" spans="1:6" outlineLevel="1" x14ac:dyDescent="0.2">
      <c r="A30" s="87" t="s">
        <v>18</v>
      </c>
      <c r="B30" s="88" t="s">
        <v>127</v>
      </c>
      <c r="E30" s="88" t="s">
        <v>127</v>
      </c>
    </row>
    <row r="31" spans="1:6" outlineLevel="1" x14ac:dyDescent="0.2">
      <c r="A31" s="87" t="s">
        <v>20</v>
      </c>
      <c r="B31" s="88" t="s">
        <v>127</v>
      </c>
      <c r="E31" s="88" t="s">
        <v>127</v>
      </c>
    </row>
    <row r="32" spans="1:6" outlineLevel="1" x14ac:dyDescent="0.2">
      <c r="A32" s="87" t="s">
        <v>22</v>
      </c>
      <c r="B32" s="88" t="s">
        <v>224</v>
      </c>
      <c r="E32" s="88" t="s">
        <v>224</v>
      </c>
    </row>
    <row r="33" spans="1:5" outlineLevel="1" x14ac:dyDescent="0.2">
      <c r="A33" s="87" t="s">
        <v>31</v>
      </c>
      <c r="B33" s="88" t="s">
        <v>225</v>
      </c>
      <c r="E33" s="88" t="s">
        <v>225</v>
      </c>
    </row>
    <row r="34" spans="1:5" outlineLevel="1" x14ac:dyDescent="0.2">
      <c r="A34" s="87" t="s">
        <v>33</v>
      </c>
      <c r="B34" s="88" t="s">
        <v>226</v>
      </c>
      <c r="E34" s="95" t="s">
        <v>226</v>
      </c>
    </row>
    <row r="35" spans="1:5" outlineLevel="1" x14ac:dyDescent="0.2">
      <c r="A35" s="87" t="s">
        <v>171</v>
      </c>
      <c r="B35" s="88" t="s">
        <v>227</v>
      </c>
      <c r="E35" s="96"/>
    </row>
    <row r="36" spans="1:5" ht="15.75" outlineLevel="1" thickBot="1" x14ac:dyDescent="0.25">
      <c r="A36" s="89" t="s">
        <v>228</v>
      </c>
      <c r="B36" s="90" t="s">
        <v>137</v>
      </c>
      <c r="E36" s="94"/>
    </row>
    <row r="39" spans="1:5" ht="15.75" thickBot="1" x14ac:dyDescent="0.25">
      <c r="A39" s="157" t="s">
        <v>229</v>
      </c>
      <c r="B39" s="158"/>
      <c r="D39" s="159"/>
      <c r="E39" s="160"/>
    </row>
    <row r="40" spans="1:5" outlineLevel="1" x14ac:dyDescent="0.2">
      <c r="A40" s="91" t="s">
        <v>141</v>
      </c>
      <c r="B40" s="92" t="s">
        <v>230</v>
      </c>
      <c r="E40" s="94"/>
    </row>
    <row r="41" spans="1:5" outlineLevel="1" x14ac:dyDescent="0.2">
      <c r="A41" s="87" t="s">
        <v>144</v>
      </c>
      <c r="B41" s="88" t="s">
        <v>231</v>
      </c>
      <c r="E41" s="94"/>
    </row>
    <row r="42" spans="1:5" outlineLevel="1" x14ac:dyDescent="0.2">
      <c r="A42" s="87" t="s">
        <v>232</v>
      </c>
      <c r="B42" s="88" t="s">
        <v>233</v>
      </c>
      <c r="E42" s="94"/>
    </row>
    <row r="43" spans="1:5" outlineLevel="1" x14ac:dyDescent="0.2">
      <c r="A43" s="87" t="s">
        <v>143</v>
      </c>
      <c r="B43" s="88" t="s">
        <v>234</v>
      </c>
      <c r="E43" s="94"/>
    </row>
    <row r="44" spans="1:5" outlineLevel="1" x14ac:dyDescent="0.2">
      <c r="A44" s="87" t="s">
        <v>145</v>
      </c>
      <c r="B44" s="88" t="s">
        <v>261</v>
      </c>
      <c r="E44" s="94"/>
    </row>
    <row r="45" spans="1:5" outlineLevel="1" x14ac:dyDescent="0.2">
      <c r="A45" s="87" t="s">
        <v>139</v>
      </c>
      <c r="B45" s="88" t="s">
        <v>235</v>
      </c>
      <c r="E45" s="88" t="s">
        <v>255</v>
      </c>
    </row>
    <row r="46" spans="1:5" outlineLevel="1" x14ac:dyDescent="0.2">
      <c r="A46" s="87" t="s">
        <v>146</v>
      </c>
      <c r="B46" s="88" t="s">
        <v>236</v>
      </c>
      <c r="E46" s="94"/>
    </row>
    <row r="47" spans="1:5" outlineLevel="1" x14ac:dyDescent="0.2">
      <c r="A47" s="87" t="s">
        <v>182</v>
      </c>
      <c r="B47" s="88" t="s">
        <v>65</v>
      </c>
      <c r="E47" s="94"/>
    </row>
    <row r="48" spans="1:5" outlineLevel="1" x14ac:dyDescent="0.2">
      <c r="A48" s="87" t="s">
        <v>183</v>
      </c>
      <c r="B48" s="88" t="s">
        <v>65</v>
      </c>
      <c r="E48" s="94"/>
    </row>
    <row r="49" spans="1:5" outlineLevel="1" x14ac:dyDescent="0.2">
      <c r="A49" s="87" t="s">
        <v>147</v>
      </c>
      <c r="B49" s="88" t="s">
        <v>262</v>
      </c>
      <c r="E49" s="94"/>
    </row>
    <row r="50" spans="1:5" outlineLevel="1" x14ac:dyDescent="0.2">
      <c r="A50" s="87" t="s">
        <v>148</v>
      </c>
      <c r="B50" s="88" t="s">
        <v>65</v>
      </c>
      <c r="E50" s="94"/>
    </row>
    <row r="51" spans="1:5" outlineLevel="1" x14ac:dyDescent="0.2">
      <c r="A51" s="87" t="s">
        <v>66</v>
      </c>
      <c r="B51" s="88" t="s">
        <v>263</v>
      </c>
      <c r="E51" s="94"/>
    </row>
    <row r="52" spans="1:5" outlineLevel="1" x14ac:dyDescent="0.2">
      <c r="A52" s="87" t="s">
        <v>149</v>
      </c>
      <c r="B52" s="88" t="s">
        <v>65</v>
      </c>
      <c r="E52" s="94"/>
    </row>
    <row r="53" spans="1:5" outlineLevel="1" x14ac:dyDescent="0.2">
      <c r="A53" s="87" t="s">
        <v>150</v>
      </c>
      <c r="B53" s="88" t="s">
        <v>264</v>
      </c>
      <c r="E53" s="94"/>
    </row>
    <row r="54" spans="1:5" outlineLevel="1" x14ac:dyDescent="0.2">
      <c r="A54" s="87" t="s">
        <v>74</v>
      </c>
      <c r="B54" s="88" t="s">
        <v>237</v>
      </c>
      <c r="E54" s="94"/>
    </row>
    <row r="55" spans="1:5" outlineLevel="1" x14ac:dyDescent="0.2">
      <c r="A55" s="87" t="s">
        <v>151</v>
      </c>
      <c r="B55" s="88" t="s">
        <v>265</v>
      </c>
      <c r="E55" s="94"/>
    </row>
    <row r="56" spans="1:5" outlineLevel="1" x14ac:dyDescent="0.2">
      <c r="A56" s="87" t="s">
        <v>238</v>
      </c>
      <c r="B56" s="88" t="s">
        <v>266</v>
      </c>
      <c r="E56" s="94"/>
    </row>
    <row r="57" spans="1:5" outlineLevel="1" x14ac:dyDescent="0.2">
      <c r="A57" s="87" t="s">
        <v>140</v>
      </c>
      <c r="B57" s="88" t="s">
        <v>239</v>
      </c>
      <c r="E57" s="94"/>
    </row>
    <row r="58" spans="1:5" ht="15.75" outlineLevel="1" thickBot="1" x14ac:dyDescent="0.25">
      <c r="A58" s="89" t="s">
        <v>160</v>
      </c>
      <c r="B58" s="90" t="s">
        <v>267</v>
      </c>
      <c r="E58" s="94"/>
    </row>
    <row r="61" spans="1:5" ht="15.75" thickBot="1" x14ac:dyDescent="0.25">
      <c r="A61" s="157" t="s">
        <v>240</v>
      </c>
      <c r="B61" s="158"/>
      <c r="D61" s="159"/>
      <c r="E61" s="161"/>
    </row>
    <row r="62" spans="1:5" outlineLevel="1" x14ac:dyDescent="0.2">
      <c r="A62" s="91" t="s">
        <v>161</v>
      </c>
      <c r="B62" s="92" t="s">
        <v>184</v>
      </c>
      <c r="D62" s="164"/>
    </row>
    <row r="63" spans="1:5" outlineLevel="1" x14ac:dyDescent="0.2">
      <c r="A63" s="87" t="s">
        <v>162</v>
      </c>
      <c r="B63" s="88" t="s">
        <v>241</v>
      </c>
      <c r="D63" s="164"/>
    </row>
    <row r="64" spans="1:5" ht="27.75" outlineLevel="1" x14ac:dyDescent="0.2">
      <c r="A64" s="87" t="s">
        <v>163</v>
      </c>
      <c r="B64" s="153" t="str">
        <f>B3</f>
        <v>Special Committee On Rehabilitation of Public Schools</v>
      </c>
      <c r="D64" s="164"/>
    </row>
    <row r="65" spans="1:5" outlineLevel="1" x14ac:dyDescent="0.2">
      <c r="A65" s="87" t="s">
        <v>164</v>
      </c>
      <c r="B65" s="88" t="s">
        <v>242</v>
      </c>
      <c r="D65" s="164"/>
    </row>
    <row r="66" spans="1:5" outlineLevel="1" x14ac:dyDescent="0.2">
      <c r="A66" s="87" t="s">
        <v>165</v>
      </c>
      <c r="B66" s="88" t="s">
        <v>243</v>
      </c>
      <c r="D66" s="164"/>
    </row>
    <row r="67" spans="1:5" outlineLevel="1" x14ac:dyDescent="0.2">
      <c r="A67" s="87" t="s">
        <v>166</v>
      </c>
      <c r="B67" s="88" t="s">
        <v>154</v>
      </c>
      <c r="D67" s="164"/>
    </row>
    <row r="68" spans="1:5" outlineLevel="1" x14ac:dyDescent="0.2">
      <c r="A68" s="87" t="s">
        <v>167</v>
      </c>
      <c r="B68" s="88" t="s">
        <v>244</v>
      </c>
      <c r="D68" s="164"/>
      <c r="E68" s="88" t="s">
        <v>244</v>
      </c>
    </row>
    <row r="69" spans="1:5" ht="15.75" outlineLevel="1" thickBot="1" x14ac:dyDescent="0.25">
      <c r="A69" s="89" t="s">
        <v>168</v>
      </c>
      <c r="B69" s="90" t="s">
        <v>245</v>
      </c>
      <c r="D69" s="164"/>
      <c r="E69" s="90" t="s">
        <v>245</v>
      </c>
    </row>
    <row r="72" spans="1:5" ht="15.75" thickBot="1" x14ac:dyDescent="0.25">
      <c r="A72" s="157" t="s">
        <v>246</v>
      </c>
      <c r="B72" s="158"/>
      <c r="D72" s="159"/>
      <c r="E72" s="161"/>
    </row>
    <row r="73" spans="1:5" outlineLevel="1" x14ac:dyDescent="0.2">
      <c r="A73" s="91" t="s">
        <v>247</v>
      </c>
      <c r="B73" s="92" t="s">
        <v>193</v>
      </c>
      <c r="D73" s="164"/>
    </row>
    <row r="74" spans="1:5" outlineLevel="1" x14ac:dyDescent="0.2">
      <c r="A74" s="87" t="s">
        <v>194</v>
      </c>
      <c r="B74" s="88" t="s">
        <v>195</v>
      </c>
      <c r="D74" s="164"/>
    </row>
    <row r="75" spans="1:5" outlineLevel="1" x14ac:dyDescent="0.2">
      <c r="A75" s="87" t="s">
        <v>248</v>
      </c>
      <c r="B75" s="88" t="s">
        <v>249</v>
      </c>
      <c r="D75" s="164"/>
    </row>
    <row r="76" spans="1:5" ht="15.75" outlineLevel="1" thickBot="1" x14ac:dyDescent="0.25">
      <c r="A76" s="89" t="s">
        <v>194</v>
      </c>
      <c r="B76" s="90" t="s">
        <v>195</v>
      </c>
      <c r="D76" s="164"/>
    </row>
  </sheetData>
  <dataValidations count="4">
    <dataValidation type="list" allowBlank="1" showInputMessage="1" showErrorMessage="1" sqref="B34 E34" xr:uid="{29FAB2DA-5437-4761-BCEB-780AAE988412}">
      <formula1>"Ongoing,Completed"</formula1>
    </dataValidation>
    <dataValidation type="list" allowBlank="1" showInputMessage="1" showErrorMessage="1" sqref="E6 B6" xr:uid="{7FCEC9A8-7612-436F-8C45-D94A33942BB8}">
      <formula1>"Stage Payment, Final Payment, Retention"</formula1>
    </dataValidation>
    <dataValidation type="list" allowBlank="1" showInputMessage="1" showErrorMessage="1" sqref="B16 E16" xr:uid="{1B668855-F496-4B63-BDBC-A03C323075D2}">
      <formula1>"10%,20%,30%,40%,50%,60%,70%,80%,90%,100%"</formula1>
    </dataValidation>
    <dataValidation type="list" allowBlank="1" showInputMessage="1" showErrorMessage="1" sqref="B14 E14" xr:uid="{67EBB52A-3CFD-417F-8FEB-5F739450143A}">
      <formula1>"5%,0%"</formula1>
    </dataValidation>
  </dataValidations>
  <pageMargins left="0.7" right="0.7" top="0.75" bottom="0.75" header="0.3" footer="0.3"/>
  <ignoredErrors>
    <ignoredError sqref="B64" unlocked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4CD36-03FD-496B-98BB-640C315ACE5B}">
  <sheetPr>
    <tabColor rgb="FFFFC000"/>
  </sheetPr>
  <dimension ref="A1:J33"/>
  <sheetViews>
    <sheetView showGridLines="0" view="pageBreakPreview" zoomScale="60" zoomScaleNormal="100" workbookViewId="0">
      <selection sqref="A1:D1"/>
    </sheetView>
  </sheetViews>
  <sheetFormatPr defaultColWidth="8.875" defaultRowHeight="16.5" x14ac:dyDescent="0.25"/>
  <cols>
    <col min="1" max="1" width="5.37890625" style="13" customWidth="1"/>
    <col min="2" max="2" width="55.15234375" style="1" customWidth="1"/>
    <col min="3" max="3" width="22.8671875" style="1" customWidth="1"/>
    <col min="4" max="4" width="25.55859375" style="1" customWidth="1"/>
    <col min="5" max="16384" width="8.875" style="1"/>
  </cols>
  <sheetData>
    <row r="1" spans="1:4" x14ac:dyDescent="0.25">
      <c r="A1" s="239"/>
      <c r="B1" s="239"/>
      <c r="C1" s="239"/>
      <c r="D1" s="239"/>
    </row>
    <row r="2" spans="1:4" x14ac:dyDescent="0.25">
      <c r="A2" s="239"/>
      <c r="B2" s="239"/>
      <c r="C2" s="239"/>
      <c r="D2" s="239"/>
    </row>
    <row r="3" spans="1:4" s="28" customFormat="1" ht="21.75" x14ac:dyDescent="0.35">
      <c r="A3" s="239"/>
      <c r="B3" s="239"/>
      <c r="C3" s="239"/>
      <c r="D3" s="239"/>
    </row>
    <row r="4" spans="1:4" s="28" customFormat="1" ht="13.9" customHeight="1" x14ac:dyDescent="0.35">
      <c r="A4" s="239"/>
      <c r="B4" s="239"/>
      <c r="C4" s="239"/>
      <c r="D4" s="239"/>
    </row>
    <row r="5" spans="1:4" s="28" customFormat="1" ht="21.75" x14ac:dyDescent="0.35">
      <c r="A5" s="239"/>
      <c r="B5" s="239"/>
      <c r="C5" s="239"/>
      <c r="D5" s="239"/>
    </row>
    <row r="6" spans="1:4" s="28" customFormat="1" ht="21.75" x14ac:dyDescent="0.35">
      <c r="A6" s="239"/>
      <c r="B6" s="239"/>
      <c r="C6" s="239"/>
      <c r="D6" s="239"/>
    </row>
    <row r="7" spans="1:4" s="28" customFormat="1" ht="33" customHeight="1" x14ac:dyDescent="0.35">
      <c r="A7" s="240" t="str">
        <f>'PC 1'!B57 &amp; "                                                                             " &amp; 'PC 1'!B58</f>
        <v>MEPB/MED/25/162/I/15                                                                             7th January, 2025</v>
      </c>
      <c r="B7" s="240"/>
      <c r="C7" s="240"/>
      <c r="D7" s="240"/>
    </row>
    <row r="8" spans="1:4" s="28" customFormat="1" ht="21.75" x14ac:dyDescent="0.35">
      <c r="A8" s="234"/>
      <c r="B8" s="234"/>
      <c r="C8" s="234"/>
      <c r="D8" s="234"/>
    </row>
    <row r="9" spans="1:4" s="28" customFormat="1" ht="21.75" x14ac:dyDescent="0.35">
      <c r="A9" s="240" t="str">
        <f>'PC 1'!B59</f>
        <v xml:space="preserve">The Special Adviser, </v>
      </c>
      <c r="B9" s="240"/>
      <c r="C9" s="240"/>
      <c r="D9" s="240"/>
    </row>
    <row r="10" spans="1:4" s="28" customFormat="1" ht="20.45" customHeight="1" x14ac:dyDescent="0.35">
      <c r="A10" s="233" t="str">
        <f>'PC 1'!B60</f>
        <v>Special Committee On Rehabilitation of Public Schools</v>
      </c>
      <c r="B10" s="233"/>
      <c r="C10" s="233"/>
      <c r="D10" s="233"/>
    </row>
    <row r="11" spans="1:4" s="28" customFormat="1" ht="21.75" x14ac:dyDescent="0.35">
      <c r="A11" s="233" t="str">
        <f>'PC 1'!B61</f>
        <v>Block 21, The Secretariat.</v>
      </c>
      <c r="B11" s="233"/>
      <c r="C11" s="233"/>
      <c r="D11" s="233"/>
    </row>
    <row r="12" spans="1:4" s="28" customFormat="1" ht="18.600000000000001" customHeight="1" x14ac:dyDescent="0.35">
      <c r="A12" s="233" t="str">
        <f>'PC 1'!B62</f>
        <v>Alausa - Ikeja,</v>
      </c>
      <c r="B12" s="233"/>
      <c r="C12" s="233"/>
      <c r="D12" s="233"/>
    </row>
    <row r="13" spans="1:4" s="28" customFormat="1" ht="21.75" x14ac:dyDescent="0.35">
      <c r="A13" s="233" t="str">
        <f>'PC 1'!B63</f>
        <v>Lagos.</v>
      </c>
      <c r="B13" s="233"/>
      <c r="C13" s="233"/>
      <c r="D13" s="233"/>
    </row>
    <row r="14" spans="1:4" s="28" customFormat="1" ht="21.75" x14ac:dyDescent="0.35">
      <c r="A14" s="233"/>
      <c r="B14" s="233"/>
      <c r="C14" s="233"/>
      <c r="D14" s="233"/>
    </row>
    <row r="15" spans="1:4" s="28" customFormat="1" ht="21.75" x14ac:dyDescent="0.35">
      <c r="A15" s="234" t="s">
        <v>155</v>
      </c>
      <c r="B15" s="234"/>
      <c r="C15" s="234"/>
      <c r="D15" s="234"/>
    </row>
    <row r="16" spans="1:4" s="28" customFormat="1" ht="67.150000000000006" customHeight="1" x14ac:dyDescent="0.35">
      <c r="A16" s="235" t="str">
        <f>'PC 1'!B24 &amp; " " &amp; "&amp;" &amp; " " &amp;'PC 2'!B24 &amp; "."</f>
        <v>REHABILITATION OF WATER SUPPLY AND WASTEWATER FACILITIES AT SHASHA HOUSING ESTATE, SHASHA &amp; REHABILITATION OF WATER SUPPLY AND WASTEWATER FACILITIES AT IBESHE HOUSING ESTATE.</v>
      </c>
      <c r="B16" s="235"/>
      <c r="C16" s="235"/>
      <c r="D16" s="235"/>
    </row>
    <row r="17" spans="1:10" s="28" customFormat="1" ht="21.75" x14ac:dyDescent="0.35">
      <c r="A17" s="30"/>
      <c r="B17" s="7"/>
    </row>
    <row r="18" spans="1:10" s="28" customFormat="1" ht="72" customHeight="1" x14ac:dyDescent="0.35">
      <c r="A18" s="236" t="str">
        <f>"         I am directed to refer to your letter Ref. No. "&amp;'PC 1'!B64&amp;" &amp; "&amp;'PC 2'!B64&amp;" dated "&amp;'PC 1'!B65&amp;" &amp; "&amp;'PC 2'!B65&amp;" respectively, on the above subject and inform you that approval for the Pre-payment Certificates has been granted in the following sums:"</f>
        <v xml:space="preserve">         I am directed to refer to your letter Ref. No. SAH/LASRERA/A.51/3B/145 &amp; SAH/LASRERA/A.51/3B/145 dated 14th January, 2025 &amp; 14th January, 2025 respectively, on the above subject and inform you that approval for the Pre-payment Certificates has been granted in the following sums:</v>
      </c>
      <c r="B18" s="236"/>
      <c r="C18" s="236"/>
      <c r="D18" s="236"/>
    </row>
    <row r="19" spans="1:10" s="28" customFormat="1" ht="22.9" customHeight="1" x14ac:dyDescent="0.35">
      <c r="A19" s="237"/>
      <c r="B19" s="237"/>
      <c r="C19" s="237"/>
      <c r="D19" s="237"/>
    </row>
    <row r="20" spans="1:10" s="28" customFormat="1" ht="27.6" customHeight="1" x14ac:dyDescent="0.35">
      <c r="A20" s="54" t="s">
        <v>186</v>
      </c>
      <c r="B20" s="55" t="s">
        <v>187</v>
      </c>
      <c r="C20" s="56" t="s">
        <v>188</v>
      </c>
      <c r="D20" s="55" t="s">
        <v>189</v>
      </c>
    </row>
    <row r="21" spans="1:10" s="28" customFormat="1" ht="27.6" customHeight="1" x14ac:dyDescent="0.35">
      <c r="A21" s="52">
        <v>1</v>
      </c>
      <c r="B21" s="53" t="str">
        <f>'PC 1'!B22</f>
        <v>Messrs. Kinghorse International Limited</v>
      </c>
      <c r="C21" s="57">
        <f>'PC 1'!B12</f>
        <v>69898578.831512511</v>
      </c>
      <c r="D21" s="55" t="str">
        <f>'PC 1'!B1</f>
        <v>Final Payment</v>
      </c>
    </row>
    <row r="22" spans="1:10" s="28" customFormat="1" ht="21.75" x14ac:dyDescent="0.35">
      <c r="A22" s="52">
        <v>2</v>
      </c>
      <c r="B22" s="53" t="str">
        <f>'PC 2'!B22</f>
        <v>Messrs. FAB Investment Limited</v>
      </c>
      <c r="C22" s="57">
        <f>'PC 2'!B12</f>
        <v>85431820.387512505</v>
      </c>
      <c r="D22" s="55" t="str">
        <f>'PC 2'!B1</f>
        <v>Final Payment</v>
      </c>
    </row>
    <row r="23" spans="1:10" s="28" customFormat="1" ht="21.75" x14ac:dyDescent="0.35">
      <c r="A23" s="29"/>
      <c r="B23" s="7"/>
      <c r="C23" s="51"/>
    </row>
    <row r="24" spans="1:10" s="28" customFormat="1" ht="42" customHeight="1" x14ac:dyDescent="0.35">
      <c r="A24" s="238" t="s">
        <v>156</v>
      </c>
      <c r="B24" s="238"/>
      <c r="C24" s="238"/>
      <c r="D24" s="238"/>
    </row>
    <row r="25" spans="1:10" s="28" customFormat="1" ht="21.75" x14ac:dyDescent="0.35">
      <c r="A25" s="233"/>
      <c r="B25" s="233"/>
      <c r="C25" s="233"/>
      <c r="D25" s="233"/>
    </row>
    <row r="26" spans="1:10" s="28" customFormat="1" ht="39.6" customHeight="1" x14ac:dyDescent="0.35">
      <c r="A26" s="233" t="s">
        <v>157</v>
      </c>
      <c r="B26" s="233"/>
      <c r="C26" s="233"/>
      <c r="D26" s="233"/>
    </row>
    <row r="27" spans="1:10" s="28" customFormat="1" ht="39.6" customHeight="1" x14ac:dyDescent="0.35">
      <c r="A27" s="233"/>
      <c r="B27" s="233"/>
      <c r="C27" s="233"/>
      <c r="D27" s="233"/>
    </row>
    <row r="28" spans="1:10" s="28" customFormat="1" ht="21.75" x14ac:dyDescent="0.35">
      <c r="A28" s="232" t="s">
        <v>159</v>
      </c>
      <c r="B28" s="232"/>
      <c r="C28" s="232"/>
      <c r="D28" s="232"/>
    </row>
    <row r="29" spans="1:10" s="28" customFormat="1" ht="21.75" x14ac:dyDescent="0.35">
      <c r="A29" s="232" t="s">
        <v>158</v>
      </c>
      <c r="B29" s="232"/>
      <c r="C29" s="232"/>
      <c r="D29" s="232"/>
    </row>
    <row r="30" spans="1:10" s="28" customFormat="1" ht="21.75" x14ac:dyDescent="0.35">
      <c r="A30" s="31"/>
      <c r="B30" s="7"/>
      <c r="C30" s="7"/>
      <c r="D30" s="7"/>
      <c r="E30" s="7"/>
      <c r="F30" s="7"/>
      <c r="G30" s="7"/>
      <c r="H30" s="7"/>
      <c r="I30" s="7"/>
      <c r="J30" s="7"/>
    </row>
    <row r="31" spans="1:10" s="28" customFormat="1" ht="21.75" x14ac:dyDescent="0.35">
      <c r="A31" s="27"/>
    </row>
    <row r="32" spans="1:10" s="28" customFormat="1" ht="21.75" x14ac:dyDescent="0.35">
      <c r="A32" s="27"/>
    </row>
    <row r="33" spans="1:1" s="28" customFormat="1" ht="21.75" x14ac:dyDescent="0.35">
      <c r="A33" s="27"/>
    </row>
  </sheetData>
  <mergeCells count="24">
    <mergeCell ref="A12:D12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A29:D29"/>
    <mergeCell ref="A13:D13"/>
    <mergeCell ref="A14:D14"/>
    <mergeCell ref="A15:D15"/>
    <mergeCell ref="A16:D16"/>
    <mergeCell ref="A18:D18"/>
    <mergeCell ref="A19:D19"/>
    <mergeCell ref="A24:D24"/>
    <mergeCell ref="A25:D25"/>
    <mergeCell ref="A26:D26"/>
    <mergeCell ref="A27:D27"/>
    <mergeCell ref="A28:D28"/>
  </mergeCells>
  <pageMargins left="0.7" right="0.7" top="0.75" bottom="0.75" header="0.3" footer="0.3"/>
  <pageSetup paperSize="9" scale="8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D7048-288F-4FD0-BDF8-1BCB1A591382}">
  <sheetPr>
    <tabColor rgb="FFFFC000"/>
  </sheetPr>
  <dimension ref="A1:J33"/>
  <sheetViews>
    <sheetView showGridLines="0" view="pageBreakPreview" topLeftCell="A20" zoomScale="60" zoomScaleNormal="100" workbookViewId="0">
      <selection activeCell="B30" sqref="B30"/>
    </sheetView>
  </sheetViews>
  <sheetFormatPr defaultColWidth="8.875" defaultRowHeight="16.5" x14ac:dyDescent="0.25"/>
  <cols>
    <col min="1" max="1" width="5.37890625" style="13" customWidth="1"/>
    <col min="2" max="2" width="55.15234375" style="1" customWidth="1"/>
    <col min="3" max="3" width="22.8671875" style="1" customWidth="1"/>
    <col min="4" max="4" width="25.55859375" style="1" customWidth="1"/>
    <col min="5" max="16384" width="8.875" style="1"/>
  </cols>
  <sheetData>
    <row r="1" spans="1:4" x14ac:dyDescent="0.25">
      <c r="A1" s="239"/>
      <c r="B1" s="239"/>
      <c r="C1" s="239"/>
      <c r="D1" s="239"/>
    </row>
    <row r="2" spans="1:4" x14ac:dyDescent="0.25">
      <c r="A2" s="239"/>
      <c r="B2" s="239"/>
      <c r="C2" s="239"/>
      <c r="D2" s="239"/>
    </row>
    <row r="3" spans="1:4" s="28" customFormat="1" ht="21.75" x14ac:dyDescent="0.35">
      <c r="A3" s="239"/>
      <c r="B3" s="239"/>
      <c r="C3" s="239"/>
      <c r="D3" s="239"/>
    </row>
    <row r="4" spans="1:4" s="28" customFormat="1" ht="13.9" customHeight="1" x14ac:dyDescent="0.35">
      <c r="A4" s="239"/>
      <c r="B4" s="239"/>
      <c r="C4" s="239"/>
      <c r="D4" s="239"/>
    </row>
    <row r="5" spans="1:4" s="28" customFormat="1" ht="21.75" x14ac:dyDescent="0.35">
      <c r="A5" s="239"/>
      <c r="B5" s="239"/>
      <c r="C5" s="239"/>
      <c r="D5" s="239"/>
    </row>
    <row r="6" spans="1:4" s="28" customFormat="1" ht="21.75" x14ac:dyDescent="0.35">
      <c r="A6" s="239"/>
      <c r="B6" s="239"/>
      <c r="C6" s="239"/>
      <c r="D6" s="239"/>
    </row>
    <row r="7" spans="1:4" s="28" customFormat="1" ht="33" customHeight="1" x14ac:dyDescent="0.35">
      <c r="A7" s="240" t="str">
        <f>'PC 1'!B57 &amp; "                                                                             " &amp; 'PC 1'!B58</f>
        <v>MEPB/MED/25/162/I/15                                                                             7th January, 2025</v>
      </c>
      <c r="B7" s="240"/>
      <c r="C7" s="240"/>
      <c r="D7" s="240"/>
    </row>
    <row r="8" spans="1:4" s="28" customFormat="1" ht="21.75" x14ac:dyDescent="0.35">
      <c r="A8" s="234"/>
      <c r="B8" s="234"/>
      <c r="C8" s="234"/>
      <c r="D8" s="234"/>
    </row>
    <row r="9" spans="1:4" s="28" customFormat="1" ht="21.75" x14ac:dyDescent="0.35">
      <c r="A9" s="240" t="str">
        <f>'PC 1'!B59</f>
        <v xml:space="preserve">The Special Adviser, </v>
      </c>
      <c r="B9" s="240"/>
      <c r="C9" s="240"/>
      <c r="D9" s="240"/>
    </row>
    <row r="10" spans="1:4" s="28" customFormat="1" ht="20.45" customHeight="1" x14ac:dyDescent="0.35">
      <c r="A10" s="233" t="str">
        <f>'PC 1'!B60</f>
        <v>Special Committee On Rehabilitation of Public Schools</v>
      </c>
      <c r="B10" s="233"/>
      <c r="C10" s="233"/>
      <c r="D10" s="233"/>
    </row>
    <row r="11" spans="1:4" s="28" customFormat="1" ht="21.75" x14ac:dyDescent="0.35">
      <c r="A11" s="233" t="str">
        <f>'PC 1'!B61</f>
        <v>Block 21, The Secretariat.</v>
      </c>
      <c r="B11" s="233"/>
      <c r="C11" s="233"/>
      <c r="D11" s="233"/>
    </row>
    <row r="12" spans="1:4" s="28" customFormat="1" ht="18.600000000000001" customHeight="1" x14ac:dyDescent="0.35">
      <c r="A12" s="233" t="str">
        <f>'PC 1'!B62</f>
        <v>Alausa - Ikeja,</v>
      </c>
      <c r="B12" s="233"/>
      <c r="C12" s="233"/>
      <c r="D12" s="233"/>
    </row>
    <row r="13" spans="1:4" s="28" customFormat="1" ht="21.75" x14ac:dyDescent="0.35">
      <c r="A13" s="233" t="str">
        <f>'PC 1'!B63</f>
        <v>Lagos.</v>
      </c>
      <c r="B13" s="233"/>
      <c r="C13" s="233"/>
      <c r="D13" s="233"/>
    </row>
    <row r="14" spans="1:4" s="28" customFormat="1" ht="21.75" x14ac:dyDescent="0.35">
      <c r="A14" s="233"/>
      <c r="B14" s="233"/>
      <c r="C14" s="233"/>
      <c r="D14" s="233"/>
    </row>
    <row r="15" spans="1:4" s="28" customFormat="1" ht="21.75" x14ac:dyDescent="0.35">
      <c r="A15" s="234" t="s">
        <v>155</v>
      </c>
      <c r="B15" s="234"/>
      <c r="C15" s="234"/>
      <c r="D15" s="234"/>
    </row>
    <row r="16" spans="1:4" s="28" customFormat="1" ht="67.150000000000006" customHeight="1" x14ac:dyDescent="0.35">
      <c r="A16" s="235" t="str">
        <f>'PC 1'!B24 &amp; " " &amp; "&amp;" &amp; " " &amp;'PC 2'!B24 &amp; "."</f>
        <v>REHABILITATION OF WATER SUPPLY AND WASTEWATER FACILITIES AT SHASHA HOUSING ESTATE, SHASHA &amp; REHABILITATION OF WATER SUPPLY AND WASTEWATER FACILITIES AT IBESHE HOUSING ESTATE.</v>
      </c>
      <c r="B16" s="235"/>
      <c r="C16" s="235"/>
      <c r="D16" s="235"/>
    </row>
    <row r="17" spans="1:10" s="28" customFormat="1" ht="21.75" x14ac:dyDescent="0.35">
      <c r="A17" s="30"/>
      <c r="B17" s="7"/>
    </row>
    <row r="18" spans="1:10" s="28" customFormat="1" ht="72" customHeight="1" x14ac:dyDescent="0.35">
      <c r="A18" s="236" t="str">
        <f>"         I am directed to refer to your letter Ref. No. "&amp;'PC 1'!B64 &amp;" dated "&amp;'PC 1'!B65&amp;", on the above subject and inform you that approval for the Pre-payment Certificates has been granted in the following sums:"</f>
        <v xml:space="preserve">         I am directed to refer to your letter Ref. No. SAH/LASRERA/A.51/3B/145 dated 14th January, 2025, on the above subject and inform you that approval for the Pre-payment Certificates has been granted in the following sums:</v>
      </c>
      <c r="B18" s="236"/>
      <c r="C18" s="236"/>
      <c r="D18" s="236"/>
    </row>
    <row r="19" spans="1:10" s="28" customFormat="1" ht="22.9" customHeight="1" x14ac:dyDescent="0.35">
      <c r="A19" s="237"/>
      <c r="B19" s="237"/>
      <c r="C19" s="237"/>
      <c r="D19" s="237"/>
    </row>
    <row r="20" spans="1:10" s="28" customFormat="1" ht="27.6" customHeight="1" x14ac:dyDescent="0.35">
      <c r="A20" s="54" t="s">
        <v>186</v>
      </c>
      <c r="B20" s="55" t="s">
        <v>187</v>
      </c>
      <c r="C20" s="56" t="s">
        <v>188</v>
      </c>
      <c r="D20" s="55" t="s">
        <v>189</v>
      </c>
    </row>
    <row r="21" spans="1:10" s="28" customFormat="1" ht="27.6" customHeight="1" x14ac:dyDescent="0.35">
      <c r="A21" s="52">
        <v>1</v>
      </c>
      <c r="B21" s="53" t="str">
        <f>'PC 1'!B22</f>
        <v>Messrs. Kinghorse International Limited</v>
      </c>
      <c r="C21" s="57">
        <f>'PC 1'!B12</f>
        <v>69898578.831512511</v>
      </c>
      <c r="D21" s="55" t="str">
        <f>'PC 1'!B1</f>
        <v>Final Payment</v>
      </c>
    </row>
    <row r="22" spans="1:10" s="28" customFormat="1" ht="21.75" x14ac:dyDescent="0.35">
      <c r="A22" s="52">
        <v>2</v>
      </c>
      <c r="B22" s="53" t="str">
        <f>'PC 2'!B22</f>
        <v>Messrs. FAB Investment Limited</v>
      </c>
      <c r="C22" s="57">
        <f>'PC 2'!B12</f>
        <v>85431820.387512505</v>
      </c>
      <c r="D22" s="55" t="str">
        <f>'PC 2'!B1</f>
        <v>Final Payment</v>
      </c>
    </row>
    <row r="23" spans="1:10" s="28" customFormat="1" ht="21.75" x14ac:dyDescent="0.35">
      <c r="A23" s="29"/>
      <c r="B23" s="7"/>
      <c r="C23" s="51"/>
    </row>
    <row r="24" spans="1:10" s="28" customFormat="1" ht="42" customHeight="1" x14ac:dyDescent="0.35">
      <c r="A24" s="238" t="s">
        <v>156</v>
      </c>
      <c r="B24" s="238"/>
      <c r="C24" s="238"/>
      <c r="D24" s="238"/>
    </row>
    <row r="25" spans="1:10" s="28" customFormat="1" ht="21.75" x14ac:dyDescent="0.35">
      <c r="A25" s="233"/>
      <c r="B25" s="233"/>
      <c r="C25" s="233"/>
      <c r="D25" s="233"/>
    </row>
    <row r="26" spans="1:10" s="28" customFormat="1" ht="39.6" customHeight="1" x14ac:dyDescent="0.35">
      <c r="A26" s="233" t="s">
        <v>157</v>
      </c>
      <c r="B26" s="233"/>
      <c r="C26" s="233"/>
      <c r="D26" s="233"/>
    </row>
    <row r="27" spans="1:10" s="28" customFormat="1" ht="39.6" customHeight="1" x14ac:dyDescent="0.35">
      <c r="A27" s="233"/>
      <c r="B27" s="233"/>
      <c r="C27" s="233"/>
      <c r="D27" s="233"/>
    </row>
    <row r="28" spans="1:10" s="28" customFormat="1" ht="21.75" x14ac:dyDescent="0.35">
      <c r="A28" s="232" t="s">
        <v>159</v>
      </c>
      <c r="B28" s="232"/>
      <c r="C28" s="232"/>
      <c r="D28" s="232"/>
    </row>
    <row r="29" spans="1:10" s="28" customFormat="1" ht="21.75" x14ac:dyDescent="0.35">
      <c r="A29" s="232" t="s">
        <v>158</v>
      </c>
      <c r="B29" s="232"/>
      <c r="C29" s="232"/>
      <c r="D29" s="232"/>
    </row>
    <row r="30" spans="1:10" s="28" customFormat="1" ht="21.75" x14ac:dyDescent="0.35">
      <c r="A30" s="31"/>
      <c r="B30" s="7"/>
      <c r="C30" s="7"/>
      <c r="D30" s="7"/>
      <c r="E30" s="7"/>
      <c r="F30" s="7"/>
      <c r="G30" s="7"/>
      <c r="H30" s="7"/>
      <c r="I30" s="7"/>
      <c r="J30" s="7"/>
    </row>
    <row r="31" spans="1:10" s="28" customFormat="1" ht="21.75" x14ac:dyDescent="0.35">
      <c r="A31" s="27"/>
    </row>
    <row r="32" spans="1:10" s="28" customFormat="1" ht="21.75" x14ac:dyDescent="0.35">
      <c r="A32" s="27"/>
    </row>
    <row r="33" spans="1:1" s="28" customFormat="1" ht="21.75" x14ac:dyDescent="0.35">
      <c r="A33" s="27"/>
    </row>
  </sheetData>
  <mergeCells count="24">
    <mergeCell ref="A12:D12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A29:D29"/>
    <mergeCell ref="A13:D13"/>
    <mergeCell ref="A14:D14"/>
    <mergeCell ref="A15:D15"/>
    <mergeCell ref="A16:D16"/>
    <mergeCell ref="A18:D18"/>
    <mergeCell ref="A19:D19"/>
    <mergeCell ref="A24:D24"/>
    <mergeCell ref="A25:D25"/>
    <mergeCell ref="A26:D26"/>
    <mergeCell ref="A27:D27"/>
    <mergeCell ref="A28:D28"/>
  </mergeCells>
  <pageMargins left="0.7" right="0.7" top="0.75" bottom="0.75" header="0.3" footer="0.3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53A53-A27B-45D9-B81F-254AD8663A08}">
  <sheetPr codeName="Sheet1">
    <tabColor rgb="FF0070C0"/>
  </sheetPr>
  <dimension ref="A1:I72"/>
  <sheetViews>
    <sheetView showGridLines="0" zoomScale="70" zoomScaleNormal="70" workbookViewId="0">
      <selection activeCell="B8" sqref="B8"/>
    </sheetView>
  </sheetViews>
  <sheetFormatPr defaultRowHeight="15" outlineLevelRow="1" x14ac:dyDescent="0.2"/>
  <cols>
    <col min="1" max="1" width="57.9765625" customWidth="1"/>
    <col min="2" max="2" width="171.24609375" style="38" customWidth="1"/>
    <col min="3" max="3" width="25.2890625" customWidth="1"/>
    <col min="4" max="4" width="25.15234375" customWidth="1"/>
    <col min="5" max="5" width="11.56640625" customWidth="1"/>
  </cols>
  <sheetData>
    <row r="1" spans="1:9" s="9" customFormat="1" ht="4.9000000000000004" customHeight="1" x14ac:dyDescent="0.25">
      <c r="A1" s="22" t="str">
        <f>"Particulars of Contract: " &amp;DETAILS!B6</f>
        <v>Particulars of Contract: Final Payment</v>
      </c>
      <c r="B1" s="34" t="str">
        <f>TRIM(SUBSTITUTE(A1,"Particulars of Contract: ",""))</f>
        <v>Final Payment</v>
      </c>
      <c r="C1" s="18"/>
      <c r="D1" s="18"/>
      <c r="E1" s="18"/>
    </row>
    <row r="2" spans="1:9" s="124" customFormat="1" ht="54.6" customHeight="1" x14ac:dyDescent="0.3">
      <c r="A2" s="121" t="s">
        <v>104</v>
      </c>
      <c r="B2" s="122">
        <f>DETAILS!B10</f>
        <v>88073488.209999993</v>
      </c>
      <c r="C2" s="123"/>
      <c r="D2" s="123"/>
      <c r="E2" s="123"/>
    </row>
    <row r="3" spans="1:9" s="128" customFormat="1" ht="54.6" customHeight="1" x14ac:dyDescent="0.3">
      <c r="A3" s="125" t="s">
        <v>170</v>
      </c>
      <c r="B3" s="126">
        <f>DETAILS!B11</f>
        <v>205880977.44999999</v>
      </c>
      <c r="C3" s="127"/>
      <c r="D3" s="127"/>
      <c r="E3" s="127"/>
    </row>
    <row r="4" spans="1:9" s="124" customFormat="1" ht="54.6" customHeight="1" x14ac:dyDescent="0.3">
      <c r="A4" s="121" t="s">
        <v>152</v>
      </c>
      <c r="B4" s="129">
        <f>D4*B2</f>
        <v>35229395.284000002</v>
      </c>
      <c r="C4" s="123"/>
      <c r="D4" s="130">
        <f>DETAILS!B12</f>
        <v>0.4</v>
      </c>
      <c r="E4" s="123"/>
    </row>
    <row r="5" spans="1:9" s="124" customFormat="1" ht="54.6" customHeight="1" x14ac:dyDescent="0.3">
      <c r="A5" s="121" t="s">
        <v>105</v>
      </c>
      <c r="B5" s="122">
        <f>DETAILS!B13</f>
        <v>102940488.73</v>
      </c>
      <c r="C5" s="123"/>
      <c r="D5" s="123"/>
      <c r="E5" s="123"/>
    </row>
    <row r="6" spans="1:9" s="124" customFormat="1" ht="54.6" customHeight="1" x14ac:dyDescent="0.3">
      <c r="A6" s="121" t="s">
        <v>106</v>
      </c>
      <c r="B6" s="129">
        <f>B5*D6</f>
        <v>5147024.4365000008</v>
      </c>
      <c r="C6" s="123"/>
      <c r="D6" s="130">
        <f>DETAILS!B14</f>
        <v>0.05</v>
      </c>
      <c r="E6" s="123"/>
      <c r="I6" s="131"/>
    </row>
    <row r="7" spans="1:9" s="124" customFormat="1" ht="54.6" customHeight="1" x14ac:dyDescent="0.3">
      <c r="A7" s="121" t="s">
        <v>107</v>
      </c>
      <c r="B7" s="129">
        <f>B5-B6</f>
        <v>97793464.293500006</v>
      </c>
      <c r="C7" s="123"/>
      <c r="D7" s="123"/>
      <c r="E7" s="123"/>
    </row>
    <row r="8" spans="1:9" s="124" customFormat="1" ht="54.6" customHeight="1" x14ac:dyDescent="0.3">
      <c r="A8" s="121" t="s">
        <v>108</v>
      </c>
      <c r="B8" s="129">
        <f>7.5%*B7</f>
        <v>7334509.8220124999</v>
      </c>
      <c r="C8" s="123"/>
      <c r="D8" s="123"/>
      <c r="E8" s="123"/>
    </row>
    <row r="9" spans="1:9" s="124" customFormat="1" ht="54.6" customHeight="1" x14ac:dyDescent="0.3">
      <c r="A9" s="121" t="s">
        <v>109</v>
      </c>
      <c r="B9" s="129">
        <f>B7+B8</f>
        <v>105127974.11551251</v>
      </c>
      <c r="C9" s="123"/>
      <c r="D9" s="123"/>
      <c r="E9" s="123"/>
    </row>
    <row r="10" spans="1:9" s="124" customFormat="1" ht="54.6" customHeight="1" x14ac:dyDescent="0.3">
      <c r="A10" s="121" t="s">
        <v>126</v>
      </c>
      <c r="B10" s="129">
        <f>B4*D10</f>
        <v>35229395.284000002</v>
      </c>
      <c r="C10" s="123"/>
      <c r="D10" s="130">
        <f>DETAILS!B16</f>
        <v>1</v>
      </c>
      <c r="E10" s="123"/>
    </row>
    <row r="11" spans="1:9" s="124" customFormat="1" ht="54.6" customHeight="1" x14ac:dyDescent="0.3">
      <c r="A11" s="121" t="s">
        <v>110</v>
      </c>
      <c r="B11" s="132" t="str">
        <f>DETAILS!B15</f>
        <v>Nil</v>
      </c>
      <c r="C11" s="123"/>
      <c r="D11" s="123"/>
      <c r="E11" s="123"/>
    </row>
    <row r="12" spans="1:9" s="124" customFormat="1" ht="54.6" customHeight="1" thickBot="1" x14ac:dyDescent="0.35">
      <c r="A12" s="133" t="s">
        <v>111</v>
      </c>
      <c r="B12" s="134">
        <f>IF(B11="Nil", B9-B10-0,B9-B10-B11)</f>
        <v>69898578.831512511</v>
      </c>
      <c r="C12" s="123"/>
      <c r="D12" s="123"/>
      <c r="E12" s="123"/>
    </row>
    <row r="13" spans="1:9" s="9" customFormat="1" ht="22.5" hidden="1" outlineLevel="1" thickTop="1" x14ac:dyDescent="0.3">
      <c r="A13" s="23"/>
      <c r="B13" s="41" t="str">
        <f>DETAILS!C19</f>
        <v>(Sixty-Nine Million, Eight Hundred and Ninety-Eight Thousand, Five Hundred and Seventy-Eight Naira, Eighty-Three Kobo)</v>
      </c>
      <c r="C13" s="42"/>
      <c r="D13" s="97" t="str">
        <f>"₦"&amp;TEXT(DETAILS!B18, "#,##0.00")</f>
        <v>₦69,898,578.83</v>
      </c>
      <c r="E13" s="18"/>
    </row>
    <row r="14" spans="1:9" s="9" customFormat="1" ht="21" hidden="1" outlineLevel="1" x14ac:dyDescent="0.25">
      <c r="A14" s="23" t="s">
        <v>181</v>
      </c>
      <c r="B14" s="43">
        <f>IF(B11&lt;&gt;"Nil",B10+B11+B12,B10+B12)</f>
        <v>105127974.11551252</v>
      </c>
      <c r="C14" s="42"/>
      <c r="D14" s="42"/>
      <c r="E14" s="18"/>
    </row>
    <row r="15" spans="1:9" s="9" customFormat="1" ht="21" hidden="1" outlineLevel="1" x14ac:dyDescent="0.25">
      <c r="B15" s="35"/>
    </row>
    <row r="16" spans="1:9" s="8" customFormat="1" ht="18" hidden="1" outlineLevel="1" x14ac:dyDescent="0.2">
      <c r="A16" s="19" t="str">
        <f>"Certification of the sum of " &amp; D13 &amp; " " &amp; B13 &amp; " only, in favour of " &amp; B22 &amp; " is recommended, please."</f>
        <v>Certification of the sum of ₦69,898,578.83 (Sixty-Nine Million, Eight Hundred and Ninety-Eight Thousand, Five Hundred and Seventy-Eight Naira, Eighty-Three Kobo) only, in favour of Messrs. Kinghorse International Limited is recommended, please.</v>
      </c>
      <c r="B16" s="36"/>
      <c r="C16" s="19"/>
      <c r="D16" s="19"/>
      <c r="E16" s="19"/>
    </row>
    <row r="17" spans="1:5" s="8" customFormat="1" ht="18.600000000000001" hidden="1" customHeight="1" outlineLevel="1" x14ac:dyDescent="0.2">
      <c r="A17" s="19" t="str">
        <f>SUBSTITUTE(A16, "Certification of the ", "")</f>
        <v>sum of ₦69,898,578.83 (Sixty-Nine Million, Eight Hundred and Ninety-Eight Thousand, Five Hundred and Seventy-Eight Naira, Eighty-Three Kobo) only, in favour of Messrs. Kinghorse International Limited is recommended, please.</v>
      </c>
      <c r="B17" s="36"/>
      <c r="C17" s="19"/>
      <c r="D17" s="19"/>
      <c r="E17" s="19"/>
    </row>
    <row r="18" spans="1:5" s="8" customFormat="1" ht="16.149999999999999" hidden="1" customHeight="1" outlineLevel="1" x14ac:dyDescent="0.2">
      <c r="A18" s="19" t="str">
        <f>LEFT(SUBSTITUTE(A16,"Certification of the ",""),SEARCH("only",SUBSTITUTE(A16,"Certification of the ",""))+3)</f>
        <v>sum of ₦69,898,578.83 (Sixty-Nine Million, Eight Hundred and Ninety-Eight Thousand, Five Hundred and Seventy-Eight Naira, Eighty-Three Kobo) only</v>
      </c>
      <c r="B18" s="36"/>
      <c r="C18" s="19"/>
      <c r="D18" s="19"/>
      <c r="E18" s="19"/>
    </row>
    <row r="19" spans="1:5" s="7" customFormat="1" ht="18.75" hidden="1" outlineLevel="1" x14ac:dyDescent="0.25">
      <c r="A19" s="20"/>
      <c r="B19" s="37"/>
      <c r="C19" s="20"/>
      <c r="D19" s="20"/>
      <c r="E19" s="20"/>
    </row>
    <row r="20" spans="1:5" s="8" customFormat="1" ht="18" hidden="1" outlineLevel="1" x14ac:dyDescent="0.2">
      <c r="A20" s="21" t="s">
        <v>4</v>
      </c>
      <c r="B20" s="44" t="str">
        <f>DETAILS!B3</f>
        <v>Special Committee On Rehabilitation of Public Schools</v>
      </c>
      <c r="C20" s="19"/>
      <c r="D20" s="19"/>
      <c r="E20" s="19"/>
    </row>
    <row r="21" spans="1:5" s="8" customFormat="1" ht="18" hidden="1" outlineLevel="1" x14ac:dyDescent="0.2">
      <c r="A21" s="21" t="s">
        <v>6</v>
      </c>
      <c r="B21" s="44" t="str">
        <f>DETAILS!B4</f>
        <v>Engr. F.O Badejo</v>
      </c>
      <c r="C21" s="19"/>
      <c r="D21" s="19"/>
      <c r="E21" s="19"/>
    </row>
    <row r="22" spans="1:5" s="8" customFormat="1" ht="18" hidden="1" outlineLevel="1" x14ac:dyDescent="0.2">
      <c r="A22" s="21" t="s">
        <v>8</v>
      </c>
      <c r="B22" s="44" t="str">
        <f>DETAILS!B5</f>
        <v>Messrs. Kinghorse International Limited</v>
      </c>
      <c r="C22" s="19" t="str">
        <f>UPPER(B22)</f>
        <v>MESSRS. KINGHORSE INTERNATIONAL LIMITED</v>
      </c>
      <c r="D22" s="19"/>
      <c r="E22" s="19"/>
    </row>
    <row r="23" spans="1:5" s="8" customFormat="1" ht="18" hidden="1" outlineLevel="1" x14ac:dyDescent="0.2">
      <c r="A23" s="21" t="s">
        <v>10</v>
      </c>
      <c r="B23" s="44" t="str">
        <f>DETAILS!B7</f>
        <v>Rehabilitation of Water Supply and Wastewater Facilities at Shasha Housing Estate, Shasha</v>
      </c>
      <c r="C23" s="19"/>
      <c r="D23" s="19"/>
      <c r="E23" s="19"/>
    </row>
    <row r="24" spans="1:5" s="8" customFormat="1" ht="18" hidden="1" outlineLevel="1" x14ac:dyDescent="0.2">
      <c r="A24" s="21"/>
      <c r="B24" s="47" t="str">
        <f>UPPER(B23)</f>
        <v>REHABILITATION OF WATER SUPPLY AND WASTEWATER FACILITIES AT SHASHA HOUSING ESTATE, SHASHA</v>
      </c>
      <c r="C24" s="19"/>
      <c r="D24" s="19"/>
      <c r="E24" s="19"/>
    </row>
    <row r="25" spans="1:5" s="8" customFormat="1" ht="18" hidden="1" outlineLevel="1" x14ac:dyDescent="0.2">
      <c r="A25" s="21" t="s">
        <v>129</v>
      </c>
      <c r="B25" s="44" t="str">
        <f>DETAILS!B25</f>
        <v>To provide water supply and wastewater facilities at Shasha Housing Estate, Shasha</v>
      </c>
      <c r="C25" s="19"/>
      <c r="D25" s="19"/>
      <c r="E25" s="19"/>
    </row>
    <row r="26" spans="1:5" s="8" customFormat="1" ht="18" hidden="1" outlineLevel="1" x14ac:dyDescent="0.2">
      <c r="A26" s="21" t="s">
        <v>12</v>
      </c>
      <c r="B26" s="44" t="str">
        <f>DETAILS!B8</f>
        <v>Egbeda LCDA / Alimosho LGA</v>
      </c>
      <c r="C26" s="19"/>
      <c r="D26" s="19"/>
      <c r="E26" s="19"/>
    </row>
    <row r="27" spans="1:5" s="8" customFormat="1" ht="18" hidden="1" outlineLevel="1" x14ac:dyDescent="0.2">
      <c r="A27" s="60" t="s">
        <v>14</v>
      </c>
      <c r="B27" s="61" t="str">
        <f>DETAILS!B26</f>
        <v>31st August, 2021</v>
      </c>
      <c r="C27" s="58" t="s">
        <v>190</v>
      </c>
      <c r="D27" s="59" t="str">
        <f>DETAILS!B27</f>
        <v>30th October, 2024</v>
      </c>
      <c r="E27" s="19"/>
    </row>
    <row r="28" spans="1:5" s="8" customFormat="1" ht="18" hidden="1" outlineLevel="1" x14ac:dyDescent="0.2">
      <c r="A28" s="21" t="s">
        <v>112</v>
      </c>
      <c r="B28" s="46" t="str">
        <f>DETAILS!B28</f>
        <v>-</v>
      </c>
      <c r="C28" s="19"/>
      <c r="D28" s="19"/>
      <c r="E28" s="19"/>
    </row>
    <row r="29" spans="1:5" s="8" customFormat="1" ht="18" hidden="1" outlineLevel="1" x14ac:dyDescent="0.2">
      <c r="A29" s="21" t="s">
        <v>16</v>
      </c>
      <c r="B29" s="44" t="str">
        <f>DETAILS!B29</f>
        <v>Four (4) Months</v>
      </c>
      <c r="C29" s="19"/>
      <c r="D29" s="19"/>
      <c r="E29" s="19"/>
    </row>
    <row r="30" spans="1:5" s="8" customFormat="1" ht="18" hidden="1" outlineLevel="1" x14ac:dyDescent="0.2">
      <c r="A30" s="21" t="s">
        <v>128</v>
      </c>
      <c r="B30" s="44" t="str">
        <f>DETAILS!B29</f>
        <v>Four (4) Months</v>
      </c>
      <c r="C30" s="19"/>
      <c r="D30" s="19"/>
      <c r="E30" s="19"/>
    </row>
    <row r="31" spans="1:5" s="8" customFormat="1" ht="18" hidden="1" outlineLevel="1" x14ac:dyDescent="0.2">
      <c r="A31" s="21" t="s">
        <v>18</v>
      </c>
      <c r="B31" s="44" t="str">
        <f>DETAILS!B30</f>
        <v>Nil</v>
      </c>
      <c r="C31" s="19"/>
      <c r="D31" s="19"/>
      <c r="E31" s="19"/>
    </row>
    <row r="32" spans="1:5" s="8" customFormat="1" ht="18" hidden="1" outlineLevel="1" x14ac:dyDescent="0.2">
      <c r="A32" s="21" t="s">
        <v>20</v>
      </c>
      <c r="B32" s="44" t="str">
        <f>DETAILS!B31</f>
        <v>Nil</v>
      </c>
      <c r="C32" s="19"/>
      <c r="D32" s="19"/>
      <c r="E32" s="19"/>
    </row>
    <row r="33" spans="1:5" s="8" customFormat="1" ht="18" hidden="1" outlineLevel="1" x14ac:dyDescent="0.2">
      <c r="A33" s="21" t="s">
        <v>22</v>
      </c>
      <c r="B33" s="44" t="str">
        <f>DETAILS!B32</f>
        <v>30th January, 2025</v>
      </c>
      <c r="C33" s="19"/>
      <c r="D33" s="19"/>
      <c r="E33" s="19"/>
    </row>
    <row r="34" spans="1:5" s="8" customFormat="1" ht="18" hidden="1" outlineLevel="1" x14ac:dyDescent="0.2">
      <c r="A34" s="21" t="s">
        <v>31</v>
      </c>
      <c r="B34" s="44" t="str">
        <f>DETAILS!B33</f>
        <v>40%.</v>
      </c>
      <c r="C34" s="19"/>
      <c r="D34" s="19"/>
      <c r="E34" s="19"/>
    </row>
    <row r="35" spans="1:5" s="8" customFormat="1" ht="18" hidden="1" outlineLevel="1" x14ac:dyDescent="0.2">
      <c r="A35" s="21" t="s">
        <v>33</v>
      </c>
      <c r="B35" s="44" t="str">
        <f>DETAILS!B34</f>
        <v>Ongoing</v>
      </c>
      <c r="C35" s="19"/>
      <c r="D35" s="19"/>
      <c r="E35" s="19"/>
    </row>
    <row r="36" spans="1:5" s="7" customFormat="1" ht="18.75" hidden="1" outlineLevel="1" x14ac:dyDescent="0.25">
      <c r="A36" s="21" t="s">
        <v>171</v>
      </c>
      <c r="B36" s="44" t="str">
        <f>DETAILS!B35</f>
        <v>13th February, 2025</v>
      </c>
      <c r="C36" s="20"/>
      <c r="D36" s="20"/>
      <c r="E36" s="20"/>
    </row>
    <row r="37" spans="1:5" s="7" customFormat="1" ht="18.75" hidden="1" outlineLevel="1" x14ac:dyDescent="0.25">
      <c r="A37" s="21" t="s">
        <v>130</v>
      </c>
      <c r="B37" s="44" t="str">
        <f>DETAILS!B36</f>
        <v>Bill of Quantities (BOQ).</v>
      </c>
      <c r="C37" s="20"/>
      <c r="D37" s="20"/>
      <c r="E37" s="20"/>
    </row>
    <row r="38" spans="1:5" s="7" customFormat="1" ht="72" hidden="1" customHeight="1" outlineLevel="1" x14ac:dyDescent="0.25">
      <c r="A38" s="21" t="s">
        <v>136</v>
      </c>
      <c r="B38" s="48" t="str">
        <f>DETAILS!B24</f>
        <v>construction of sedimentation tank, and the provision of pressure filter tank / treatment plant</v>
      </c>
      <c r="C38" s="20"/>
      <c r="D38" s="20"/>
      <c r="E38" s="20"/>
    </row>
    <row r="39" spans="1:5" s="7" customFormat="1" ht="18.75" hidden="1" outlineLevel="1" x14ac:dyDescent="0.25">
      <c r="A39" s="21" t="s">
        <v>138</v>
      </c>
      <c r="B39" s="49" t="str">
        <f>DETAILS!B56</f>
        <v>Folios 1 - 13</v>
      </c>
      <c r="C39" s="20"/>
      <c r="D39" s="20"/>
      <c r="E39" s="20"/>
    </row>
    <row r="40" spans="1:5" s="7" customFormat="1" ht="18.75" hidden="1" outlineLevel="1" x14ac:dyDescent="0.25">
      <c r="A40" s="21" t="s">
        <v>141</v>
      </c>
      <c r="B40" s="44" t="str">
        <f>DETAILS!B40</f>
        <v>folio 1</v>
      </c>
      <c r="C40" s="20"/>
      <c r="D40" s="20"/>
      <c r="E40" s="20"/>
    </row>
    <row r="41" spans="1:5" s="7" customFormat="1" ht="18.75" hidden="1" outlineLevel="1" x14ac:dyDescent="0.25">
      <c r="A41" s="21" t="s">
        <v>144</v>
      </c>
      <c r="B41" s="44" t="str">
        <f>DETAILS!B41</f>
        <v>folio 2 - 2d</v>
      </c>
      <c r="C41" s="20"/>
      <c r="D41" s="20"/>
      <c r="E41" s="20"/>
    </row>
    <row r="42" spans="1:5" s="7" customFormat="1" ht="18.75" hidden="1" outlineLevel="1" x14ac:dyDescent="0.25">
      <c r="A42" s="21" t="s">
        <v>142</v>
      </c>
      <c r="B42" s="44" t="str">
        <f>DETAILS!B42</f>
        <v>folios 3 - 4</v>
      </c>
      <c r="C42" s="20"/>
      <c r="D42" s="20"/>
      <c r="E42" s="20"/>
    </row>
    <row r="43" spans="1:5" s="7" customFormat="1" ht="18.75" hidden="1" outlineLevel="1" x14ac:dyDescent="0.25">
      <c r="A43" s="21" t="s">
        <v>143</v>
      </c>
      <c r="B43" s="44" t="str">
        <f>DETAILS!B43</f>
        <v>folio 5</v>
      </c>
      <c r="C43" s="20"/>
      <c r="D43" s="20"/>
      <c r="E43" s="20"/>
    </row>
    <row r="44" spans="1:5" s="7" customFormat="1" ht="18.75" hidden="1" outlineLevel="1" x14ac:dyDescent="0.25">
      <c r="A44" s="21" t="s">
        <v>145</v>
      </c>
      <c r="B44" s="44" t="str">
        <f>DETAILS!B44</f>
        <v>folio 6 - 7</v>
      </c>
      <c r="C44" s="20"/>
      <c r="D44" s="20"/>
      <c r="E44" s="20"/>
    </row>
    <row r="45" spans="1:5" s="7" customFormat="1" ht="18.75" hidden="1" outlineLevel="1" x14ac:dyDescent="0.25">
      <c r="A45" s="21" t="s">
        <v>146</v>
      </c>
      <c r="B45" s="44" t="str">
        <f>DETAILS!B46</f>
        <v>folio 8</v>
      </c>
      <c r="C45" s="20"/>
      <c r="D45" s="20"/>
      <c r="E45" s="20"/>
    </row>
    <row r="46" spans="1:5" s="7" customFormat="1" ht="18.75" hidden="1" outlineLevel="1" x14ac:dyDescent="0.25">
      <c r="A46" s="21" t="s">
        <v>182</v>
      </c>
      <c r="B46" s="44" t="str">
        <f>DETAILS!B47</f>
        <v>N/A</v>
      </c>
      <c r="C46" s="20"/>
      <c r="D46" s="20"/>
      <c r="E46" s="20"/>
    </row>
    <row r="47" spans="1:5" s="7" customFormat="1" ht="18.75" hidden="1" outlineLevel="1" x14ac:dyDescent="0.25">
      <c r="A47" s="21" t="s">
        <v>183</v>
      </c>
      <c r="B47" s="44" t="str">
        <f>DETAILS!B48</f>
        <v>N/A</v>
      </c>
      <c r="C47" s="20"/>
      <c r="D47" s="20"/>
      <c r="E47" s="20"/>
    </row>
    <row r="48" spans="1:5" s="7" customFormat="1" ht="18.75" hidden="1" outlineLevel="1" x14ac:dyDescent="0.25">
      <c r="A48" s="21" t="s">
        <v>147</v>
      </c>
      <c r="B48" s="44" t="str">
        <f>DETAILS!B49</f>
        <v>folio 9</v>
      </c>
      <c r="C48" s="20"/>
      <c r="D48" s="20"/>
      <c r="E48" s="20"/>
    </row>
    <row r="49" spans="1:5" s="7" customFormat="1" ht="18.75" hidden="1" outlineLevel="1" x14ac:dyDescent="0.25">
      <c r="A49" s="21" t="s">
        <v>148</v>
      </c>
      <c r="B49" s="44" t="str">
        <f>DETAILS!B50</f>
        <v>N/A</v>
      </c>
      <c r="C49" s="20"/>
      <c r="D49" s="20"/>
      <c r="E49" s="20"/>
    </row>
    <row r="50" spans="1:5" s="7" customFormat="1" ht="18.75" hidden="1" outlineLevel="1" x14ac:dyDescent="0.25">
      <c r="A50" s="21" t="s">
        <v>66</v>
      </c>
      <c r="B50" s="44" t="str">
        <f>DETAILS!B51</f>
        <v>folios 10 - 10b</v>
      </c>
      <c r="C50" s="20"/>
      <c r="D50" s="20"/>
      <c r="E50" s="20"/>
    </row>
    <row r="51" spans="1:5" s="7" customFormat="1" ht="18.75" hidden="1" outlineLevel="1" x14ac:dyDescent="0.25">
      <c r="A51" s="21" t="s">
        <v>149</v>
      </c>
      <c r="B51" s="44" t="str">
        <f>DETAILS!B52</f>
        <v>N/A</v>
      </c>
      <c r="C51" s="20"/>
      <c r="D51" s="20"/>
      <c r="E51" s="20"/>
    </row>
    <row r="52" spans="1:5" s="7" customFormat="1" ht="18.75" hidden="1" outlineLevel="1" x14ac:dyDescent="0.25">
      <c r="A52" s="21" t="s">
        <v>150</v>
      </c>
      <c r="B52" s="44" t="str">
        <f>DETAILS!B53</f>
        <v>folios 11 - 11c</v>
      </c>
      <c r="C52" s="20"/>
      <c r="D52" s="20"/>
      <c r="E52" s="20"/>
    </row>
    <row r="53" spans="1:5" s="7" customFormat="1" ht="18.75" hidden="1" outlineLevel="1" x14ac:dyDescent="0.25">
      <c r="A53" s="21" t="s">
        <v>74</v>
      </c>
      <c r="B53" s="44" t="str">
        <f>DETAILS!B54</f>
        <v>folio 12</v>
      </c>
      <c r="C53" s="20"/>
      <c r="D53" s="20"/>
      <c r="E53" s="20"/>
    </row>
    <row r="54" spans="1:5" s="7" customFormat="1" ht="18.75" hidden="1" outlineLevel="1" x14ac:dyDescent="0.25">
      <c r="A54" s="21" t="s">
        <v>151</v>
      </c>
      <c r="B54" s="44" t="str">
        <f>DETAILS!B55</f>
        <v>folio 13</v>
      </c>
      <c r="C54" s="20"/>
      <c r="D54" s="20"/>
      <c r="E54" s="20"/>
    </row>
    <row r="55" spans="1:5" s="8" customFormat="1" ht="18" hidden="1" outlineLevel="1" x14ac:dyDescent="0.2">
      <c r="A55" s="21" t="s">
        <v>139</v>
      </c>
      <c r="B55" s="50" t="str">
        <f>DETAILS!B45</f>
        <v>MEPB/MED/25/162/I/6</v>
      </c>
      <c r="C55" s="19"/>
      <c r="D55" s="19"/>
      <c r="E55" s="19"/>
    </row>
    <row r="56" spans="1:5" s="7" customFormat="1" ht="18.75" hidden="1" outlineLevel="1" x14ac:dyDescent="0.25">
      <c r="A56" s="25" t="s">
        <v>140</v>
      </c>
      <c r="B56" s="50" t="str">
        <f>DETAILS!B57</f>
        <v>MEPB/MED/25/162/I/14</v>
      </c>
      <c r="C56" s="20"/>
      <c r="D56" s="20"/>
      <c r="E56" s="20"/>
    </row>
    <row r="57" spans="1:5" ht="18" hidden="1" outlineLevel="1" x14ac:dyDescent="0.2">
      <c r="A57" s="26" t="s">
        <v>160</v>
      </c>
      <c r="B57" s="50" t="str">
        <f>DETAILS!B58</f>
        <v>MEPB/MED/25/162/I/15</v>
      </c>
    </row>
    <row r="58" spans="1:5" ht="18" hidden="1" outlineLevel="1" x14ac:dyDescent="0.2">
      <c r="A58" s="26" t="s">
        <v>161</v>
      </c>
      <c r="B58" s="45" t="str">
        <f>DETAILS!B62</f>
        <v>7th January, 2025</v>
      </c>
    </row>
    <row r="59" spans="1:5" ht="18" hidden="1" outlineLevel="1" x14ac:dyDescent="0.2">
      <c r="A59" s="26" t="s">
        <v>162</v>
      </c>
      <c r="B59" s="44" t="str">
        <f>DETAILS!B63</f>
        <v xml:space="preserve">The Special Adviser, </v>
      </c>
    </row>
    <row r="60" spans="1:5" ht="18" hidden="1" outlineLevel="1" x14ac:dyDescent="0.2">
      <c r="A60" s="26" t="s">
        <v>163</v>
      </c>
      <c r="B60" s="44" t="str">
        <f>DETAILS!B64</f>
        <v>Special Committee On Rehabilitation of Public Schools</v>
      </c>
    </row>
    <row r="61" spans="1:5" ht="18" hidden="1" outlineLevel="1" x14ac:dyDescent="0.2">
      <c r="A61" s="26" t="s">
        <v>164</v>
      </c>
      <c r="B61" s="44" t="str">
        <f>DETAILS!B65</f>
        <v>Block 21, The Secretariat.</v>
      </c>
    </row>
    <row r="62" spans="1:5" ht="18" hidden="1" outlineLevel="1" x14ac:dyDescent="0.2">
      <c r="A62" s="26" t="s">
        <v>165</v>
      </c>
      <c r="B62" s="44" t="str">
        <f>DETAILS!B66</f>
        <v>Alausa - Ikeja,</v>
      </c>
    </row>
    <row r="63" spans="1:5" ht="18" hidden="1" outlineLevel="1" x14ac:dyDescent="0.2">
      <c r="A63" s="26" t="s">
        <v>166</v>
      </c>
      <c r="B63" s="44" t="str">
        <f>DETAILS!B67</f>
        <v>Lagos.</v>
      </c>
    </row>
    <row r="64" spans="1:5" ht="18" hidden="1" outlineLevel="1" x14ac:dyDescent="0.2">
      <c r="A64" s="26" t="s">
        <v>167</v>
      </c>
      <c r="B64" s="44" t="str">
        <f>DETAILS!B68</f>
        <v>SAH/LASRERA/A.51/3B/145</v>
      </c>
    </row>
    <row r="65" spans="1:2" ht="18" hidden="1" outlineLevel="1" x14ac:dyDescent="0.2">
      <c r="A65" s="26" t="s">
        <v>168</v>
      </c>
      <c r="B65" s="44" t="str">
        <f>DETAILS!B69</f>
        <v>14th January, 2025</v>
      </c>
    </row>
    <row r="66" spans="1:2" hidden="1" outlineLevel="1" x14ac:dyDescent="0.2"/>
    <row r="67" spans="1:2" ht="18" hidden="1" outlineLevel="1" x14ac:dyDescent="0.2">
      <c r="A67" s="62"/>
      <c r="B67" s="63"/>
    </row>
    <row r="68" spans="1:2" ht="18" hidden="1" outlineLevel="1" x14ac:dyDescent="0.2">
      <c r="A68" s="26" t="s">
        <v>192</v>
      </c>
      <c r="B68" s="64" t="str">
        <f>DETAILS!B73</f>
        <v>Alawiye, K.T (Ms)</v>
      </c>
    </row>
    <row r="69" spans="1:2" ht="18" hidden="1" outlineLevel="1" x14ac:dyDescent="0.2">
      <c r="A69" s="65" t="s">
        <v>194</v>
      </c>
      <c r="B69" s="64" t="str">
        <f>DETAILS!B74</f>
        <v>PPO (MED)</v>
      </c>
    </row>
    <row r="70" spans="1:2" ht="18" hidden="1" outlineLevel="1" x14ac:dyDescent="0.2">
      <c r="A70" s="26" t="s">
        <v>196</v>
      </c>
      <c r="B70" s="64" t="str">
        <f>DETAILS!B75</f>
        <v xml:space="preserve">Adekunle-Famuyon, F.A </v>
      </c>
    </row>
    <row r="71" spans="1:2" ht="18" hidden="1" outlineLevel="1" x14ac:dyDescent="0.2">
      <c r="A71" s="26" t="s">
        <v>194</v>
      </c>
      <c r="B71" s="64" t="str">
        <f>DETAILS!B76</f>
        <v>PPO (MED)</v>
      </c>
    </row>
    <row r="72" spans="1:2" ht="15.75" collapsed="1" thickTop="1" x14ac:dyDescent="0.2"/>
  </sheetData>
  <sheetProtection algorithmName="SHA-512" hashValue="L3hn8FObHmQFIs6cEXrIBX4W0OzLi9ahphi7Lbrz1R/V9XeSWXt8U1IUKxabFsVDW/Xu+yrm3aLq4aKjQHcXVA==" saltValue="0rL8wSsEfXMnM/sjUQ417A==" spinCount="100000" sheet="1" objects="1" scenarios="1"/>
  <phoneticPr fontId="1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0E5E9-A30D-4D28-9440-81B609211034}">
  <sheetPr>
    <tabColor rgb="FF0070C0"/>
  </sheetPr>
  <dimension ref="A1:I72"/>
  <sheetViews>
    <sheetView showGridLines="0" zoomScale="70" zoomScaleNormal="70" workbookViewId="0">
      <selection activeCell="B72" sqref="B72"/>
    </sheetView>
  </sheetViews>
  <sheetFormatPr defaultRowHeight="15" outlineLevelRow="2" x14ac:dyDescent="0.2"/>
  <cols>
    <col min="1" max="1" width="52.05859375" customWidth="1"/>
    <col min="2" max="2" width="142.0546875" customWidth="1"/>
    <col min="4" max="4" width="21.92578125" bestFit="1" customWidth="1"/>
    <col min="5" max="5" width="17.62109375" customWidth="1"/>
  </cols>
  <sheetData>
    <row r="1" spans="1:9" s="9" customFormat="1" ht="4.9000000000000004" customHeight="1" x14ac:dyDescent="0.25">
      <c r="A1" s="22" t="str">
        <f>"Particulars of Contract: " &amp;DETAILS!E6</f>
        <v>Particulars of Contract: Final Payment</v>
      </c>
      <c r="B1" s="24" t="str">
        <f>TRIM(SUBSTITUTE(A1,"Particulars of Contract: ",""))</f>
        <v>Final Payment</v>
      </c>
      <c r="C1" s="18"/>
      <c r="D1" s="18"/>
      <c r="E1" s="18"/>
    </row>
    <row r="2" spans="1:9" s="101" customFormat="1" ht="46.9" customHeight="1" x14ac:dyDescent="0.3">
      <c r="A2" s="98" t="s">
        <v>104</v>
      </c>
      <c r="B2" s="99">
        <f>DETAILS!E10</f>
        <v>64559134.32</v>
      </c>
      <c r="C2" s="100"/>
      <c r="D2" s="100"/>
      <c r="E2" s="100"/>
    </row>
    <row r="3" spans="1:9" s="105" customFormat="1" ht="46.9" customHeight="1" x14ac:dyDescent="0.3">
      <c r="A3" s="102" t="s">
        <v>170</v>
      </c>
      <c r="B3" s="103">
        <f>DETAILS!E11</f>
        <v>208395819.68000001</v>
      </c>
      <c r="C3" s="104"/>
      <c r="D3" s="104"/>
      <c r="E3" s="104"/>
    </row>
    <row r="4" spans="1:9" s="101" customFormat="1" ht="46.9" customHeight="1" x14ac:dyDescent="0.3">
      <c r="A4" s="98" t="s">
        <v>152</v>
      </c>
      <c r="B4" s="106">
        <f>D4*B2</f>
        <v>25823653.728</v>
      </c>
      <c r="C4" s="100"/>
      <c r="D4" s="107">
        <f>DETAILS!E12</f>
        <v>0.4</v>
      </c>
      <c r="E4" s="100"/>
    </row>
    <row r="5" spans="1:9" s="101" customFormat="1" ht="46.9" customHeight="1" x14ac:dyDescent="0.3">
      <c r="A5" s="98" t="s">
        <v>105</v>
      </c>
      <c r="B5" s="99">
        <f>DETAILS!E13</f>
        <v>108940488.73</v>
      </c>
      <c r="C5" s="100"/>
      <c r="D5" s="100"/>
      <c r="E5" s="100"/>
    </row>
    <row r="6" spans="1:9" s="101" customFormat="1" ht="46.9" customHeight="1" x14ac:dyDescent="0.3">
      <c r="A6" s="98" t="s">
        <v>106</v>
      </c>
      <c r="B6" s="106">
        <f>B5*D6</f>
        <v>5447024.4365000008</v>
      </c>
      <c r="C6" s="100"/>
      <c r="D6" s="107">
        <f>DETAILS!E14</f>
        <v>0.05</v>
      </c>
      <c r="E6" s="100"/>
      <c r="I6" s="108"/>
    </row>
    <row r="7" spans="1:9" s="101" customFormat="1" ht="46.9" customHeight="1" x14ac:dyDescent="0.3">
      <c r="A7" s="98" t="s">
        <v>107</v>
      </c>
      <c r="B7" s="106">
        <f>B5-B6</f>
        <v>103493464.29350001</v>
      </c>
      <c r="C7" s="100"/>
      <c r="D7" s="100"/>
      <c r="E7" s="100"/>
    </row>
    <row r="8" spans="1:9" s="101" customFormat="1" ht="46.9" customHeight="1" x14ac:dyDescent="0.3">
      <c r="A8" s="98" t="s">
        <v>108</v>
      </c>
      <c r="B8" s="106">
        <f>7.5%*B7</f>
        <v>7762009.8220124999</v>
      </c>
      <c r="C8" s="100"/>
      <c r="D8" s="100"/>
      <c r="E8" s="100"/>
    </row>
    <row r="9" spans="1:9" s="101" customFormat="1" ht="46.9" customHeight="1" x14ac:dyDescent="0.3">
      <c r="A9" s="98" t="s">
        <v>109</v>
      </c>
      <c r="B9" s="106">
        <f>B7+B8</f>
        <v>111255474.11551251</v>
      </c>
      <c r="C9" s="100"/>
      <c r="D9" s="100"/>
      <c r="E9" s="100"/>
    </row>
    <row r="10" spans="1:9" s="101" customFormat="1" ht="46.9" customHeight="1" x14ac:dyDescent="0.3">
      <c r="A10" s="98" t="s">
        <v>126</v>
      </c>
      <c r="B10" s="106">
        <f>B4*D10</f>
        <v>25823653.728</v>
      </c>
      <c r="C10" s="100"/>
      <c r="D10" s="107">
        <f>DETAILS!E16</f>
        <v>1</v>
      </c>
      <c r="E10" s="100"/>
    </row>
    <row r="11" spans="1:9" s="101" customFormat="1" ht="46.9" customHeight="1" x14ac:dyDescent="0.3">
      <c r="A11" s="98" t="s">
        <v>110</v>
      </c>
      <c r="B11" s="109" t="str">
        <f>DETAILS!E15</f>
        <v>Nil</v>
      </c>
      <c r="C11" s="100"/>
      <c r="D11" s="100"/>
      <c r="E11" s="100"/>
    </row>
    <row r="12" spans="1:9" s="101" customFormat="1" ht="46.9" customHeight="1" thickBot="1" x14ac:dyDescent="0.35">
      <c r="A12" s="110" t="s">
        <v>111</v>
      </c>
      <c r="B12" s="111">
        <f>IF(B11="Nil", B9-B10-0,B9-B10-B11)</f>
        <v>85431820.387512505</v>
      </c>
      <c r="C12" s="100"/>
      <c r="D12" s="100"/>
      <c r="E12" s="100"/>
    </row>
    <row r="13" spans="1:9" s="101" customFormat="1" ht="46.9" hidden="1" customHeight="1" outlineLevel="1" thickTop="1" x14ac:dyDescent="0.35">
      <c r="A13" s="98"/>
      <c r="B13" s="112" t="str">
        <f>DETAILS!F19</f>
        <v>(Sixty-Nine Million, Eighty Hundred and Ninety-Eight Thousand, Five Hundred and Seventy-Eight Naira, Eighty-Three Kobo)</v>
      </c>
      <c r="C13" s="113"/>
      <c r="D13" s="114" t="str">
        <f>"₦"&amp;TEXT(DETAILS!E18, "#,##0.00")</f>
        <v>₦85,431,820.39</v>
      </c>
      <c r="E13" s="100"/>
    </row>
    <row r="14" spans="1:9" s="101" customFormat="1" ht="46.9" hidden="1" customHeight="1" outlineLevel="1" x14ac:dyDescent="0.3">
      <c r="A14" s="98" t="s">
        <v>181</v>
      </c>
      <c r="B14" s="115">
        <f>IF(B11&lt;&gt;"Nil",B10+B11+B12,B10+B12)</f>
        <v>111255474.11551251</v>
      </c>
      <c r="C14" s="113"/>
      <c r="D14" s="113"/>
      <c r="E14" s="100"/>
    </row>
    <row r="15" spans="1:9" s="9" customFormat="1" ht="21" hidden="1" outlineLevel="1" x14ac:dyDescent="0.25">
      <c r="B15" s="35"/>
    </row>
    <row r="16" spans="1:9" s="8" customFormat="1" ht="18" hidden="1" outlineLevel="2" x14ac:dyDescent="0.2">
      <c r="A16" s="19" t="str">
        <f>"Certification of the sum of " &amp; D13 &amp; " " &amp; B13 &amp; " only, in favour of " &amp; B22 &amp; " is recommended, please."</f>
        <v>Certification of the sum of ₦85,431,820.39 (Sixty-Nine Million, Eighty Hundred and Ninety-Eight Thousand, Five Hundred and Seventy-Eight Naira, Eighty-Three Kobo) only, in favour of Messrs. FAB Investment Limited is recommended, please.</v>
      </c>
      <c r="B16" s="36"/>
      <c r="C16" s="19"/>
      <c r="D16" s="19"/>
      <c r="E16" s="19"/>
    </row>
    <row r="17" spans="1:5" s="8" customFormat="1" ht="18.600000000000001" hidden="1" customHeight="1" outlineLevel="2" x14ac:dyDescent="0.2">
      <c r="A17" s="19" t="str">
        <f>SUBSTITUTE(A16, "Certification of the ", "")</f>
        <v>sum of ₦85,431,820.39 (Sixty-Nine Million, Eighty Hundred and Ninety-Eight Thousand, Five Hundred and Seventy-Eight Naira, Eighty-Three Kobo) only, in favour of Messrs. FAB Investment Limited is recommended, please.</v>
      </c>
      <c r="B17" s="36"/>
      <c r="C17" s="19"/>
      <c r="D17" s="19"/>
      <c r="E17" s="19"/>
    </row>
    <row r="18" spans="1:5" s="8" customFormat="1" ht="16.149999999999999" hidden="1" customHeight="1" outlineLevel="2" x14ac:dyDescent="0.2">
      <c r="A18" s="19" t="str">
        <f>LEFT(SUBSTITUTE(A16,"Certification of the ",""),SEARCH("only",SUBSTITUTE(A16,"Certification of the ",""))+3)</f>
        <v>sum of ₦85,431,820.39 (Sixty-Nine Million, Eighty Hundred and Ninety-Eight Thousand, Five Hundred and Seventy-Eight Naira, Eighty-Three Kobo) only</v>
      </c>
      <c r="B18" s="36"/>
      <c r="C18" s="19"/>
      <c r="D18" s="19"/>
      <c r="E18" s="19"/>
    </row>
    <row r="19" spans="1:5" s="7" customFormat="1" ht="18.75" hidden="1" outlineLevel="2" x14ac:dyDescent="0.25">
      <c r="A19" s="20"/>
      <c r="B19" s="20"/>
      <c r="C19" s="20"/>
      <c r="D19" s="20"/>
      <c r="E19" s="20"/>
    </row>
    <row r="20" spans="1:5" s="8" customFormat="1" ht="18" hidden="1" outlineLevel="1" x14ac:dyDescent="0.2">
      <c r="A20" s="21" t="s">
        <v>4</v>
      </c>
      <c r="B20" s="44" t="str">
        <f>DETAILS!E3</f>
        <v>Lagos State Real Estate Regulatory Authority</v>
      </c>
      <c r="C20" s="19"/>
      <c r="D20" s="19"/>
      <c r="E20" s="19"/>
    </row>
    <row r="21" spans="1:5" s="8" customFormat="1" ht="18" hidden="1" outlineLevel="1" x14ac:dyDescent="0.2">
      <c r="A21" s="21" t="s">
        <v>6</v>
      </c>
      <c r="B21" s="44" t="str">
        <f>DETAILS!E4</f>
        <v>Engr. Osisami A. Bankole</v>
      </c>
      <c r="C21" s="19"/>
      <c r="D21" s="19"/>
      <c r="E21" s="19"/>
    </row>
    <row r="22" spans="1:5" s="8" customFormat="1" ht="18" hidden="1" outlineLevel="1" x14ac:dyDescent="0.2">
      <c r="A22" s="21" t="s">
        <v>8</v>
      </c>
      <c r="B22" s="44" t="str">
        <f>DETAILS!E5</f>
        <v>Messrs. FAB Investment Limited</v>
      </c>
      <c r="C22" s="19" t="str">
        <f>UPPER(B22)</f>
        <v>MESSRS. FAB INVESTMENT LIMITED</v>
      </c>
      <c r="D22" s="19"/>
      <c r="E22" s="19"/>
    </row>
    <row r="23" spans="1:5" s="8" customFormat="1" ht="18" hidden="1" outlineLevel="1" x14ac:dyDescent="0.2">
      <c r="A23" s="21" t="s">
        <v>10</v>
      </c>
      <c r="B23" s="44" t="str">
        <f>DETAILS!E7</f>
        <v>Rehabilitation of Water Supply and Wastewater Facilities at Ibeshe Housing Estate</v>
      </c>
      <c r="C23" s="19"/>
      <c r="D23" s="19"/>
      <c r="E23" s="19"/>
    </row>
    <row r="24" spans="1:5" s="8" customFormat="1" ht="18" hidden="1" outlineLevel="1" x14ac:dyDescent="0.2">
      <c r="A24" s="21"/>
      <c r="B24" s="47" t="str">
        <f>UPPER(B23)</f>
        <v>REHABILITATION OF WATER SUPPLY AND WASTEWATER FACILITIES AT IBESHE HOUSING ESTATE</v>
      </c>
      <c r="C24" s="19"/>
      <c r="D24" s="19"/>
      <c r="E24" s="19"/>
    </row>
    <row r="25" spans="1:5" s="8" customFormat="1" ht="18" hidden="1" outlineLevel="1" x14ac:dyDescent="0.2">
      <c r="A25" s="21" t="s">
        <v>129</v>
      </c>
      <c r="B25" s="44" t="str">
        <f>DETAILS!E25</f>
        <v>To provide water supply and wastewater facilities at Shasha Housing Estate, Shasha</v>
      </c>
      <c r="C25" s="19"/>
      <c r="D25" s="19"/>
      <c r="E25" s="19"/>
    </row>
    <row r="26" spans="1:5" s="8" customFormat="1" ht="18" hidden="1" outlineLevel="1" x14ac:dyDescent="0.2">
      <c r="A26" s="21" t="s">
        <v>12</v>
      </c>
      <c r="B26" s="44" t="str">
        <f>DETAILS!E8</f>
        <v>Ikorodu LGA</v>
      </c>
      <c r="C26" s="19"/>
      <c r="D26" s="19"/>
      <c r="E26" s="19"/>
    </row>
    <row r="27" spans="1:5" s="8" customFormat="1" ht="18" hidden="1" outlineLevel="1" x14ac:dyDescent="0.2">
      <c r="A27" s="60" t="s">
        <v>14</v>
      </c>
      <c r="B27" s="61" t="str">
        <f>DETAILS!E26</f>
        <v>31st August, 2021</v>
      </c>
      <c r="C27" s="58" t="s">
        <v>190</v>
      </c>
      <c r="D27" s="59" t="str">
        <f>DETAILS!E27</f>
        <v>30th October, 2024</v>
      </c>
      <c r="E27" s="19"/>
    </row>
    <row r="28" spans="1:5" s="8" customFormat="1" ht="18" hidden="1" outlineLevel="1" x14ac:dyDescent="0.2">
      <c r="A28" s="21" t="s">
        <v>112</v>
      </c>
      <c r="B28" s="46" t="str">
        <f>DETAILS!E28</f>
        <v>-</v>
      </c>
      <c r="C28" s="19"/>
      <c r="D28" s="19"/>
      <c r="E28" s="19"/>
    </row>
    <row r="29" spans="1:5" s="8" customFormat="1" ht="18" hidden="1" outlineLevel="1" x14ac:dyDescent="0.2">
      <c r="A29" s="21" t="s">
        <v>16</v>
      </c>
      <c r="B29" s="44" t="str">
        <f>DETAILS!E29</f>
        <v>Four (4) Months</v>
      </c>
      <c r="C29" s="19"/>
      <c r="D29" s="19"/>
      <c r="E29" s="19"/>
    </row>
    <row r="30" spans="1:5" s="8" customFormat="1" ht="18" hidden="1" outlineLevel="1" x14ac:dyDescent="0.2">
      <c r="A30" s="21" t="s">
        <v>128</v>
      </c>
      <c r="B30" s="44" t="str">
        <f>DETAILS!E29</f>
        <v>Four (4) Months</v>
      </c>
      <c r="C30" s="19"/>
      <c r="D30" s="19"/>
      <c r="E30" s="19"/>
    </row>
    <row r="31" spans="1:5" s="8" customFormat="1" ht="18" hidden="1" outlineLevel="1" x14ac:dyDescent="0.2">
      <c r="A31" s="21" t="s">
        <v>18</v>
      </c>
      <c r="B31" s="44" t="str">
        <f>DETAILS!E30</f>
        <v>Nil</v>
      </c>
      <c r="C31" s="19"/>
      <c r="D31" s="19"/>
      <c r="E31" s="19"/>
    </row>
    <row r="32" spans="1:5" s="8" customFormat="1" ht="18" hidden="1" outlineLevel="1" x14ac:dyDescent="0.2">
      <c r="A32" s="21" t="s">
        <v>20</v>
      </c>
      <c r="B32" s="44" t="str">
        <f>DETAILS!E31</f>
        <v>Nil</v>
      </c>
      <c r="C32" s="19"/>
      <c r="D32" s="19"/>
      <c r="E32" s="19"/>
    </row>
    <row r="33" spans="1:5" s="8" customFormat="1" ht="18" hidden="1" outlineLevel="1" x14ac:dyDescent="0.2">
      <c r="A33" s="21" t="s">
        <v>22</v>
      </c>
      <c r="B33" s="44" t="str">
        <f>DETAILS!E32</f>
        <v>30th January, 2025</v>
      </c>
      <c r="C33" s="19"/>
      <c r="D33" s="19"/>
      <c r="E33" s="19"/>
    </row>
    <row r="34" spans="1:5" s="8" customFormat="1" ht="18" hidden="1" outlineLevel="1" x14ac:dyDescent="0.2">
      <c r="A34" s="21" t="s">
        <v>31</v>
      </c>
      <c r="B34" s="44" t="str">
        <f>DETAILS!E33</f>
        <v>40%.</v>
      </c>
      <c r="C34" s="19"/>
      <c r="D34" s="19"/>
      <c r="E34" s="19"/>
    </row>
    <row r="35" spans="1:5" s="8" customFormat="1" ht="18" hidden="1" outlineLevel="1" x14ac:dyDescent="0.2">
      <c r="A35" s="21" t="s">
        <v>33</v>
      </c>
      <c r="B35" s="44" t="str">
        <f>DETAILS!E34</f>
        <v>Ongoing</v>
      </c>
      <c r="C35" s="19"/>
      <c r="D35" s="19"/>
      <c r="E35" s="19"/>
    </row>
    <row r="36" spans="1:5" s="7" customFormat="1" ht="18.75" hidden="1" outlineLevel="1" x14ac:dyDescent="0.25">
      <c r="A36" s="21" t="s">
        <v>171</v>
      </c>
      <c r="B36" s="116">
        <f>DETAILS!E35</f>
        <v>0</v>
      </c>
      <c r="C36" s="20"/>
      <c r="D36" s="20"/>
      <c r="E36" s="20"/>
    </row>
    <row r="37" spans="1:5" s="7" customFormat="1" ht="18.75" hidden="1" outlineLevel="1" x14ac:dyDescent="0.25">
      <c r="A37" s="21" t="s">
        <v>130</v>
      </c>
      <c r="B37" s="116">
        <f>DETAILS!E36</f>
        <v>0</v>
      </c>
      <c r="C37" s="20"/>
      <c r="D37" s="20"/>
      <c r="E37" s="20"/>
    </row>
    <row r="38" spans="1:5" s="7" customFormat="1" ht="72" hidden="1" customHeight="1" outlineLevel="1" x14ac:dyDescent="0.25">
      <c r="A38" s="21" t="s">
        <v>136</v>
      </c>
      <c r="B38" s="117" t="str">
        <f>DETAILS!E24</f>
        <v>construction of sedimentation tank, and the provision of pressure filter tank / treatment plant.</v>
      </c>
      <c r="C38" s="20"/>
      <c r="D38" s="20"/>
      <c r="E38" s="20"/>
    </row>
    <row r="39" spans="1:5" s="7" customFormat="1" ht="18.75" hidden="1" outlineLevel="1" x14ac:dyDescent="0.25">
      <c r="A39" s="21" t="s">
        <v>138</v>
      </c>
      <c r="B39" s="118">
        <f>DETAILS!E56</f>
        <v>0</v>
      </c>
      <c r="C39" s="20"/>
      <c r="D39" s="20"/>
      <c r="E39" s="20"/>
    </row>
    <row r="40" spans="1:5" s="7" customFormat="1" ht="18.75" hidden="1" outlineLevel="1" x14ac:dyDescent="0.25">
      <c r="A40" s="21" t="s">
        <v>141</v>
      </c>
      <c r="B40" s="116">
        <f>DETAILS!E40</f>
        <v>0</v>
      </c>
      <c r="C40" s="20"/>
      <c r="D40" s="20"/>
      <c r="E40" s="20"/>
    </row>
    <row r="41" spans="1:5" s="7" customFormat="1" ht="18.75" hidden="1" outlineLevel="1" x14ac:dyDescent="0.25">
      <c r="A41" s="21" t="s">
        <v>144</v>
      </c>
      <c r="B41" s="116">
        <f>DETAILS!E41</f>
        <v>0</v>
      </c>
      <c r="C41" s="20"/>
      <c r="D41" s="20"/>
      <c r="E41" s="20"/>
    </row>
    <row r="42" spans="1:5" s="7" customFormat="1" ht="18.75" hidden="1" outlineLevel="1" x14ac:dyDescent="0.25">
      <c r="A42" s="21" t="s">
        <v>142</v>
      </c>
      <c r="B42" s="116">
        <f>DETAILS!E42</f>
        <v>0</v>
      </c>
      <c r="C42" s="20"/>
      <c r="D42" s="20"/>
      <c r="E42" s="20"/>
    </row>
    <row r="43" spans="1:5" s="7" customFormat="1" ht="18.75" hidden="1" outlineLevel="1" x14ac:dyDescent="0.25">
      <c r="A43" s="21" t="s">
        <v>143</v>
      </c>
      <c r="B43" s="116">
        <f>DETAILS!E43</f>
        <v>0</v>
      </c>
      <c r="C43" s="20"/>
      <c r="D43" s="20"/>
      <c r="E43" s="20"/>
    </row>
    <row r="44" spans="1:5" s="7" customFormat="1" ht="18.75" hidden="1" outlineLevel="1" x14ac:dyDescent="0.25">
      <c r="A44" s="21" t="s">
        <v>145</v>
      </c>
      <c r="B44" s="116">
        <f>DETAILS!E44</f>
        <v>0</v>
      </c>
      <c r="C44" s="20"/>
      <c r="D44" s="20"/>
      <c r="E44" s="20"/>
    </row>
    <row r="45" spans="1:5" s="7" customFormat="1" ht="18.75" hidden="1" outlineLevel="1" x14ac:dyDescent="0.25">
      <c r="A45" s="21" t="s">
        <v>146</v>
      </c>
      <c r="B45" s="116">
        <f>DETAILS!E46</f>
        <v>0</v>
      </c>
      <c r="C45" s="20"/>
      <c r="D45" s="20"/>
      <c r="E45" s="20"/>
    </row>
    <row r="46" spans="1:5" s="7" customFormat="1" ht="18.75" hidden="1" outlineLevel="1" x14ac:dyDescent="0.25">
      <c r="A46" s="21" t="s">
        <v>182</v>
      </c>
      <c r="B46" s="116">
        <f>DETAILS!E47</f>
        <v>0</v>
      </c>
      <c r="C46" s="20"/>
      <c r="D46" s="20"/>
      <c r="E46" s="20"/>
    </row>
    <row r="47" spans="1:5" s="7" customFormat="1" ht="18.75" hidden="1" outlineLevel="1" x14ac:dyDescent="0.25">
      <c r="A47" s="21" t="s">
        <v>183</v>
      </c>
      <c r="B47" s="116">
        <f>DETAILS!E48</f>
        <v>0</v>
      </c>
      <c r="C47" s="20"/>
      <c r="D47" s="20"/>
      <c r="E47" s="20"/>
    </row>
    <row r="48" spans="1:5" s="7" customFormat="1" ht="18.75" hidden="1" outlineLevel="1" x14ac:dyDescent="0.25">
      <c r="A48" s="21" t="s">
        <v>147</v>
      </c>
      <c r="B48" s="116">
        <f>DETAILS!E49</f>
        <v>0</v>
      </c>
      <c r="C48" s="20"/>
      <c r="D48" s="20"/>
      <c r="E48" s="20"/>
    </row>
    <row r="49" spans="1:5" s="7" customFormat="1" ht="18.75" hidden="1" outlineLevel="1" x14ac:dyDescent="0.25">
      <c r="A49" s="21" t="s">
        <v>148</v>
      </c>
      <c r="B49" s="116">
        <f>DETAILS!E50</f>
        <v>0</v>
      </c>
      <c r="C49" s="20"/>
      <c r="D49" s="20"/>
      <c r="E49" s="20"/>
    </row>
    <row r="50" spans="1:5" s="7" customFormat="1" ht="18.75" hidden="1" outlineLevel="1" x14ac:dyDescent="0.25">
      <c r="A50" s="21" t="s">
        <v>66</v>
      </c>
      <c r="B50" s="116">
        <f>DETAILS!E51</f>
        <v>0</v>
      </c>
      <c r="C50" s="20"/>
      <c r="D50" s="20"/>
      <c r="E50" s="20"/>
    </row>
    <row r="51" spans="1:5" s="7" customFormat="1" ht="18.75" hidden="1" outlineLevel="1" x14ac:dyDescent="0.25">
      <c r="A51" s="21" t="s">
        <v>149</v>
      </c>
      <c r="B51" s="116">
        <f>DETAILS!E52</f>
        <v>0</v>
      </c>
      <c r="C51" s="20"/>
      <c r="D51" s="20"/>
      <c r="E51" s="20"/>
    </row>
    <row r="52" spans="1:5" s="7" customFormat="1" ht="18.75" hidden="1" outlineLevel="1" x14ac:dyDescent="0.25">
      <c r="A52" s="21" t="s">
        <v>150</v>
      </c>
      <c r="B52" s="116">
        <f>DETAILS!E53</f>
        <v>0</v>
      </c>
      <c r="C52" s="20"/>
      <c r="D52" s="20"/>
      <c r="E52" s="20"/>
    </row>
    <row r="53" spans="1:5" s="7" customFormat="1" ht="18.75" hidden="1" outlineLevel="1" x14ac:dyDescent="0.25">
      <c r="A53" s="21" t="s">
        <v>74</v>
      </c>
      <c r="B53" s="116">
        <f>DETAILS!E54</f>
        <v>0</v>
      </c>
      <c r="C53" s="20"/>
      <c r="D53" s="20"/>
      <c r="E53" s="20"/>
    </row>
    <row r="54" spans="1:5" s="7" customFormat="1" ht="18.75" hidden="1" outlineLevel="1" x14ac:dyDescent="0.25">
      <c r="A54" s="21" t="s">
        <v>151</v>
      </c>
      <c r="B54" s="116">
        <f>DETAILS!E55</f>
        <v>0</v>
      </c>
      <c r="C54" s="20"/>
      <c r="D54" s="20"/>
      <c r="E54" s="20"/>
    </row>
    <row r="55" spans="1:5" s="8" customFormat="1" ht="18" hidden="1" outlineLevel="1" x14ac:dyDescent="0.2">
      <c r="A55" s="21" t="s">
        <v>139</v>
      </c>
      <c r="B55" s="119" t="str">
        <f>DETAILS!E45</f>
        <v>MEPB/MED/25/162/I/7</v>
      </c>
      <c r="C55" s="19"/>
      <c r="D55" s="19"/>
      <c r="E55" s="19"/>
    </row>
    <row r="56" spans="1:5" s="7" customFormat="1" ht="18.75" hidden="1" outlineLevel="1" x14ac:dyDescent="0.25">
      <c r="A56" s="25" t="s">
        <v>140</v>
      </c>
      <c r="B56" s="119">
        <f>DETAILS!E57</f>
        <v>0</v>
      </c>
      <c r="C56" s="20"/>
      <c r="D56" s="20"/>
      <c r="E56" s="20"/>
    </row>
    <row r="57" spans="1:5" ht="18" hidden="1" outlineLevel="1" x14ac:dyDescent="0.2">
      <c r="A57" s="26" t="s">
        <v>160</v>
      </c>
      <c r="B57" s="119">
        <f>DETAILS!E58</f>
        <v>0</v>
      </c>
    </row>
    <row r="58" spans="1:5" ht="18" hidden="1" outlineLevel="1" x14ac:dyDescent="0.2">
      <c r="A58" s="26" t="s">
        <v>161</v>
      </c>
      <c r="B58" s="120">
        <f>DETAILS!E62</f>
        <v>0</v>
      </c>
    </row>
    <row r="59" spans="1:5" ht="18" hidden="1" outlineLevel="1" x14ac:dyDescent="0.2">
      <c r="A59" s="26" t="s">
        <v>162</v>
      </c>
      <c r="B59" s="116">
        <f>DETAILS!E63</f>
        <v>0</v>
      </c>
    </row>
    <row r="60" spans="1:5" ht="18" hidden="1" outlineLevel="1" x14ac:dyDescent="0.2">
      <c r="A60" s="26" t="s">
        <v>163</v>
      </c>
      <c r="B60" s="116">
        <f>DETAILS!E64</f>
        <v>0</v>
      </c>
    </row>
    <row r="61" spans="1:5" ht="18" hidden="1" outlineLevel="1" x14ac:dyDescent="0.2">
      <c r="A61" s="26" t="s">
        <v>164</v>
      </c>
      <c r="B61" s="116">
        <f>DETAILS!E65</f>
        <v>0</v>
      </c>
    </row>
    <row r="62" spans="1:5" ht="18" hidden="1" outlineLevel="1" x14ac:dyDescent="0.2">
      <c r="A62" s="26" t="s">
        <v>165</v>
      </c>
      <c r="B62" s="116">
        <f>DETAILS!E66</f>
        <v>0</v>
      </c>
    </row>
    <row r="63" spans="1:5" ht="18" hidden="1" outlineLevel="1" x14ac:dyDescent="0.2">
      <c r="A63" s="26" t="s">
        <v>166</v>
      </c>
      <c r="B63" s="116">
        <f>DETAILS!E67</f>
        <v>0</v>
      </c>
    </row>
    <row r="64" spans="1:5" ht="18" hidden="1" outlineLevel="1" x14ac:dyDescent="0.2">
      <c r="A64" s="26" t="s">
        <v>167</v>
      </c>
      <c r="B64" s="116" t="str">
        <f>DETAILS!E68</f>
        <v>SAH/LASRERA/A.51/3B/145</v>
      </c>
    </row>
    <row r="65" spans="1:2" ht="18" hidden="1" outlineLevel="1" x14ac:dyDescent="0.2">
      <c r="A65" s="26" t="s">
        <v>168</v>
      </c>
      <c r="B65" s="116" t="str">
        <f>DETAILS!E69</f>
        <v>14th January, 2025</v>
      </c>
    </row>
    <row r="66" spans="1:2" hidden="1" outlineLevel="1" x14ac:dyDescent="0.2">
      <c r="B66" s="38"/>
    </row>
    <row r="67" spans="1:2" ht="18" hidden="1" outlineLevel="1" x14ac:dyDescent="0.2">
      <c r="A67" s="62"/>
      <c r="B67" s="63"/>
    </row>
    <row r="68" spans="1:2" ht="18" hidden="1" outlineLevel="1" x14ac:dyDescent="0.2">
      <c r="A68" s="26" t="s">
        <v>192</v>
      </c>
      <c r="B68" s="152">
        <f>DETAILS!E73</f>
        <v>0</v>
      </c>
    </row>
    <row r="69" spans="1:2" ht="18" hidden="1" outlineLevel="1" x14ac:dyDescent="0.2">
      <c r="A69" s="65" t="s">
        <v>194</v>
      </c>
      <c r="B69" s="152">
        <f>DETAILS!E74</f>
        <v>0</v>
      </c>
    </row>
    <row r="70" spans="1:2" ht="18" hidden="1" outlineLevel="1" x14ac:dyDescent="0.2">
      <c r="A70" s="26" t="s">
        <v>196</v>
      </c>
      <c r="B70" s="152">
        <f>DETAILS!E75</f>
        <v>0</v>
      </c>
    </row>
    <row r="71" spans="1:2" ht="18" hidden="1" outlineLevel="1" x14ac:dyDescent="0.2">
      <c r="A71" s="65" t="s">
        <v>194</v>
      </c>
      <c r="B71" s="152">
        <f>DETAILS!E76</f>
        <v>0</v>
      </c>
    </row>
    <row r="72" spans="1:2" ht="15.75" collapsed="1" thickTop="1" x14ac:dyDescent="0.2">
      <c r="B72" s="38"/>
    </row>
  </sheetData>
  <sheetProtection algorithmName="SHA-512" hashValue="IqkaiQxsriANnwYakFb/ml+Gxvy9XeN7dmWkTu4xAN6jwKvToagTrka15hfhnJuH2mbnp277BSAdaYGjQwSRYQ==" saltValue="6MXviQwdsaZ43RWH8ipq8A==" spinCount="100000" sheet="1" objects="1" scenarios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8DB09-8ADD-42DE-90D6-D5ACBFA751FC}">
  <sheetPr codeName="Sheet2">
    <tabColor rgb="FFFFC000"/>
    <pageSetUpPr fitToPage="1"/>
  </sheetPr>
  <dimension ref="A1:J56"/>
  <sheetViews>
    <sheetView showGridLines="0" view="pageBreakPreview" topLeftCell="A4" zoomScale="60" zoomScaleNormal="100" workbookViewId="0">
      <selection activeCell="C26" sqref="C26:I26"/>
    </sheetView>
  </sheetViews>
  <sheetFormatPr defaultColWidth="8.875" defaultRowHeight="16.5" x14ac:dyDescent="0.25"/>
  <cols>
    <col min="1" max="1" width="5.37890625" style="6" customWidth="1"/>
    <col min="2" max="2" width="48.83203125" style="6" customWidth="1"/>
    <col min="3" max="3" width="23" style="6" customWidth="1"/>
    <col min="4" max="4" width="25.828125" style="6" customWidth="1"/>
    <col min="5" max="5" width="11.97265625" style="6" customWidth="1"/>
    <col min="6" max="6" width="8.33984375" style="6" bestFit="1" customWidth="1"/>
    <col min="7" max="7" width="11.703125" style="6" customWidth="1"/>
    <col min="8" max="9" width="7.26171875" style="6" customWidth="1"/>
    <col min="10" max="16384" width="8.875" style="6"/>
  </cols>
  <sheetData>
    <row r="1" spans="1:9" s="9" customFormat="1" ht="14.45" customHeight="1" x14ac:dyDescent="0.25">
      <c r="A1" s="9" t="s">
        <v>0</v>
      </c>
    </row>
    <row r="2" spans="1:9" s="9" customFormat="1" ht="21" x14ac:dyDescent="0.25">
      <c r="A2" s="176" t="str">
        <f>'PC 1'!B55</f>
        <v>MEPB/MED/25/162/I/6</v>
      </c>
      <c r="B2" s="176"/>
      <c r="C2" s="176"/>
      <c r="D2" s="176"/>
      <c r="E2" s="176"/>
      <c r="F2" s="176"/>
      <c r="G2" s="176"/>
      <c r="H2" s="176"/>
      <c r="I2" s="176"/>
    </row>
    <row r="3" spans="1:9" s="9" customFormat="1" ht="21" x14ac:dyDescent="0.25">
      <c r="A3" s="177" t="s">
        <v>94</v>
      </c>
      <c r="B3" s="177"/>
      <c r="C3" s="177"/>
      <c r="D3" s="177"/>
      <c r="E3" s="177"/>
      <c r="F3" s="177"/>
      <c r="G3" s="177"/>
      <c r="H3" s="177"/>
      <c r="I3" s="177"/>
    </row>
    <row r="4" spans="1:9" s="9" customFormat="1" ht="21" x14ac:dyDescent="0.25">
      <c r="A4" s="177" t="s">
        <v>93</v>
      </c>
      <c r="B4" s="177"/>
      <c r="C4" s="177"/>
      <c r="D4" s="177"/>
      <c r="E4" s="177"/>
      <c r="F4" s="177"/>
      <c r="G4" s="177"/>
      <c r="H4" s="177"/>
      <c r="I4" s="177"/>
    </row>
    <row r="5" spans="1:9" s="9" customFormat="1" ht="21" x14ac:dyDescent="0.25">
      <c r="A5" s="177" t="s">
        <v>2</v>
      </c>
      <c r="B5" s="177"/>
      <c r="C5" s="177"/>
      <c r="D5" s="177"/>
      <c r="E5" s="177"/>
      <c r="F5" s="177"/>
      <c r="G5" s="177"/>
      <c r="H5" s="177"/>
      <c r="I5" s="177"/>
    </row>
    <row r="6" spans="1:9" s="9" customFormat="1" ht="7.15" customHeight="1" x14ac:dyDescent="0.25">
      <c r="C6" s="179"/>
      <c r="D6" s="179"/>
      <c r="E6" s="179"/>
      <c r="F6" s="179"/>
      <c r="G6" s="179"/>
      <c r="H6" s="179"/>
      <c r="I6" s="179"/>
    </row>
    <row r="7" spans="1:9" s="9" customFormat="1" ht="21" x14ac:dyDescent="0.25">
      <c r="A7" s="10" t="str">
        <f>'PC 1'!A1</f>
        <v>Particulars of Contract: Final Payment</v>
      </c>
      <c r="C7" s="179"/>
      <c r="D7" s="179"/>
      <c r="E7" s="179"/>
      <c r="F7" s="179"/>
      <c r="G7" s="179"/>
      <c r="H7" s="179"/>
      <c r="I7" s="179"/>
    </row>
    <row r="8" spans="1:9" s="9" customFormat="1" ht="22.15" customHeight="1" x14ac:dyDescent="0.25">
      <c r="A8" s="11" t="s">
        <v>3</v>
      </c>
      <c r="B8" s="11" t="s">
        <v>4</v>
      </c>
      <c r="C8" s="178" t="str">
        <f>'PC 1'!B20</f>
        <v>Special Committee On Rehabilitation of Public Schools</v>
      </c>
      <c r="D8" s="178"/>
      <c r="E8" s="178"/>
      <c r="F8" s="178"/>
      <c r="G8" s="178"/>
      <c r="H8" s="178"/>
      <c r="I8" s="178"/>
    </row>
    <row r="9" spans="1:9" s="9" customFormat="1" ht="22.15" customHeight="1" x14ac:dyDescent="0.25">
      <c r="A9" s="11" t="s">
        <v>5</v>
      </c>
      <c r="B9" s="11" t="s">
        <v>6</v>
      </c>
      <c r="C9" s="175" t="str">
        <f>'PC 1'!B21</f>
        <v>Engr. F.O Badejo</v>
      </c>
      <c r="D9" s="175"/>
      <c r="E9" s="175"/>
      <c r="F9" s="175"/>
      <c r="G9" s="175"/>
      <c r="H9" s="175"/>
      <c r="I9" s="175"/>
    </row>
    <row r="10" spans="1:9" s="9" customFormat="1" ht="22.15" customHeight="1" x14ac:dyDescent="0.25">
      <c r="A10" s="11" t="s">
        <v>7</v>
      </c>
      <c r="B10" s="11" t="s">
        <v>8</v>
      </c>
      <c r="C10" s="175" t="str">
        <f>'PC 1'!B22</f>
        <v>Messrs. Kinghorse International Limited</v>
      </c>
      <c r="D10" s="175"/>
      <c r="E10" s="175"/>
      <c r="F10" s="175"/>
      <c r="G10" s="175"/>
      <c r="H10" s="175"/>
      <c r="I10" s="175"/>
    </row>
    <row r="11" spans="1:9" s="9" customFormat="1" ht="39.6" customHeight="1" x14ac:dyDescent="0.25">
      <c r="A11" s="11" t="s">
        <v>9</v>
      </c>
      <c r="B11" s="11" t="s">
        <v>10</v>
      </c>
      <c r="C11" s="180" t="str">
        <f>'PC 1'!B23</f>
        <v>Rehabilitation of Water Supply and Wastewater Facilities at Shasha Housing Estate, Shasha</v>
      </c>
      <c r="D11" s="180"/>
      <c r="E11" s="180"/>
      <c r="F11" s="180"/>
      <c r="G11" s="180"/>
      <c r="H11" s="180"/>
      <c r="I11" s="180"/>
    </row>
    <row r="12" spans="1:9" s="9" customFormat="1" ht="22.15" customHeight="1" x14ac:dyDescent="0.25">
      <c r="A12" s="11" t="s">
        <v>11</v>
      </c>
      <c r="B12" s="11" t="s">
        <v>12</v>
      </c>
      <c r="C12" s="175" t="str">
        <f>'PC 1'!B26</f>
        <v>Egbeda LCDA / Alimosho LGA</v>
      </c>
      <c r="D12" s="175"/>
      <c r="E12" s="175"/>
      <c r="F12" s="175"/>
      <c r="G12" s="175"/>
      <c r="H12" s="175"/>
      <c r="I12" s="175"/>
    </row>
    <row r="13" spans="1:9" s="9" customFormat="1" ht="21.6" customHeight="1" x14ac:dyDescent="0.25">
      <c r="A13" s="11" t="s">
        <v>13</v>
      </c>
      <c r="B13" s="11" t="s">
        <v>14</v>
      </c>
      <c r="C13" s="175" t="str">
        <f>'PC 1'!B27</f>
        <v>31st August, 2021</v>
      </c>
      <c r="D13" s="175"/>
      <c r="E13" s="175"/>
      <c r="F13" s="175"/>
      <c r="G13" s="175"/>
      <c r="H13" s="175"/>
      <c r="I13" s="175"/>
    </row>
    <row r="14" spans="1:9" s="9" customFormat="1" ht="21.6" customHeight="1" x14ac:dyDescent="0.25">
      <c r="A14" s="11" t="s">
        <v>15</v>
      </c>
      <c r="B14" s="11" t="s">
        <v>197</v>
      </c>
      <c r="C14" s="175" t="str">
        <f>'PC 1'!D27</f>
        <v>30th October, 2024</v>
      </c>
      <c r="D14" s="175"/>
      <c r="E14" s="175"/>
      <c r="F14" s="175"/>
      <c r="G14" s="175"/>
      <c r="H14" s="175"/>
      <c r="I14" s="175"/>
    </row>
    <row r="15" spans="1:9" s="9" customFormat="1" ht="22.15" customHeight="1" x14ac:dyDescent="0.25">
      <c r="A15" s="11" t="s">
        <v>17</v>
      </c>
      <c r="B15" s="11" t="s">
        <v>16</v>
      </c>
      <c r="C15" s="175" t="str">
        <f>'PC 1'!B29</f>
        <v>Four (4) Months</v>
      </c>
      <c r="D15" s="175"/>
      <c r="E15" s="175"/>
      <c r="F15" s="175"/>
      <c r="G15" s="175"/>
      <c r="H15" s="175"/>
      <c r="I15" s="175"/>
    </row>
    <row r="16" spans="1:9" s="9" customFormat="1" ht="22.15" customHeight="1" x14ac:dyDescent="0.25">
      <c r="A16" s="11" t="s">
        <v>19</v>
      </c>
      <c r="B16" s="11" t="s">
        <v>18</v>
      </c>
      <c r="C16" s="175" t="str">
        <f>'PC 1'!B31</f>
        <v>Nil</v>
      </c>
      <c r="D16" s="175"/>
      <c r="E16" s="175"/>
      <c r="F16" s="175"/>
      <c r="G16" s="175"/>
      <c r="H16" s="175"/>
      <c r="I16" s="175"/>
    </row>
    <row r="17" spans="1:9" s="9" customFormat="1" ht="22.15" customHeight="1" x14ac:dyDescent="0.25">
      <c r="A17" s="11" t="s">
        <v>21</v>
      </c>
      <c r="B17" s="11" t="s">
        <v>20</v>
      </c>
      <c r="C17" s="175" t="str">
        <f>'PC 1'!B32</f>
        <v>Nil</v>
      </c>
      <c r="D17" s="175"/>
      <c r="E17" s="175"/>
      <c r="F17" s="175"/>
      <c r="G17" s="175"/>
      <c r="H17" s="175"/>
      <c r="I17" s="175"/>
    </row>
    <row r="18" spans="1:9" s="9" customFormat="1" ht="22.15" customHeight="1" x14ac:dyDescent="0.25">
      <c r="A18" s="11" t="s">
        <v>23</v>
      </c>
      <c r="B18" s="11" t="s">
        <v>22</v>
      </c>
      <c r="C18" s="175" t="str">
        <f>'PC 1'!B33</f>
        <v>30th January, 2025</v>
      </c>
      <c r="D18" s="175"/>
      <c r="E18" s="175"/>
      <c r="F18" s="175"/>
      <c r="G18" s="175"/>
      <c r="H18" s="175"/>
      <c r="I18" s="175"/>
    </row>
    <row r="19" spans="1:9" s="9" customFormat="1" ht="22.15" customHeight="1" x14ac:dyDescent="0.25">
      <c r="A19" s="11" t="s">
        <v>24</v>
      </c>
      <c r="B19" s="11" t="s">
        <v>102</v>
      </c>
      <c r="C19" s="174">
        <f>'PC 1'!B2</f>
        <v>88073488.209999993</v>
      </c>
      <c r="D19" s="174"/>
      <c r="E19" s="174"/>
      <c r="F19" s="174"/>
      <c r="G19" s="174"/>
      <c r="H19" s="174"/>
      <c r="I19" s="174"/>
    </row>
    <row r="20" spans="1:9" s="9" customFormat="1" ht="22.15" customHeight="1" x14ac:dyDescent="0.25">
      <c r="A20" s="11" t="s">
        <v>26</v>
      </c>
      <c r="B20" s="11" t="s">
        <v>172</v>
      </c>
      <c r="C20" s="174">
        <f>'PC 1'!B3</f>
        <v>205880977.44999999</v>
      </c>
      <c r="D20" s="174"/>
      <c r="E20" s="174"/>
      <c r="F20" s="174"/>
      <c r="G20" s="174"/>
      <c r="H20" s="174"/>
      <c r="I20" s="174"/>
    </row>
    <row r="21" spans="1:9" s="9" customFormat="1" ht="22.15" customHeight="1" x14ac:dyDescent="0.25">
      <c r="A21" s="11" t="s">
        <v>28</v>
      </c>
      <c r="B21" s="11" t="s">
        <v>25</v>
      </c>
      <c r="C21" s="174">
        <f>'PC 1'!B4</f>
        <v>35229395.284000002</v>
      </c>
      <c r="D21" s="174"/>
      <c r="E21" s="174"/>
      <c r="F21" s="174"/>
      <c r="G21" s="174"/>
      <c r="H21" s="174"/>
      <c r="I21" s="174"/>
    </row>
    <row r="22" spans="1:9" s="9" customFormat="1" ht="22.15" customHeight="1" x14ac:dyDescent="0.25">
      <c r="A22" s="11" t="s">
        <v>30</v>
      </c>
      <c r="B22" s="11" t="s">
        <v>27</v>
      </c>
      <c r="C22" s="174">
        <f>'PC 1'!B10</f>
        <v>35229395.284000002</v>
      </c>
      <c r="D22" s="174"/>
      <c r="E22" s="174"/>
      <c r="F22" s="174"/>
      <c r="G22" s="174"/>
      <c r="H22" s="174"/>
      <c r="I22" s="174"/>
    </row>
    <row r="23" spans="1:9" s="9" customFormat="1" ht="22.15" customHeight="1" x14ac:dyDescent="0.25">
      <c r="A23" s="11" t="s">
        <v>32</v>
      </c>
      <c r="B23" s="11" t="s">
        <v>29</v>
      </c>
      <c r="C23" s="174">
        <f>'PC 1'!B5</f>
        <v>102940488.73</v>
      </c>
      <c r="D23" s="174"/>
      <c r="E23" s="174"/>
      <c r="F23" s="174"/>
      <c r="G23" s="174"/>
      <c r="H23" s="174"/>
      <c r="I23" s="174"/>
    </row>
    <row r="24" spans="1:9" s="9" customFormat="1" ht="22.15" customHeight="1" x14ac:dyDescent="0.25">
      <c r="A24" s="11" t="s">
        <v>34</v>
      </c>
      <c r="B24" s="11" t="s">
        <v>31</v>
      </c>
      <c r="C24" s="189" t="str">
        <f>'PC 1'!B34</f>
        <v>40%.</v>
      </c>
      <c r="D24" s="178"/>
      <c r="E24" s="178"/>
      <c r="F24" s="178"/>
      <c r="G24" s="178"/>
      <c r="H24" s="178"/>
      <c r="I24" s="178"/>
    </row>
    <row r="25" spans="1:9" s="9" customFormat="1" ht="22.15" customHeight="1" x14ac:dyDescent="0.25">
      <c r="A25" s="11" t="s">
        <v>36</v>
      </c>
      <c r="B25" s="11" t="s">
        <v>33</v>
      </c>
      <c r="C25" s="175" t="str">
        <f>'PC 1'!B35</f>
        <v>Ongoing</v>
      </c>
      <c r="D25" s="175"/>
      <c r="E25" s="175"/>
      <c r="F25" s="175"/>
      <c r="G25" s="175"/>
      <c r="H25" s="175"/>
      <c r="I25" s="175"/>
    </row>
    <row r="26" spans="1:9" s="9" customFormat="1" ht="22.15" customHeight="1" x14ac:dyDescent="0.25">
      <c r="A26" s="11" t="s">
        <v>38</v>
      </c>
      <c r="B26" s="11" t="s">
        <v>35</v>
      </c>
      <c r="C26" s="174" t="str">
        <f>'PC 1'!B11</f>
        <v>Nil</v>
      </c>
      <c r="D26" s="174"/>
      <c r="E26" s="174"/>
      <c r="F26" s="174"/>
      <c r="G26" s="174"/>
      <c r="H26" s="174"/>
      <c r="I26" s="174"/>
    </row>
    <row r="27" spans="1:9" s="9" customFormat="1" ht="22.15" customHeight="1" x14ac:dyDescent="0.25">
      <c r="A27" s="11" t="s">
        <v>40</v>
      </c>
      <c r="B27" s="11" t="s">
        <v>37</v>
      </c>
      <c r="C27" s="174">
        <f>'PC 1'!B6</f>
        <v>5147024.4365000008</v>
      </c>
      <c r="D27" s="174"/>
      <c r="E27" s="174"/>
      <c r="F27" s="174"/>
      <c r="G27" s="174"/>
      <c r="H27" s="174"/>
      <c r="I27" s="174"/>
    </row>
    <row r="28" spans="1:9" s="9" customFormat="1" ht="22.15" customHeight="1" x14ac:dyDescent="0.25">
      <c r="A28" s="11" t="s">
        <v>173</v>
      </c>
      <c r="B28" s="11" t="s">
        <v>39</v>
      </c>
      <c r="C28" s="174">
        <f>'PC 1'!B12</f>
        <v>69898578.831512511</v>
      </c>
      <c r="D28" s="174"/>
      <c r="E28" s="174"/>
      <c r="F28" s="174"/>
      <c r="G28" s="174"/>
      <c r="H28" s="174"/>
      <c r="I28" s="174"/>
    </row>
    <row r="29" spans="1:9" s="9" customFormat="1" ht="22.15" customHeight="1" x14ac:dyDescent="0.25">
      <c r="A29" s="11" t="s">
        <v>198</v>
      </c>
      <c r="B29" s="11" t="s">
        <v>41</v>
      </c>
      <c r="C29" s="175" t="s">
        <v>103</v>
      </c>
      <c r="D29" s="175"/>
      <c r="E29" s="175"/>
      <c r="F29" s="175"/>
      <c r="G29" s="175"/>
      <c r="H29" s="175"/>
      <c r="I29" s="175"/>
    </row>
    <row r="30" spans="1:9" s="9" customFormat="1" ht="22.15" customHeight="1" x14ac:dyDescent="0.25">
      <c r="A30" s="11"/>
      <c r="B30" s="11" t="s">
        <v>42</v>
      </c>
      <c r="C30" s="175"/>
      <c r="D30" s="175"/>
      <c r="E30" s="175"/>
      <c r="F30" s="175"/>
      <c r="G30" s="175"/>
      <c r="H30" s="175"/>
      <c r="I30" s="175"/>
    </row>
    <row r="31" spans="1:9" s="9" customFormat="1" ht="13.9" customHeight="1" x14ac:dyDescent="0.25">
      <c r="A31" s="179"/>
      <c r="B31" s="179"/>
      <c r="C31" s="179"/>
      <c r="D31" s="179"/>
      <c r="E31" s="179"/>
      <c r="F31" s="179"/>
      <c r="G31" s="179"/>
      <c r="H31" s="179"/>
      <c r="I31" s="179"/>
    </row>
    <row r="32" spans="1:9" s="9" customFormat="1" ht="21" x14ac:dyDescent="0.25">
      <c r="A32" s="185" t="s">
        <v>43</v>
      </c>
      <c r="B32" s="185"/>
      <c r="C32" s="185"/>
      <c r="D32" s="185"/>
      <c r="E32" s="185"/>
      <c r="F32" s="185"/>
      <c r="G32" s="185"/>
      <c r="H32" s="185"/>
      <c r="I32" s="185"/>
    </row>
    <row r="33" spans="1:10" s="9" customFormat="1" ht="21" x14ac:dyDescent="0.25">
      <c r="A33" s="9" t="s">
        <v>44</v>
      </c>
      <c r="B33" s="179" t="s">
        <v>45</v>
      </c>
      <c r="C33" s="179"/>
      <c r="D33" s="179"/>
      <c r="E33" s="179"/>
      <c r="F33" s="179"/>
      <c r="G33" s="179"/>
      <c r="H33" s="179"/>
      <c r="I33" s="179"/>
    </row>
    <row r="34" spans="1:10" s="9" customFormat="1" ht="21" x14ac:dyDescent="0.25">
      <c r="A34" s="9" t="s">
        <v>46</v>
      </c>
      <c r="B34" s="179" t="s">
        <v>47</v>
      </c>
      <c r="C34" s="179"/>
      <c r="D34" s="179"/>
      <c r="E34" s="179"/>
      <c r="F34" s="179"/>
      <c r="G34" s="179"/>
      <c r="H34" s="179"/>
      <c r="I34" s="179"/>
    </row>
    <row r="35" spans="1:10" s="9" customFormat="1" ht="21" x14ac:dyDescent="0.25">
      <c r="A35" s="9" t="s">
        <v>48</v>
      </c>
      <c r="B35" s="179" t="s">
        <v>49</v>
      </c>
      <c r="C35" s="179"/>
      <c r="D35" s="179"/>
      <c r="E35" s="179"/>
      <c r="F35" s="179"/>
      <c r="G35" s="179"/>
      <c r="H35" s="179"/>
      <c r="I35" s="179"/>
    </row>
    <row r="36" spans="1:10" s="9" customFormat="1" ht="21" x14ac:dyDescent="0.25">
      <c r="A36" s="9" t="s">
        <v>50</v>
      </c>
      <c r="B36" s="179" t="s">
        <v>51</v>
      </c>
      <c r="C36" s="179"/>
      <c r="D36" s="179"/>
      <c r="E36" s="179"/>
      <c r="F36" s="179"/>
      <c r="G36" s="179"/>
      <c r="H36" s="179"/>
      <c r="I36" s="179"/>
    </row>
    <row r="37" spans="1:10" s="9" customFormat="1" ht="22.9" customHeight="1" x14ac:dyDescent="0.25">
      <c r="A37" s="185" t="s">
        <v>92</v>
      </c>
      <c r="B37" s="185"/>
      <c r="C37" s="185"/>
      <c r="D37" s="185"/>
      <c r="E37" s="185"/>
      <c r="F37" s="185"/>
      <c r="G37" s="185"/>
      <c r="H37" s="185"/>
      <c r="I37" s="185"/>
    </row>
    <row r="38" spans="1:10" s="9" customFormat="1" ht="14.45" customHeight="1" x14ac:dyDescent="0.25">
      <c r="A38" s="182" t="str">
        <f>'PC 1'!A16</f>
        <v>Certification of the sum of ₦69,898,578.83 (Sixty-Nine Million, Eight Hundred and Ninety-Eight Thousand, Five Hundred and Seventy-Eight Naira, Eighty-Three Kobo) only, in favour of Messrs. Kinghorse International Limited is recommended, please.</v>
      </c>
      <c r="B38" s="182"/>
      <c r="C38" s="182"/>
      <c r="D38" s="182"/>
      <c r="E38" s="182"/>
      <c r="F38" s="182"/>
      <c r="G38" s="182"/>
      <c r="H38" s="182"/>
      <c r="I38" s="182"/>
    </row>
    <row r="39" spans="1:10" s="9" customFormat="1" ht="21" x14ac:dyDescent="0.25">
      <c r="A39" s="182"/>
      <c r="B39" s="182"/>
      <c r="C39" s="182"/>
      <c r="D39" s="182"/>
      <c r="E39" s="182"/>
      <c r="F39" s="182"/>
      <c r="G39" s="182"/>
      <c r="H39" s="182"/>
      <c r="I39" s="182"/>
    </row>
    <row r="40" spans="1:10" s="9" customFormat="1" ht="21" x14ac:dyDescent="0.25">
      <c r="A40" s="182"/>
      <c r="B40" s="182"/>
      <c r="C40" s="182"/>
      <c r="D40" s="182"/>
      <c r="E40" s="182"/>
      <c r="F40" s="182"/>
      <c r="G40" s="182"/>
      <c r="H40" s="182"/>
      <c r="I40" s="182"/>
    </row>
    <row r="41" spans="1:10" s="9" customFormat="1" ht="13.15" customHeight="1" x14ac:dyDescent="0.25">
      <c r="A41" s="186"/>
      <c r="B41" s="186"/>
      <c r="C41" s="186"/>
      <c r="D41" s="186"/>
      <c r="E41" s="186"/>
      <c r="F41" s="186"/>
      <c r="G41" s="186"/>
      <c r="H41" s="186"/>
      <c r="I41" s="186"/>
    </row>
    <row r="42" spans="1:10" s="9" customFormat="1" ht="13.9" customHeight="1" x14ac:dyDescent="0.25">
      <c r="A42" s="186"/>
      <c r="B42" s="186"/>
      <c r="C42" s="186"/>
      <c r="D42" s="186"/>
      <c r="E42" s="186"/>
      <c r="F42" s="186"/>
      <c r="G42" s="186"/>
      <c r="H42" s="186"/>
      <c r="I42" s="186"/>
    </row>
    <row r="43" spans="1:10" s="9" customFormat="1" ht="22.15" customHeight="1" x14ac:dyDescent="0.25">
      <c r="A43" s="187" t="s">
        <v>53</v>
      </c>
      <c r="B43" s="188"/>
      <c r="C43" s="188"/>
      <c r="D43" s="184" t="s">
        <v>53</v>
      </c>
      <c r="E43" s="184"/>
      <c r="F43" s="184"/>
      <c r="G43" s="184"/>
      <c r="H43" s="184"/>
      <c r="I43" s="184"/>
    </row>
    <row r="44" spans="1:10" s="9" customFormat="1" ht="20.45" customHeight="1" x14ac:dyDescent="0.25">
      <c r="A44" s="183" t="s">
        <v>54</v>
      </c>
      <c r="B44" s="183"/>
      <c r="C44" s="183"/>
      <c r="D44" s="181" t="str">
        <f>'PC 1'!B68</f>
        <v>Alawiye, K.T (Ms)</v>
      </c>
      <c r="E44" s="181"/>
      <c r="F44" s="181"/>
      <c r="G44" s="181"/>
      <c r="H44" s="181"/>
      <c r="I44" s="181"/>
    </row>
    <row r="45" spans="1:10" s="9" customFormat="1" ht="22.9" customHeight="1" x14ac:dyDescent="0.25">
      <c r="A45" s="183" t="s">
        <v>95</v>
      </c>
      <c r="B45" s="183"/>
      <c r="C45" s="183"/>
      <c r="D45" s="181" t="str">
        <f>'PC 1'!B69</f>
        <v>PPO (MED)</v>
      </c>
      <c r="E45" s="181"/>
      <c r="F45" s="181"/>
      <c r="G45" s="181"/>
      <c r="H45" s="181"/>
      <c r="I45" s="181"/>
    </row>
    <row r="46" spans="1:10" s="9" customFormat="1" ht="27.6" customHeight="1" x14ac:dyDescent="0.25">
      <c r="A46" s="192"/>
      <c r="B46" s="192"/>
      <c r="C46" s="192"/>
      <c r="D46" s="195" t="str">
        <f>'PC 1'!B36</f>
        <v>13th February, 2025</v>
      </c>
      <c r="E46" s="195"/>
      <c r="F46" s="195"/>
      <c r="G46" s="195"/>
      <c r="H46" s="195"/>
      <c r="I46" s="195"/>
      <c r="J46" s="12"/>
    </row>
    <row r="47" spans="1:10" s="9" customFormat="1" ht="18.600000000000001" customHeight="1" x14ac:dyDescent="0.25">
      <c r="A47" s="193" t="s">
        <v>55</v>
      </c>
      <c r="B47" s="193"/>
      <c r="C47" s="193"/>
      <c r="D47" s="193"/>
      <c r="E47" s="193"/>
      <c r="F47" s="193"/>
      <c r="G47" s="193"/>
      <c r="H47" s="193"/>
    </row>
    <row r="48" spans="1:10" s="9" customFormat="1" ht="14.45" hidden="1" customHeight="1" x14ac:dyDescent="0.25">
      <c r="A48" s="193"/>
      <c r="B48" s="193"/>
      <c r="C48" s="193"/>
      <c r="D48" s="193"/>
      <c r="E48" s="193"/>
      <c r="F48" s="193"/>
      <c r="G48" s="193"/>
      <c r="H48" s="193"/>
    </row>
    <row r="49" spans="1:9" s="9" customFormat="1" ht="22.15" customHeight="1" x14ac:dyDescent="0.25">
      <c r="A49" s="193"/>
      <c r="B49" s="193"/>
      <c r="C49" s="193"/>
      <c r="D49" s="193"/>
      <c r="E49" s="193"/>
      <c r="F49" s="193"/>
      <c r="G49" s="193"/>
      <c r="H49" s="193"/>
    </row>
    <row r="50" spans="1:9" s="9" customFormat="1" ht="14.45" customHeight="1" x14ac:dyDescent="0.25">
      <c r="A50" s="187" t="s">
        <v>100</v>
      </c>
      <c r="B50" s="188"/>
      <c r="C50" s="194" t="s">
        <v>100</v>
      </c>
      <c r="D50" s="193"/>
      <c r="E50" s="196" t="s">
        <v>100</v>
      </c>
      <c r="F50" s="196"/>
      <c r="G50" s="196"/>
      <c r="H50" s="196"/>
      <c r="I50" s="196"/>
    </row>
    <row r="51" spans="1:9" s="10" customFormat="1" ht="23.45" customHeight="1" x14ac:dyDescent="0.25">
      <c r="A51" s="190" t="s">
        <v>56</v>
      </c>
      <c r="B51" s="190"/>
      <c r="C51" s="191" t="s">
        <v>96</v>
      </c>
      <c r="D51" s="191"/>
      <c r="E51" s="176" t="s">
        <v>97</v>
      </c>
      <c r="F51" s="176"/>
      <c r="G51" s="176"/>
      <c r="H51" s="176"/>
      <c r="I51" s="176"/>
    </row>
    <row r="52" spans="1:9" s="10" customFormat="1" ht="22.15" customHeight="1" x14ac:dyDescent="0.25">
      <c r="A52" s="190" t="s">
        <v>98</v>
      </c>
      <c r="B52" s="190"/>
      <c r="C52" s="191" t="s">
        <v>99</v>
      </c>
      <c r="D52" s="191"/>
      <c r="E52" s="176" t="s">
        <v>101</v>
      </c>
      <c r="F52" s="176"/>
      <c r="G52" s="176"/>
      <c r="H52" s="176"/>
      <c r="I52" s="176"/>
    </row>
    <row r="53" spans="1:9" s="7" customFormat="1" ht="14.45" customHeight="1" x14ac:dyDescent="0.25"/>
    <row r="54" spans="1:9" s="7" customFormat="1" ht="14.45" customHeight="1" x14ac:dyDescent="0.25"/>
    <row r="55" spans="1:9" ht="14.45" customHeight="1" x14ac:dyDescent="0.25"/>
    <row r="56" spans="1:9" ht="14.45" customHeight="1" x14ac:dyDescent="0.25"/>
  </sheetData>
  <sheetProtection algorithmName="SHA-512" hashValue="T45iWvNsr1hGkYSAl60cPBBGEmTqPHx7n0KlTBgAQMIMqWHejcg1l6z16ijGNlfOp0B0e97qSW8giO8aPp12sA==" saltValue="ZO+Z89g6yR6WPkMr+p99cw==" spinCount="100000" sheet="1" objects="1" scenarios="1"/>
  <mergeCells count="56">
    <mergeCell ref="C21:I21"/>
    <mergeCell ref="C22:I22"/>
    <mergeCell ref="A52:B52"/>
    <mergeCell ref="C52:D52"/>
    <mergeCell ref="A51:B51"/>
    <mergeCell ref="C51:D51"/>
    <mergeCell ref="A46:C46"/>
    <mergeCell ref="A47:H49"/>
    <mergeCell ref="A50:B50"/>
    <mergeCell ref="C50:D50"/>
    <mergeCell ref="D46:I46"/>
    <mergeCell ref="E50:I50"/>
    <mergeCell ref="E51:I51"/>
    <mergeCell ref="E52:I52"/>
    <mergeCell ref="A32:I32"/>
    <mergeCell ref="B33:I33"/>
    <mergeCell ref="A31:I31"/>
    <mergeCell ref="B34:I34"/>
    <mergeCell ref="C23:I23"/>
    <mergeCell ref="C24:I24"/>
    <mergeCell ref="C25:I25"/>
    <mergeCell ref="C26:I26"/>
    <mergeCell ref="C27:I27"/>
    <mergeCell ref="C28:I28"/>
    <mergeCell ref="C29:I29"/>
    <mergeCell ref="C30:I30"/>
    <mergeCell ref="D45:I45"/>
    <mergeCell ref="A38:I40"/>
    <mergeCell ref="A45:C45"/>
    <mergeCell ref="D43:I43"/>
    <mergeCell ref="B35:I35"/>
    <mergeCell ref="B36:I36"/>
    <mergeCell ref="A37:I37"/>
    <mergeCell ref="A41:I42"/>
    <mergeCell ref="A43:C43"/>
    <mergeCell ref="A44:C44"/>
    <mergeCell ref="D44:I44"/>
    <mergeCell ref="C9:I9"/>
    <mergeCell ref="C10:I10"/>
    <mergeCell ref="C12:I12"/>
    <mergeCell ref="A2:I2"/>
    <mergeCell ref="A3:I3"/>
    <mergeCell ref="A4:I4"/>
    <mergeCell ref="A5:I5"/>
    <mergeCell ref="C8:I8"/>
    <mergeCell ref="C6:I6"/>
    <mergeCell ref="C7:I7"/>
    <mergeCell ref="C11:I11"/>
    <mergeCell ref="C20:I20"/>
    <mergeCell ref="C13:I13"/>
    <mergeCell ref="C15:I15"/>
    <mergeCell ref="C16:I16"/>
    <mergeCell ref="C17:I17"/>
    <mergeCell ref="C14:I14"/>
    <mergeCell ref="C18:I18"/>
    <mergeCell ref="C19:I19"/>
  </mergeCells>
  <phoneticPr fontId="16" type="noConversion"/>
  <pageMargins left="0.7" right="0.7" top="0.75" bottom="0.75" header="0.3" footer="0.3"/>
  <pageSetup scale="60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93551-3041-4A4A-B7E3-7F56097C5DC6}">
  <sheetPr>
    <tabColor rgb="FFFFC000"/>
    <pageSetUpPr fitToPage="1"/>
  </sheetPr>
  <dimension ref="A1:J55"/>
  <sheetViews>
    <sheetView showGridLines="0" view="pageBreakPreview" topLeftCell="A2" zoomScale="60" zoomScaleNormal="100" workbookViewId="0">
      <selection activeCell="C26" sqref="C26:I26"/>
    </sheetView>
  </sheetViews>
  <sheetFormatPr defaultColWidth="8.875" defaultRowHeight="16.5" x14ac:dyDescent="0.25"/>
  <cols>
    <col min="1" max="1" width="5.37890625" style="6" customWidth="1"/>
    <col min="2" max="2" width="48.83203125" style="6" customWidth="1"/>
    <col min="3" max="3" width="23" style="6" customWidth="1"/>
    <col min="4" max="4" width="25.828125" style="6" customWidth="1"/>
    <col min="5" max="5" width="11.97265625" style="6" customWidth="1"/>
    <col min="6" max="6" width="8.33984375" style="6" bestFit="1" customWidth="1"/>
    <col min="7" max="7" width="11.703125" style="6" customWidth="1"/>
    <col min="8" max="9" width="7.26171875" style="6" customWidth="1"/>
    <col min="10" max="16384" width="8.875" style="6"/>
  </cols>
  <sheetData>
    <row r="1" spans="1:9" s="9" customFormat="1" ht="14.45" customHeight="1" x14ac:dyDescent="0.25">
      <c r="A1" s="9" t="s">
        <v>0</v>
      </c>
    </row>
    <row r="2" spans="1:9" s="9" customFormat="1" ht="21" x14ac:dyDescent="0.25">
      <c r="A2" s="176" t="str">
        <f>'PC 2'!B55</f>
        <v>MEPB/MED/25/162/I/7</v>
      </c>
      <c r="B2" s="176"/>
      <c r="C2" s="176"/>
      <c r="D2" s="176"/>
      <c r="E2" s="176"/>
      <c r="F2" s="176"/>
      <c r="G2" s="176"/>
      <c r="H2" s="176"/>
      <c r="I2" s="176"/>
    </row>
    <row r="3" spans="1:9" s="9" customFormat="1" ht="21" x14ac:dyDescent="0.25">
      <c r="A3" s="177" t="s">
        <v>94</v>
      </c>
      <c r="B3" s="177"/>
      <c r="C3" s="177"/>
      <c r="D3" s="177"/>
      <c r="E3" s="177"/>
      <c r="F3" s="177"/>
      <c r="G3" s="177"/>
      <c r="H3" s="177"/>
      <c r="I3" s="177"/>
    </row>
    <row r="4" spans="1:9" s="9" customFormat="1" ht="21" x14ac:dyDescent="0.25">
      <c r="A4" s="177" t="s">
        <v>93</v>
      </c>
      <c r="B4" s="177"/>
      <c r="C4" s="177"/>
      <c r="D4" s="177"/>
      <c r="E4" s="177"/>
      <c r="F4" s="177"/>
      <c r="G4" s="177"/>
      <c r="H4" s="177"/>
      <c r="I4" s="177"/>
    </row>
    <row r="5" spans="1:9" s="9" customFormat="1" ht="21" x14ac:dyDescent="0.25">
      <c r="A5" s="177" t="s">
        <v>2</v>
      </c>
      <c r="B5" s="177"/>
      <c r="C5" s="177"/>
      <c r="D5" s="177"/>
      <c r="E5" s="177"/>
      <c r="F5" s="177"/>
      <c r="G5" s="177"/>
      <c r="H5" s="177"/>
      <c r="I5" s="177"/>
    </row>
    <row r="6" spans="1:9" s="9" customFormat="1" ht="21" x14ac:dyDescent="0.25">
      <c r="C6" s="179"/>
      <c r="D6" s="179"/>
      <c r="E6" s="179"/>
      <c r="F6" s="179"/>
      <c r="G6" s="179"/>
      <c r="H6" s="179"/>
      <c r="I6" s="179"/>
    </row>
    <row r="7" spans="1:9" s="9" customFormat="1" ht="21" x14ac:dyDescent="0.25">
      <c r="A7" s="10" t="str">
        <f>'PC 2'!A1</f>
        <v>Particulars of Contract: Final Payment</v>
      </c>
      <c r="C7" s="179"/>
      <c r="D7" s="179"/>
      <c r="E7" s="179"/>
      <c r="F7" s="179"/>
      <c r="G7" s="179"/>
      <c r="H7" s="179"/>
      <c r="I7" s="179"/>
    </row>
    <row r="8" spans="1:9" s="9" customFormat="1" ht="22.15" customHeight="1" x14ac:dyDescent="0.25">
      <c r="A8" s="11" t="s">
        <v>3</v>
      </c>
      <c r="B8" s="11" t="s">
        <v>4</v>
      </c>
      <c r="C8" s="178" t="str">
        <f>'PC 2'!B20</f>
        <v>Lagos State Real Estate Regulatory Authority</v>
      </c>
      <c r="D8" s="178"/>
      <c r="E8" s="178"/>
      <c r="F8" s="178"/>
      <c r="G8" s="178"/>
      <c r="H8" s="178"/>
      <c r="I8" s="178"/>
    </row>
    <row r="9" spans="1:9" s="9" customFormat="1" ht="22.15" customHeight="1" x14ac:dyDescent="0.25">
      <c r="A9" s="11" t="s">
        <v>5</v>
      </c>
      <c r="B9" s="11" t="s">
        <v>6</v>
      </c>
      <c r="C9" s="175" t="str">
        <f>'PC 2'!B21</f>
        <v>Engr. Osisami A. Bankole</v>
      </c>
      <c r="D9" s="175"/>
      <c r="E9" s="175"/>
      <c r="F9" s="175"/>
      <c r="G9" s="175"/>
      <c r="H9" s="175"/>
      <c r="I9" s="175"/>
    </row>
    <row r="10" spans="1:9" s="9" customFormat="1" ht="22.15" customHeight="1" x14ac:dyDescent="0.25">
      <c r="A10" s="11" t="s">
        <v>7</v>
      </c>
      <c r="B10" s="11" t="s">
        <v>8</v>
      </c>
      <c r="C10" s="175" t="str">
        <f>'PC 2'!B22</f>
        <v>Messrs. FAB Investment Limited</v>
      </c>
      <c r="D10" s="175"/>
      <c r="E10" s="175"/>
      <c r="F10" s="175"/>
      <c r="G10" s="175"/>
      <c r="H10" s="175"/>
      <c r="I10" s="175"/>
    </row>
    <row r="11" spans="1:9" s="9" customFormat="1" ht="39" customHeight="1" x14ac:dyDescent="0.25">
      <c r="A11" s="11" t="s">
        <v>9</v>
      </c>
      <c r="B11" s="11" t="s">
        <v>10</v>
      </c>
      <c r="C11" s="180" t="str">
        <f>'PC 2'!B23</f>
        <v>Rehabilitation of Water Supply and Wastewater Facilities at Ibeshe Housing Estate</v>
      </c>
      <c r="D11" s="180"/>
      <c r="E11" s="180"/>
      <c r="F11" s="180"/>
      <c r="G11" s="180"/>
      <c r="H11" s="180"/>
      <c r="I11" s="180"/>
    </row>
    <row r="12" spans="1:9" s="9" customFormat="1" ht="22.15" customHeight="1" x14ac:dyDescent="0.25">
      <c r="A12" s="11" t="s">
        <v>11</v>
      </c>
      <c r="B12" s="11" t="s">
        <v>12</v>
      </c>
      <c r="C12" s="175" t="str">
        <f>'PC 2'!B26</f>
        <v>Ikorodu LGA</v>
      </c>
      <c r="D12" s="175"/>
      <c r="E12" s="175"/>
      <c r="F12" s="175"/>
      <c r="G12" s="175"/>
      <c r="H12" s="175"/>
      <c r="I12" s="175"/>
    </row>
    <row r="13" spans="1:9" s="9" customFormat="1" ht="22.15" customHeight="1" x14ac:dyDescent="0.25">
      <c r="A13" s="11" t="s">
        <v>13</v>
      </c>
      <c r="B13" s="11" t="s">
        <v>14</v>
      </c>
      <c r="C13" s="175" t="str">
        <f>'PC 2'!B27</f>
        <v>31st August, 2021</v>
      </c>
      <c r="D13" s="175"/>
      <c r="E13" s="175"/>
      <c r="F13" s="175"/>
      <c r="G13" s="175"/>
      <c r="H13" s="175"/>
      <c r="I13" s="175"/>
    </row>
    <row r="14" spans="1:9" s="9" customFormat="1" ht="22.15" customHeight="1" x14ac:dyDescent="0.25">
      <c r="A14" s="11" t="s">
        <v>15</v>
      </c>
      <c r="B14" s="11" t="s">
        <v>14</v>
      </c>
      <c r="C14" s="175" t="str">
        <f>'PC 2'!D27</f>
        <v>30th October, 2024</v>
      </c>
      <c r="D14" s="175"/>
      <c r="E14" s="175"/>
      <c r="F14" s="175"/>
      <c r="G14" s="175"/>
      <c r="H14" s="175"/>
      <c r="I14" s="175"/>
    </row>
    <row r="15" spans="1:9" s="9" customFormat="1" ht="22.15" customHeight="1" x14ac:dyDescent="0.25">
      <c r="A15" s="11" t="s">
        <v>17</v>
      </c>
      <c r="B15" s="11" t="s">
        <v>16</v>
      </c>
      <c r="C15" s="175" t="str">
        <f>'PC 2'!B29</f>
        <v>Four (4) Months</v>
      </c>
      <c r="D15" s="175"/>
      <c r="E15" s="175"/>
      <c r="F15" s="175"/>
      <c r="G15" s="175"/>
      <c r="H15" s="175"/>
      <c r="I15" s="175"/>
    </row>
    <row r="16" spans="1:9" s="9" customFormat="1" ht="22.15" customHeight="1" x14ac:dyDescent="0.25">
      <c r="A16" s="11" t="s">
        <v>19</v>
      </c>
      <c r="B16" s="11" t="s">
        <v>18</v>
      </c>
      <c r="C16" s="175" t="str">
        <f>'PC 2'!B31</f>
        <v>Nil</v>
      </c>
      <c r="D16" s="175"/>
      <c r="E16" s="175"/>
      <c r="F16" s="175"/>
      <c r="G16" s="175"/>
      <c r="H16" s="175"/>
      <c r="I16" s="175"/>
    </row>
    <row r="17" spans="1:9" s="9" customFormat="1" ht="22.15" customHeight="1" x14ac:dyDescent="0.25">
      <c r="A17" s="11" t="s">
        <v>21</v>
      </c>
      <c r="B17" s="11" t="s">
        <v>20</v>
      </c>
      <c r="C17" s="175" t="str">
        <f>'PC 2'!B32</f>
        <v>Nil</v>
      </c>
      <c r="D17" s="175"/>
      <c r="E17" s="175"/>
      <c r="F17" s="175"/>
      <c r="G17" s="175"/>
      <c r="H17" s="175"/>
      <c r="I17" s="175"/>
    </row>
    <row r="18" spans="1:9" s="9" customFormat="1" ht="22.15" customHeight="1" x14ac:dyDescent="0.25">
      <c r="A18" s="11" t="s">
        <v>23</v>
      </c>
      <c r="B18" s="11" t="s">
        <v>22</v>
      </c>
      <c r="C18" s="175" t="str">
        <f>'PC 2'!B33</f>
        <v>30th January, 2025</v>
      </c>
      <c r="D18" s="175"/>
      <c r="E18" s="175"/>
      <c r="F18" s="175"/>
      <c r="G18" s="175"/>
      <c r="H18" s="175"/>
      <c r="I18" s="175"/>
    </row>
    <row r="19" spans="1:9" s="9" customFormat="1" ht="22.15" customHeight="1" x14ac:dyDescent="0.25">
      <c r="A19" s="11" t="s">
        <v>24</v>
      </c>
      <c r="B19" s="11" t="s">
        <v>102</v>
      </c>
      <c r="C19" s="174">
        <f>'PC 2'!B2</f>
        <v>64559134.32</v>
      </c>
      <c r="D19" s="174"/>
      <c r="E19" s="174"/>
      <c r="F19" s="174"/>
      <c r="G19" s="174"/>
      <c r="H19" s="174"/>
      <c r="I19" s="174"/>
    </row>
    <row r="20" spans="1:9" s="9" customFormat="1" ht="22.15" customHeight="1" x14ac:dyDescent="0.25">
      <c r="A20" s="11" t="s">
        <v>26</v>
      </c>
      <c r="B20" s="11" t="s">
        <v>175</v>
      </c>
      <c r="C20" s="174">
        <f>'PC 2'!B3</f>
        <v>208395819.68000001</v>
      </c>
      <c r="D20" s="174"/>
      <c r="E20" s="174"/>
      <c r="F20" s="174"/>
      <c r="G20" s="174"/>
      <c r="H20" s="174"/>
      <c r="I20" s="174"/>
    </row>
    <row r="21" spans="1:9" s="9" customFormat="1" ht="22.15" customHeight="1" x14ac:dyDescent="0.25">
      <c r="A21" s="11" t="s">
        <v>28</v>
      </c>
      <c r="B21" s="11" t="s">
        <v>25</v>
      </c>
      <c r="C21" s="174">
        <f>'PC 2'!B4</f>
        <v>25823653.728</v>
      </c>
      <c r="D21" s="174"/>
      <c r="E21" s="174"/>
      <c r="F21" s="174"/>
      <c r="G21" s="174"/>
      <c r="H21" s="174"/>
      <c r="I21" s="174"/>
    </row>
    <row r="22" spans="1:9" s="9" customFormat="1" ht="22.15" customHeight="1" x14ac:dyDescent="0.25">
      <c r="A22" s="11" t="s">
        <v>30</v>
      </c>
      <c r="B22" s="11" t="s">
        <v>27</v>
      </c>
      <c r="C22" s="174">
        <f>'PC 2'!B10</f>
        <v>25823653.728</v>
      </c>
      <c r="D22" s="174"/>
      <c r="E22" s="174"/>
      <c r="F22" s="174"/>
      <c r="G22" s="174"/>
      <c r="H22" s="174"/>
      <c r="I22" s="174"/>
    </row>
    <row r="23" spans="1:9" s="9" customFormat="1" ht="22.15" customHeight="1" x14ac:dyDescent="0.25">
      <c r="A23" s="11" t="s">
        <v>32</v>
      </c>
      <c r="B23" s="11" t="s">
        <v>29</v>
      </c>
      <c r="C23" s="174">
        <f>'PC 2'!B5</f>
        <v>108940488.73</v>
      </c>
      <c r="D23" s="174"/>
      <c r="E23" s="174"/>
      <c r="F23" s="174"/>
      <c r="G23" s="174"/>
      <c r="H23" s="174"/>
      <c r="I23" s="174"/>
    </row>
    <row r="24" spans="1:9" s="9" customFormat="1" ht="22.15" customHeight="1" x14ac:dyDescent="0.25">
      <c r="A24" s="11" t="s">
        <v>34</v>
      </c>
      <c r="B24" s="11" t="s">
        <v>31</v>
      </c>
      <c r="C24" s="189" t="str">
        <f>'PC 2'!B34</f>
        <v>40%.</v>
      </c>
      <c r="D24" s="178"/>
      <c r="E24" s="178"/>
      <c r="F24" s="178"/>
      <c r="G24" s="178"/>
      <c r="H24" s="178"/>
      <c r="I24" s="178"/>
    </row>
    <row r="25" spans="1:9" s="9" customFormat="1" ht="22.15" customHeight="1" x14ac:dyDescent="0.25">
      <c r="A25" s="11" t="s">
        <v>36</v>
      </c>
      <c r="B25" s="11" t="s">
        <v>33</v>
      </c>
      <c r="C25" s="175" t="str">
        <f>'PC 2'!B35</f>
        <v>Ongoing</v>
      </c>
      <c r="D25" s="175"/>
      <c r="E25" s="175"/>
      <c r="F25" s="175"/>
      <c r="G25" s="175"/>
      <c r="H25" s="175"/>
      <c r="I25" s="175"/>
    </row>
    <row r="26" spans="1:9" s="9" customFormat="1" ht="22.15" customHeight="1" x14ac:dyDescent="0.25">
      <c r="A26" s="11" t="s">
        <v>38</v>
      </c>
      <c r="B26" s="11" t="s">
        <v>35</v>
      </c>
      <c r="C26" s="174" t="str">
        <f>'PC 2'!B11</f>
        <v>Nil</v>
      </c>
      <c r="D26" s="174"/>
      <c r="E26" s="174"/>
      <c r="F26" s="174"/>
      <c r="G26" s="174"/>
      <c r="H26" s="174"/>
      <c r="I26" s="174"/>
    </row>
    <row r="27" spans="1:9" s="9" customFormat="1" ht="22.15" customHeight="1" x14ac:dyDescent="0.25">
      <c r="A27" s="11" t="s">
        <v>40</v>
      </c>
      <c r="B27" s="11" t="s">
        <v>37</v>
      </c>
      <c r="C27" s="174">
        <f>'PC 2'!B6</f>
        <v>5447024.4365000008</v>
      </c>
      <c r="D27" s="174"/>
      <c r="E27" s="174"/>
      <c r="F27" s="174"/>
      <c r="G27" s="174"/>
      <c r="H27" s="174"/>
      <c r="I27" s="174"/>
    </row>
    <row r="28" spans="1:9" s="9" customFormat="1" ht="22.15" customHeight="1" x14ac:dyDescent="0.25">
      <c r="A28" s="11" t="s">
        <v>174</v>
      </c>
      <c r="B28" s="11" t="s">
        <v>39</v>
      </c>
      <c r="C28" s="174">
        <f>'PC 2'!B12</f>
        <v>85431820.387512505</v>
      </c>
      <c r="D28" s="174"/>
      <c r="E28" s="174"/>
      <c r="F28" s="174"/>
      <c r="G28" s="174"/>
      <c r="H28" s="174"/>
      <c r="I28" s="174"/>
    </row>
    <row r="29" spans="1:9" s="9" customFormat="1" ht="22.15" customHeight="1" x14ac:dyDescent="0.25">
      <c r="A29" s="11" t="s">
        <v>199</v>
      </c>
      <c r="B29" s="11" t="s">
        <v>41</v>
      </c>
      <c r="C29" s="175" t="s">
        <v>103</v>
      </c>
      <c r="D29" s="175"/>
      <c r="E29" s="175"/>
      <c r="F29" s="175"/>
      <c r="G29" s="175"/>
      <c r="H29" s="175"/>
      <c r="I29" s="175"/>
    </row>
    <row r="30" spans="1:9" s="9" customFormat="1" ht="22.15" customHeight="1" x14ac:dyDescent="0.25">
      <c r="A30" s="11"/>
      <c r="B30" s="11" t="s">
        <v>42</v>
      </c>
      <c r="C30" s="175"/>
      <c r="D30" s="175"/>
      <c r="E30" s="175"/>
      <c r="F30" s="175"/>
      <c r="G30" s="175"/>
      <c r="H30" s="175"/>
      <c r="I30" s="175"/>
    </row>
    <row r="31" spans="1:9" s="9" customFormat="1" ht="13.9" customHeight="1" x14ac:dyDescent="0.25">
      <c r="A31" s="179"/>
      <c r="B31" s="179"/>
      <c r="C31" s="179"/>
      <c r="D31" s="179"/>
      <c r="E31" s="179"/>
      <c r="F31" s="179"/>
      <c r="G31" s="179"/>
      <c r="H31" s="179"/>
      <c r="I31" s="179"/>
    </row>
    <row r="32" spans="1:9" s="9" customFormat="1" ht="21" x14ac:dyDescent="0.25">
      <c r="A32" s="185" t="s">
        <v>43</v>
      </c>
      <c r="B32" s="185"/>
      <c r="C32" s="185"/>
      <c r="D32" s="185"/>
      <c r="E32" s="185"/>
      <c r="F32" s="185"/>
      <c r="G32" s="185"/>
      <c r="H32" s="185"/>
      <c r="I32" s="185"/>
    </row>
    <row r="33" spans="1:10" s="9" customFormat="1" ht="21" x14ac:dyDescent="0.25">
      <c r="A33" s="9" t="s">
        <v>44</v>
      </c>
      <c r="B33" s="179" t="s">
        <v>45</v>
      </c>
      <c r="C33" s="179"/>
      <c r="D33" s="179"/>
      <c r="E33" s="179"/>
      <c r="F33" s="179"/>
      <c r="G33" s="179"/>
      <c r="H33" s="179"/>
      <c r="I33" s="179"/>
    </row>
    <row r="34" spans="1:10" s="9" customFormat="1" ht="21" x14ac:dyDescent="0.25">
      <c r="A34" s="9" t="s">
        <v>46</v>
      </c>
      <c r="B34" s="179" t="s">
        <v>47</v>
      </c>
      <c r="C34" s="179"/>
      <c r="D34" s="179"/>
      <c r="E34" s="179"/>
      <c r="F34" s="179"/>
      <c r="G34" s="179"/>
      <c r="H34" s="179"/>
      <c r="I34" s="179"/>
    </row>
    <row r="35" spans="1:10" s="9" customFormat="1" ht="21" x14ac:dyDescent="0.25">
      <c r="A35" s="9" t="s">
        <v>48</v>
      </c>
      <c r="B35" s="179" t="s">
        <v>49</v>
      </c>
      <c r="C35" s="179"/>
      <c r="D35" s="179"/>
      <c r="E35" s="179"/>
      <c r="F35" s="179"/>
      <c r="G35" s="179"/>
      <c r="H35" s="179"/>
      <c r="I35" s="179"/>
    </row>
    <row r="36" spans="1:10" s="9" customFormat="1" ht="21" x14ac:dyDescent="0.25">
      <c r="A36" s="9" t="s">
        <v>50</v>
      </c>
      <c r="B36" s="179" t="s">
        <v>51</v>
      </c>
      <c r="C36" s="179"/>
      <c r="D36" s="179"/>
      <c r="E36" s="179"/>
      <c r="F36" s="179"/>
      <c r="G36" s="179"/>
      <c r="H36" s="179"/>
      <c r="I36" s="179"/>
    </row>
    <row r="37" spans="1:10" s="9" customFormat="1" ht="22.9" customHeight="1" x14ac:dyDescent="0.25">
      <c r="A37" s="185" t="s">
        <v>92</v>
      </c>
      <c r="B37" s="185"/>
      <c r="C37" s="185"/>
      <c r="D37" s="185"/>
      <c r="E37" s="185"/>
      <c r="F37" s="185"/>
      <c r="G37" s="185"/>
      <c r="H37" s="185"/>
      <c r="I37" s="185"/>
    </row>
    <row r="38" spans="1:10" s="9" customFormat="1" ht="14.45" customHeight="1" x14ac:dyDescent="0.25">
      <c r="A38" s="182" t="str">
        <f>'PC 2'!A16</f>
        <v>Certification of the sum of ₦85,431,820.39 (Sixty-Nine Million, Eighty Hundred and Ninety-Eight Thousand, Five Hundred and Seventy-Eight Naira, Eighty-Three Kobo) only, in favour of Messrs. FAB Investment Limited is recommended, please.</v>
      </c>
      <c r="B38" s="182"/>
      <c r="C38" s="182"/>
      <c r="D38" s="182"/>
      <c r="E38" s="182"/>
      <c r="F38" s="182"/>
      <c r="G38" s="182"/>
      <c r="H38" s="182"/>
      <c r="I38" s="182"/>
    </row>
    <row r="39" spans="1:10" s="9" customFormat="1" ht="21" x14ac:dyDescent="0.25">
      <c r="A39" s="182"/>
      <c r="B39" s="182"/>
      <c r="C39" s="182"/>
      <c r="D39" s="182"/>
      <c r="E39" s="182"/>
      <c r="F39" s="182"/>
      <c r="G39" s="182"/>
      <c r="H39" s="182"/>
      <c r="I39" s="182"/>
    </row>
    <row r="40" spans="1:10" s="9" customFormat="1" ht="21" x14ac:dyDescent="0.25">
      <c r="A40" s="182"/>
      <c r="B40" s="182"/>
      <c r="C40" s="182"/>
      <c r="D40" s="182"/>
      <c r="E40" s="182"/>
      <c r="F40" s="182"/>
      <c r="G40" s="182"/>
      <c r="H40" s="182"/>
      <c r="I40" s="182"/>
    </row>
    <row r="41" spans="1:10" s="9" customFormat="1" ht="13.15" customHeight="1" x14ac:dyDescent="0.25">
      <c r="A41" s="186"/>
      <c r="B41" s="186"/>
      <c r="C41" s="186"/>
      <c r="D41" s="186"/>
      <c r="E41" s="186"/>
      <c r="F41" s="186"/>
      <c r="G41" s="186"/>
      <c r="H41" s="186"/>
      <c r="I41" s="186"/>
    </row>
    <row r="42" spans="1:10" s="9" customFormat="1" ht="13.9" customHeight="1" x14ac:dyDescent="0.25">
      <c r="A42" s="186"/>
      <c r="B42" s="186"/>
      <c r="C42" s="186"/>
      <c r="D42" s="186"/>
      <c r="E42" s="186"/>
      <c r="F42" s="186"/>
      <c r="G42" s="186"/>
      <c r="H42" s="186"/>
      <c r="I42" s="186"/>
    </row>
    <row r="43" spans="1:10" s="9" customFormat="1" ht="22.15" customHeight="1" x14ac:dyDescent="0.25">
      <c r="A43" s="187" t="s">
        <v>53</v>
      </c>
      <c r="B43" s="188"/>
      <c r="C43" s="188"/>
      <c r="D43" s="184" t="s">
        <v>53</v>
      </c>
      <c r="E43" s="184"/>
      <c r="F43" s="184"/>
      <c r="G43" s="184"/>
      <c r="H43" s="184"/>
      <c r="I43" s="184"/>
    </row>
    <row r="44" spans="1:10" s="9" customFormat="1" ht="20.45" customHeight="1" x14ac:dyDescent="0.25">
      <c r="A44" s="183" t="s">
        <v>54</v>
      </c>
      <c r="B44" s="183"/>
      <c r="C44" s="183"/>
      <c r="D44" s="181" t="str">
        <f>'PC 1'!B68</f>
        <v>Alawiye, K.T (Ms)</v>
      </c>
      <c r="E44" s="181"/>
      <c r="F44" s="181"/>
      <c r="G44" s="181"/>
      <c r="H44" s="181"/>
      <c r="I44" s="181"/>
    </row>
    <row r="45" spans="1:10" s="9" customFormat="1" ht="22.9" customHeight="1" x14ac:dyDescent="0.25">
      <c r="A45" s="183" t="s">
        <v>95</v>
      </c>
      <c r="B45" s="183"/>
      <c r="C45" s="183"/>
      <c r="D45" s="181" t="str">
        <f>'PC 1'!B69</f>
        <v>PPO (MED)</v>
      </c>
      <c r="E45" s="181"/>
      <c r="F45" s="181"/>
      <c r="G45" s="181"/>
      <c r="H45" s="181"/>
      <c r="I45" s="181"/>
    </row>
    <row r="46" spans="1:10" s="9" customFormat="1" ht="27.6" customHeight="1" x14ac:dyDescent="0.25">
      <c r="A46" s="192"/>
      <c r="B46" s="192"/>
      <c r="C46" s="192"/>
      <c r="D46" s="195" t="str">
        <f>'PC 1'!B36</f>
        <v>13th February, 2025</v>
      </c>
      <c r="E46" s="195"/>
      <c r="F46" s="195"/>
      <c r="G46" s="195"/>
      <c r="H46" s="195"/>
      <c r="I46" s="195"/>
      <c r="J46" s="12"/>
    </row>
    <row r="47" spans="1:10" s="9" customFormat="1" ht="14.45" hidden="1" customHeight="1" x14ac:dyDescent="0.25">
      <c r="A47" s="193"/>
      <c r="B47" s="193"/>
      <c r="C47" s="193"/>
      <c r="D47" s="193"/>
      <c r="E47" s="193"/>
      <c r="F47" s="193"/>
      <c r="G47" s="193"/>
      <c r="H47" s="193"/>
    </row>
    <row r="48" spans="1:10" s="9" customFormat="1" ht="29.45" customHeight="1" x14ac:dyDescent="0.25">
      <c r="A48" s="193"/>
      <c r="B48" s="193"/>
      <c r="C48" s="193"/>
      <c r="D48" s="193"/>
      <c r="E48" s="193"/>
      <c r="F48" s="193"/>
      <c r="G48" s="193"/>
      <c r="H48" s="193"/>
    </row>
    <row r="49" spans="1:9" s="9" customFormat="1" ht="14.45" customHeight="1" x14ac:dyDescent="0.25">
      <c r="A49" s="187" t="s">
        <v>100</v>
      </c>
      <c r="B49" s="188"/>
      <c r="C49" s="194" t="s">
        <v>100</v>
      </c>
      <c r="D49" s="193"/>
      <c r="E49" s="196" t="s">
        <v>100</v>
      </c>
      <c r="F49" s="196"/>
      <c r="G49" s="196"/>
      <c r="H49" s="196"/>
      <c r="I49" s="196"/>
    </row>
    <row r="50" spans="1:9" s="10" customFormat="1" ht="23.45" customHeight="1" x14ac:dyDescent="0.25">
      <c r="A50" s="190" t="s">
        <v>56</v>
      </c>
      <c r="B50" s="190"/>
      <c r="C50" s="191" t="s">
        <v>96</v>
      </c>
      <c r="D50" s="191"/>
      <c r="E50" s="176" t="s">
        <v>97</v>
      </c>
      <c r="F50" s="176"/>
      <c r="G50" s="176"/>
      <c r="H50" s="176"/>
      <c r="I50" s="176"/>
    </row>
    <row r="51" spans="1:9" s="10" customFormat="1" ht="22.15" customHeight="1" x14ac:dyDescent="0.25">
      <c r="A51" s="190" t="s">
        <v>98</v>
      </c>
      <c r="B51" s="190"/>
      <c r="C51" s="191" t="s">
        <v>99</v>
      </c>
      <c r="D51" s="191"/>
      <c r="E51" s="176" t="s">
        <v>101</v>
      </c>
      <c r="F51" s="176"/>
      <c r="G51" s="176"/>
      <c r="H51" s="176"/>
      <c r="I51" s="176"/>
    </row>
    <row r="52" spans="1:9" s="7" customFormat="1" ht="14.45" customHeight="1" x14ac:dyDescent="0.25"/>
    <row r="53" spans="1:9" s="7" customFormat="1" ht="14.45" customHeight="1" x14ac:dyDescent="0.25"/>
    <row r="54" spans="1:9" ht="14.45" customHeight="1" x14ac:dyDescent="0.25"/>
    <row r="55" spans="1:9" ht="14.45" customHeight="1" x14ac:dyDescent="0.25"/>
  </sheetData>
  <sheetProtection algorithmName="SHA-512" hashValue="wSi01L1jKFu+/KQxITGp8tiq0szckHTaxzJLu072ahrMN6+Ye2bpNLJt+by28nnvUGN3JJff6DAJRDUOkK4L2A==" saltValue="nV0vD9TDN1ZfxYMKAhZBXQ==" spinCount="100000" sheet="1" objects="1" scenarios="1"/>
  <mergeCells count="56">
    <mergeCell ref="C6:I6"/>
    <mergeCell ref="A2:I2"/>
    <mergeCell ref="A3:I3"/>
    <mergeCell ref="A4:I4"/>
    <mergeCell ref="A5:I5"/>
    <mergeCell ref="C19:I19"/>
    <mergeCell ref="C7:I7"/>
    <mergeCell ref="C8:I8"/>
    <mergeCell ref="C9:I9"/>
    <mergeCell ref="C10:I10"/>
    <mergeCell ref="C11:I11"/>
    <mergeCell ref="C12:I12"/>
    <mergeCell ref="C13:I13"/>
    <mergeCell ref="C15:I15"/>
    <mergeCell ref="C16:I16"/>
    <mergeCell ref="C17:I17"/>
    <mergeCell ref="C18:I18"/>
    <mergeCell ref="C14:I14"/>
    <mergeCell ref="A38:I40"/>
    <mergeCell ref="A32:I32"/>
    <mergeCell ref="C21:I21"/>
    <mergeCell ref="C22:I22"/>
    <mergeCell ref="C23:I23"/>
    <mergeCell ref="C24:I24"/>
    <mergeCell ref="C25:I25"/>
    <mergeCell ref="C26:I26"/>
    <mergeCell ref="C27:I27"/>
    <mergeCell ref="C28:I28"/>
    <mergeCell ref="C29:I29"/>
    <mergeCell ref="C30:I30"/>
    <mergeCell ref="A31:I31"/>
    <mergeCell ref="A51:B51"/>
    <mergeCell ref="C51:D51"/>
    <mergeCell ref="E51:I51"/>
    <mergeCell ref="A46:C46"/>
    <mergeCell ref="D46:I46"/>
    <mergeCell ref="A47:H48"/>
    <mergeCell ref="A49:B49"/>
    <mergeCell ref="C49:D49"/>
    <mergeCell ref="E49:I49"/>
    <mergeCell ref="C20:I20"/>
    <mergeCell ref="A50:B50"/>
    <mergeCell ref="C50:D50"/>
    <mergeCell ref="E50:I50"/>
    <mergeCell ref="A41:I42"/>
    <mergeCell ref="A43:C43"/>
    <mergeCell ref="D43:I43"/>
    <mergeCell ref="A44:C44"/>
    <mergeCell ref="D44:I44"/>
    <mergeCell ref="A45:C45"/>
    <mergeCell ref="D45:I45"/>
    <mergeCell ref="B33:I33"/>
    <mergeCell ref="B34:I34"/>
    <mergeCell ref="B35:I35"/>
    <mergeCell ref="B36:I36"/>
    <mergeCell ref="A37:I37"/>
  </mergeCells>
  <pageMargins left="0.7" right="0.7" top="0.75" bottom="0.75" header="0.3" footer="0.3"/>
  <pageSetup scale="60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43EDD-15D8-4A61-A2D6-648A3D3D55FD}">
  <sheetPr codeName="Sheet3">
    <tabColor theme="4"/>
    <pageSetUpPr fitToPage="1"/>
  </sheetPr>
  <dimension ref="A1:J46"/>
  <sheetViews>
    <sheetView showGridLines="0" view="pageBreakPreview" zoomScale="40" zoomScaleNormal="100" zoomScaleSheetLayoutView="40" workbookViewId="0">
      <selection activeCell="A5" sqref="A5:H11"/>
    </sheetView>
  </sheetViews>
  <sheetFormatPr defaultColWidth="8.875" defaultRowHeight="39" x14ac:dyDescent="0.55000000000000004"/>
  <cols>
    <col min="1" max="1" width="101.96875" style="39" customWidth="1"/>
    <col min="2" max="2" width="11.703125" style="39" customWidth="1"/>
    <col min="3" max="3" width="8.875" style="39"/>
    <col min="4" max="4" width="98.19921875" style="39" customWidth="1"/>
    <col min="5" max="5" width="11.8359375" style="39" customWidth="1"/>
    <col min="6" max="6" width="9.81640625" style="39" customWidth="1"/>
    <col min="7" max="7" width="52.59765625" style="39" customWidth="1"/>
    <col min="8" max="8" width="77.34765625" style="39" customWidth="1"/>
    <col min="9" max="16384" width="8.875" style="39"/>
  </cols>
  <sheetData>
    <row r="1" spans="1:8" s="136" customFormat="1" ht="34.9" customHeight="1" x14ac:dyDescent="0.5">
      <c r="A1" s="200" t="s">
        <v>117</v>
      </c>
      <c r="B1" s="200"/>
      <c r="C1" s="200"/>
      <c r="D1" s="200"/>
      <c r="E1" s="200"/>
      <c r="F1" s="200"/>
      <c r="G1" s="200"/>
      <c r="H1" s="200"/>
    </row>
    <row r="2" spans="1:8" s="136" customFormat="1" ht="34.9" customHeight="1" x14ac:dyDescent="0.5">
      <c r="A2" s="200" t="s">
        <v>57</v>
      </c>
      <c r="B2" s="200"/>
      <c r="C2" s="200"/>
      <c r="D2" s="200"/>
      <c r="E2" s="200"/>
      <c r="F2" s="200"/>
      <c r="G2" s="200"/>
      <c r="H2" s="200"/>
    </row>
    <row r="3" spans="1:8" s="136" customFormat="1" ht="34.9" customHeight="1" x14ac:dyDescent="0.5">
      <c r="A3" s="200" t="s">
        <v>116</v>
      </c>
      <c r="B3" s="200"/>
      <c r="C3" s="200"/>
      <c r="D3" s="200"/>
      <c r="E3" s="200"/>
      <c r="F3" s="200"/>
      <c r="G3" s="200"/>
      <c r="H3" s="200"/>
    </row>
    <row r="4" spans="1:8" s="136" customFormat="1" ht="24" customHeight="1" x14ac:dyDescent="0.5">
      <c r="A4" s="210"/>
      <c r="B4" s="210"/>
      <c r="C4" s="210"/>
      <c r="D4" s="210"/>
      <c r="E4" s="210"/>
      <c r="F4" s="210"/>
      <c r="G4" s="210"/>
      <c r="H4" s="210"/>
    </row>
    <row r="5" spans="1:8" s="137" customFormat="1" ht="99.6" customHeight="1" x14ac:dyDescent="0.55000000000000004">
      <c r="A5" s="138" t="s">
        <v>176</v>
      </c>
      <c r="B5" s="211" t="str">
        <f>'PC 1'!B23</f>
        <v>Rehabilitation of Water Supply and Wastewater Facilities at Shasha Housing Estate, Shasha</v>
      </c>
      <c r="C5" s="211"/>
      <c r="D5" s="211"/>
      <c r="E5" s="211"/>
      <c r="F5" s="211"/>
      <c r="G5" s="138" t="s">
        <v>118</v>
      </c>
      <c r="H5" s="170" t="str">
        <f>'PC 1'!B36</f>
        <v>13th February, 2025</v>
      </c>
    </row>
    <row r="6" spans="1:8" s="137" customFormat="1" ht="99.6" customHeight="1" x14ac:dyDescent="0.55000000000000004">
      <c r="A6" s="138" t="s">
        <v>178</v>
      </c>
      <c r="B6" s="211" t="str">
        <f>'PC 2'!B23</f>
        <v>Rehabilitation of Water Supply and Wastewater Facilities at Ibeshe Housing Estate</v>
      </c>
      <c r="C6" s="211"/>
      <c r="D6" s="211"/>
      <c r="E6" s="211"/>
      <c r="F6" s="211"/>
      <c r="G6" s="138"/>
      <c r="H6" s="170"/>
    </row>
    <row r="7" spans="1:8" s="137" customFormat="1" ht="84.75" x14ac:dyDescent="0.55000000000000004">
      <c r="A7" s="138" t="s">
        <v>177</v>
      </c>
      <c r="B7" s="211" t="str">
        <f>'PC 1'!B20</f>
        <v>Special Committee On Rehabilitation of Public Schools</v>
      </c>
      <c r="C7" s="211"/>
      <c r="D7" s="211"/>
      <c r="E7" s="211"/>
      <c r="F7" s="211"/>
      <c r="G7" s="139" t="s">
        <v>179</v>
      </c>
      <c r="H7" s="140" t="str">
        <f>'PC 1'!B27 &amp; "/" &amp; 'PC 2'!B27</f>
        <v>31st August, 2021/31st August, 2021</v>
      </c>
    </row>
    <row r="8" spans="1:8" s="137" customFormat="1" ht="93" x14ac:dyDescent="0.55000000000000004">
      <c r="A8" s="138" t="s">
        <v>112</v>
      </c>
      <c r="B8" s="201" t="str">
        <f>'PC 1'!B28&amp;" "&amp;"/"&amp;'PC 2'!B28</f>
        <v>- /-</v>
      </c>
      <c r="C8" s="201"/>
      <c r="D8" s="201"/>
      <c r="E8" s="201"/>
      <c r="F8" s="201"/>
      <c r="G8" s="139" t="s">
        <v>256</v>
      </c>
      <c r="H8" s="140" t="str">
        <f>'PC 1'!B30 &amp; "/" &amp; 'PC 2'!B30</f>
        <v>Four (4) Months/Four (4) Months</v>
      </c>
    </row>
    <row r="9" spans="1:8" s="137" customFormat="1" ht="84.75" x14ac:dyDescent="0.55000000000000004">
      <c r="A9" s="138" t="s">
        <v>260</v>
      </c>
      <c r="B9" s="202" t="str">
        <f>'PC 1'!B22 &amp; "/" &amp; 'PC 2'!B22</f>
        <v>Messrs. Kinghorse International Limited/Messrs. FAB Investment Limited</v>
      </c>
      <c r="C9" s="202"/>
      <c r="D9" s="202"/>
      <c r="E9" s="202"/>
      <c r="F9" s="202"/>
      <c r="G9" s="139" t="s">
        <v>113</v>
      </c>
      <c r="H9" s="171" t="s">
        <v>257</v>
      </c>
    </row>
    <row r="10" spans="1:8" s="137" customFormat="1" ht="84.75" x14ac:dyDescent="0.55000000000000004">
      <c r="A10" s="139" t="s">
        <v>114</v>
      </c>
      <c r="B10" s="201" t="str">
        <f>'PC 1'!B21</f>
        <v>Engr. F.O Badejo</v>
      </c>
      <c r="C10" s="201"/>
      <c r="D10" s="201"/>
      <c r="E10" s="201"/>
      <c r="F10" s="201"/>
      <c r="G10" s="139" t="s">
        <v>180</v>
      </c>
      <c r="H10" s="140" t="str">
        <f>'PC 1'!B1 &amp; "/" &amp; 'PC 2'!B1</f>
        <v>Final Payment/Final Payment</v>
      </c>
    </row>
    <row r="11" spans="1:8" s="137" customFormat="1" ht="47.25" x14ac:dyDescent="0.55000000000000004">
      <c r="A11" s="138" t="s">
        <v>115</v>
      </c>
      <c r="B11" s="201" t="s">
        <v>121</v>
      </c>
      <c r="C11" s="201"/>
      <c r="D11" s="201"/>
      <c r="E11" s="201"/>
      <c r="F11" s="201"/>
      <c r="G11" s="172"/>
      <c r="H11" s="172"/>
    </row>
    <row r="12" spans="1:8" s="137" customFormat="1" ht="48" thickBot="1" x14ac:dyDescent="0.6">
      <c r="A12" s="200"/>
      <c r="B12" s="200"/>
      <c r="C12" s="200"/>
      <c r="D12" s="200"/>
      <c r="E12" s="200"/>
      <c r="F12" s="200"/>
      <c r="G12" s="200"/>
      <c r="H12" s="200"/>
    </row>
    <row r="13" spans="1:8" s="137" customFormat="1" ht="55.9" customHeight="1" thickBot="1" x14ac:dyDescent="0.6">
      <c r="A13" s="203" t="s">
        <v>58</v>
      </c>
      <c r="B13" s="204"/>
      <c r="C13" s="204"/>
      <c r="D13" s="205"/>
      <c r="E13" s="135" t="s">
        <v>59</v>
      </c>
      <c r="F13" s="135" t="s">
        <v>153</v>
      </c>
      <c r="G13" s="206" t="s">
        <v>60</v>
      </c>
      <c r="H13" s="207"/>
    </row>
    <row r="14" spans="1:8" s="137" customFormat="1" ht="55.9" customHeight="1" thickBot="1" x14ac:dyDescent="0.6">
      <c r="A14" s="197" t="s">
        <v>61</v>
      </c>
      <c r="B14" s="198"/>
      <c r="C14" s="198"/>
      <c r="D14" s="199"/>
      <c r="E14" s="141" t="s">
        <v>122</v>
      </c>
      <c r="F14" s="142"/>
      <c r="G14" s="208" t="str">
        <f>"See " &amp; 'PC 1'!B48</f>
        <v>See folio 9</v>
      </c>
      <c r="H14" s="209"/>
    </row>
    <row r="15" spans="1:8" s="137" customFormat="1" ht="55.9" customHeight="1" thickBot="1" x14ac:dyDescent="0.6">
      <c r="A15" s="197" t="s">
        <v>62</v>
      </c>
      <c r="B15" s="198"/>
      <c r="C15" s="198"/>
      <c r="D15" s="199"/>
      <c r="E15" s="141" t="s">
        <v>122</v>
      </c>
      <c r="F15" s="142"/>
      <c r="G15" s="208" t="str">
        <f>"See " &amp; 'PC 1'!B42</f>
        <v>See folios 3 - 4</v>
      </c>
      <c r="H15" s="209"/>
    </row>
    <row r="16" spans="1:8" s="137" customFormat="1" ht="55.9" customHeight="1" thickBot="1" x14ac:dyDescent="0.6">
      <c r="A16" s="197" t="s">
        <v>63</v>
      </c>
      <c r="B16" s="198"/>
      <c r="C16" s="198"/>
      <c r="D16" s="199"/>
      <c r="E16" s="141" t="s">
        <v>122</v>
      </c>
      <c r="F16" s="142"/>
      <c r="G16" s="208" t="str">
        <f>"See " &amp; 'PC 1'!B43</f>
        <v>See folio 5</v>
      </c>
      <c r="H16" s="209"/>
    </row>
    <row r="17" spans="1:8" s="137" customFormat="1" ht="55.9" customHeight="1" thickBot="1" x14ac:dyDescent="0.6">
      <c r="A17" s="197" t="s">
        <v>64</v>
      </c>
      <c r="B17" s="198"/>
      <c r="C17" s="198"/>
      <c r="D17" s="199"/>
      <c r="E17" s="141" t="s">
        <v>122</v>
      </c>
      <c r="F17" s="142"/>
      <c r="G17" s="208" t="str">
        <f>"See " &amp; 'PC 1'!B44</f>
        <v>See folio 6 - 7</v>
      </c>
      <c r="H17" s="209"/>
    </row>
    <row r="18" spans="1:8" s="137" customFormat="1" ht="55.9" customHeight="1" thickBot="1" x14ac:dyDescent="0.6">
      <c r="A18" s="197" t="str">
        <f>'PC 1'!B37</f>
        <v>Bill of Quantities (BOQ).</v>
      </c>
      <c r="B18" s="198"/>
      <c r="C18" s="198"/>
      <c r="D18" s="199"/>
      <c r="E18" s="141" t="s">
        <v>122</v>
      </c>
      <c r="F18" s="142"/>
      <c r="G18" s="208" t="str">
        <f>"See " &amp;'PC 1'!B45</f>
        <v>See folio 8</v>
      </c>
      <c r="H18" s="209"/>
    </row>
    <row r="19" spans="1:8" s="137" customFormat="1" ht="55.9" customHeight="1" thickBot="1" x14ac:dyDescent="0.6">
      <c r="A19" s="197" t="s">
        <v>125</v>
      </c>
      <c r="B19" s="198"/>
      <c r="C19" s="198"/>
      <c r="D19" s="199"/>
      <c r="E19" s="141"/>
      <c r="F19" s="141" t="s">
        <v>122</v>
      </c>
      <c r="G19" s="208" t="str">
        <f>IF('PC 1'!B49="N/A","N/A","See " &amp; 'PC 1'!B49)</f>
        <v>N/A</v>
      </c>
      <c r="H19" s="209"/>
    </row>
    <row r="20" spans="1:8" s="137" customFormat="1" ht="55.9" customHeight="1" thickBot="1" x14ac:dyDescent="0.6">
      <c r="A20" s="197" t="s">
        <v>66</v>
      </c>
      <c r="B20" s="198"/>
      <c r="C20" s="198"/>
      <c r="D20" s="199"/>
      <c r="E20" s="141"/>
      <c r="F20" s="141" t="s">
        <v>122</v>
      </c>
      <c r="G20" s="208" t="str">
        <f>IF('PC 1'!B50="N/A","N/A","See " &amp; 'PC 1'!B50)</f>
        <v>See folios 10 - 10b</v>
      </c>
      <c r="H20" s="209"/>
    </row>
    <row r="21" spans="1:8" s="137" customFormat="1" ht="55.9" customHeight="1" thickBot="1" x14ac:dyDescent="0.6">
      <c r="A21" s="197" t="s">
        <v>185</v>
      </c>
      <c r="B21" s="198"/>
      <c r="C21" s="198"/>
      <c r="D21" s="199"/>
      <c r="E21" s="141"/>
      <c r="F21" s="141"/>
      <c r="G21" s="208" t="str">
        <f>IF('PC 1'!B47="N/A","N/A","See " &amp; 'PC 1'!B47)</f>
        <v>N/A</v>
      </c>
      <c r="H21" s="209"/>
    </row>
    <row r="22" spans="1:8" s="137" customFormat="1" ht="55.9" customHeight="1" thickBot="1" x14ac:dyDescent="0.6">
      <c r="A22" s="197" t="s">
        <v>67</v>
      </c>
      <c r="B22" s="198"/>
      <c r="C22" s="198"/>
      <c r="D22" s="199"/>
      <c r="E22" s="142"/>
      <c r="F22" s="141" t="s">
        <v>122</v>
      </c>
      <c r="G22" s="208" t="str">
        <f>"See " &amp; 'PC 1'!B46</f>
        <v>See N/A</v>
      </c>
      <c r="H22" s="209"/>
    </row>
    <row r="23" spans="1:8" s="137" customFormat="1" ht="55.9" customHeight="1" thickBot="1" x14ac:dyDescent="0.6">
      <c r="A23" s="197" t="s">
        <v>68</v>
      </c>
      <c r="B23" s="218"/>
      <c r="C23" s="198"/>
      <c r="D23" s="199"/>
      <c r="E23" s="144"/>
      <c r="F23" s="144"/>
      <c r="G23" s="208" t="str">
        <f>"See " &amp; 'PC 1'!B44</f>
        <v>See folio 6 - 7</v>
      </c>
      <c r="H23" s="209"/>
    </row>
    <row r="24" spans="1:8" s="137" customFormat="1" ht="98.45" customHeight="1" thickBot="1" x14ac:dyDescent="0.6">
      <c r="A24" s="143" t="s">
        <v>129</v>
      </c>
      <c r="B24" s="213" t="str">
        <f>'PC 1'!B25 &amp; "/" &amp; 'PC 2'!B25</f>
        <v>To provide water supply and wastewater facilities at Shasha Housing Estate, Shasha/To provide water supply and wastewater facilities at Shasha Housing Estate, Shasha</v>
      </c>
      <c r="C24" s="213"/>
      <c r="D24" s="213"/>
      <c r="E24" s="213"/>
      <c r="F24" s="213"/>
      <c r="G24" s="213"/>
      <c r="H24" s="214"/>
    </row>
    <row r="25" spans="1:8" s="137" customFormat="1" ht="55.9" customHeight="1" thickBot="1" x14ac:dyDescent="0.6">
      <c r="A25" s="206" t="s">
        <v>69</v>
      </c>
      <c r="B25" s="215"/>
      <c r="C25" s="215"/>
      <c r="D25" s="215"/>
      <c r="E25" s="147"/>
      <c r="F25" s="147"/>
      <c r="G25" s="216"/>
      <c r="H25" s="217"/>
    </row>
    <row r="26" spans="1:8" s="137" customFormat="1" ht="55.9" customHeight="1" thickBot="1" x14ac:dyDescent="0.6">
      <c r="A26" s="208" t="s">
        <v>124</v>
      </c>
      <c r="B26" s="212"/>
      <c r="C26" s="212"/>
      <c r="D26" s="209"/>
      <c r="E26" s="145"/>
      <c r="F26" s="145"/>
      <c r="G26" s="208" t="s">
        <v>65</v>
      </c>
      <c r="H26" s="209"/>
    </row>
    <row r="27" spans="1:8" s="137" customFormat="1" ht="55.9" customHeight="1" thickBot="1" x14ac:dyDescent="0.6">
      <c r="A27" s="208" t="s">
        <v>123</v>
      </c>
      <c r="B27" s="212"/>
      <c r="C27" s="212"/>
      <c r="D27" s="209"/>
      <c r="E27" s="145"/>
      <c r="F27" s="145"/>
      <c r="G27" s="208" t="s">
        <v>65</v>
      </c>
      <c r="H27" s="209"/>
    </row>
    <row r="28" spans="1:8" s="137" customFormat="1" ht="55.9" customHeight="1" thickBot="1" x14ac:dyDescent="0.6">
      <c r="A28" s="208" t="s">
        <v>70</v>
      </c>
      <c r="B28" s="212"/>
      <c r="C28" s="212"/>
      <c r="D28" s="209"/>
      <c r="E28" s="145"/>
      <c r="F28" s="145"/>
      <c r="G28" s="208" t="s">
        <v>65</v>
      </c>
      <c r="H28" s="209"/>
    </row>
    <row r="29" spans="1:8" s="137" customFormat="1" ht="55.9" customHeight="1" thickBot="1" x14ac:dyDescent="0.6">
      <c r="A29" s="208" t="s">
        <v>71</v>
      </c>
      <c r="B29" s="212"/>
      <c r="C29" s="212"/>
      <c r="D29" s="209"/>
      <c r="E29" s="145"/>
      <c r="F29" s="145"/>
      <c r="G29" s="208" t="s">
        <v>65</v>
      </c>
      <c r="H29" s="209"/>
    </row>
    <row r="30" spans="1:8" s="137" customFormat="1" ht="55.9" customHeight="1" thickBot="1" x14ac:dyDescent="0.6">
      <c r="A30" s="208" t="s">
        <v>72</v>
      </c>
      <c r="B30" s="212"/>
      <c r="C30" s="212"/>
      <c r="D30" s="209"/>
      <c r="E30" s="145"/>
      <c r="F30" s="145"/>
      <c r="G30" s="208"/>
      <c r="H30" s="209"/>
    </row>
    <row r="31" spans="1:8" s="137" customFormat="1" ht="55.9" customHeight="1" thickBot="1" x14ac:dyDescent="0.6">
      <c r="A31" s="208" t="s">
        <v>73</v>
      </c>
      <c r="B31" s="212"/>
      <c r="C31" s="212"/>
      <c r="D31" s="209"/>
      <c r="E31" s="145"/>
      <c r="F31" s="145"/>
      <c r="G31" s="208" t="str">
        <f>"See " &amp; 'PC 1'!B52</f>
        <v>See folios 11 - 11c</v>
      </c>
      <c r="H31" s="209"/>
    </row>
    <row r="32" spans="1:8" s="137" customFormat="1" ht="55.9" customHeight="1" thickBot="1" x14ac:dyDescent="0.6">
      <c r="A32" s="208" t="s">
        <v>74</v>
      </c>
      <c r="B32" s="212"/>
      <c r="C32" s="212"/>
      <c r="D32" s="209"/>
      <c r="E32" s="145"/>
      <c r="F32" s="145"/>
      <c r="G32" s="208" t="str">
        <f>"See " &amp; 'PC 1'!B53</f>
        <v>See folio 12</v>
      </c>
      <c r="H32" s="209"/>
    </row>
    <row r="33" spans="1:10" s="137" customFormat="1" ht="55.9" customHeight="1" thickBot="1" x14ac:dyDescent="0.6">
      <c r="A33" s="219" t="s">
        <v>75</v>
      </c>
      <c r="B33" s="220"/>
      <c r="C33" s="220"/>
      <c r="D33" s="221"/>
      <c r="E33" s="145"/>
      <c r="F33" s="145"/>
      <c r="G33" s="208"/>
      <c r="H33" s="209"/>
    </row>
    <row r="34" spans="1:10" s="137" customFormat="1" ht="55.9" customHeight="1" thickBot="1" x14ac:dyDescent="0.6">
      <c r="A34" s="222" t="s">
        <v>76</v>
      </c>
      <c r="B34" s="222"/>
      <c r="C34" s="222"/>
      <c r="D34" s="222"/>
      <c r="E34" s="146" t="s">
        <v>122</v>
      </c>
      <c r="F34" s="145"/>
      <c r="G34" s="208"/>
      <c r="H34" s="209"/>
    </row>
    <row r="35" spans="1:10" s="137" customFormat="1" ht="55.9" customHeight="1" thickBot="1" x14ac:dyDescent="0.6">
      <c r="A35" s="222" t="s">
        <v>77</v>
      </c>
      <c r="B35" s="222"/>
      <c r="C35" s="222"/>
      <c r="D35" s="222"/>
      <c r="E35" s="146"/>
      <c r="F35" s="145"/>
      <c r="G35" s="208"/>
      <c r="H35" s="209"/>
    </row>
    <row r="36" spans="1:10" s="137" customFormat="1" ht="42" customHeight="1" thickBot="1" x14ac:dyDescent="0.6">
      <c r="A36" s="223" t="s">
        <v>78</v>
      </c>
      <c r="B36" s="223"/>
      <c r="C36" s="223"/>
      <c r="D36" s="223"/>
      <c r="E36" s="146"/>
      <c r="F36" s="145"/>
      <c r="G36" s="208"/>
      <c r="H36" s="209"/>
    </row>
    <row r="37" spans="1:10" s="137" customFormat="1" ht="42" customHeight="1" thickBot="1" x14ac:dyDescent="0.6">
      <c r="A37" s="222" t="s">
        <v>79</v>
      </c>
      <c r="B37" s="222"/>
      <c r="C37" s="222"/>
      <c r="D37" s="222"/>
      <c r="E37" s="146" t="s">
        <v>122</v>
      </c>
      <c r="F37" s="147"/>
      <c r="G37" s="206"/>
      <c r="H37" s="207"/>
    </row>
    <row r="38" spans="1:10" s="137" customFormat="1" ht="51" customHeight="1" thickBot="1" x14ac:dyDescent="0.6">
      <c r="A38" s="224" t="s">
        <v>80</v>
      </c>
      <c r="B38" s="222"/>
      <c r="C38" s="222"/>
      <c r="D38" s="222"/>
      <c r="E38" s="146" t="s">
        <v>122</v>
      </c>
      <c r="F38" s="145"/>
      <c r="G38" s="208"/>
      <c r="H38" s="209"/>
    </row>
    <row r="39" spans="1:10" s="137" customFormat="1" ht="55.9" customHeight="1" thickBot="1" x14ac:dyDescent="0.6">
      <c r="A39" s="229" t="s">
        <v>81</v>
      </c>
      <c r="B39" s="229"/>
      <c r="C39" s="229"/>
      <c r="D39" s="227" t="str">
        <f>"Project 1: " &amp;'PC 1'!B33  &amp; " / " &amp;"Project 2: " &amp; 'PC 2'!B33</f>
        <v>Project 1: 30th January, 2025 / Project 2: 30th January, 2025</v>
      </c>
      <c r="E39" s="227"/>
      <c r="F39" s="227"/>
      <c r="G39" s="227"/>
      <c r="H39" s="228"/>
    </row>
    <row r="40" spans="1:10" s="137" customFormat="1" ht="55.9" customHeight="1" thickBot="1" x14ac:dyDescent="0.6">
      <c r="A40" s="204" t="s">
        <v>82</v>
      </c>
      <c r="B40" s="204"/>
      <c r="C40" s="204"/>
      <c r="D40" s="227" t="str">
        <f>"Project 1: " &amp;'PC 1'!B34 &amp; " (satisfactory)" &amp; " / " &amp;"Project 2: " &amp; 'PC 2'!B34 &amp; " (satisfactory)"</f>
        <v>Project 1: 40%. (satisfactory) / Project 2: 40%. (satisfactory)</v>
      </c>
      <c r="E40" s="227"/>
      <c r="F40" s="227"/>
      <c r="G40" s="227"/>
      <c r="H40" s="228"/>
    </row>
    <row r="41" spans="1:10" s="137" customFormat="1" ht="55.9" customHeight="1" thickBot="1" x14ac:dyDescent="0.6">
      <c r="A41" s="225" t="s">
        <v>83</v>
      </c>
      <c r="B41" s="225"/>
      <c r="C41" s="225"/>
      <c r="D41" s="226"/>
      <c r="E41" s="141" t="s">
        <v>122</v>
      </c>
      <c r="F41" s="142"/>
      <c r="G41" s="206"/>
      <c r="H41" s="207"/>
      <c r="J41" s="148"/>
    </row>
    <row r="42" spans="1:10" s="137" customFormat="1" ht="2.4500000000000002" customHeight="1" x14ac:dyDescent="0.55000000000000004">
      <c r="A42" s="149" t="s">
        <v>1</v>
      </c>
    </row>
    <row r="43" spans="1:10" s="137" customFormat="1" ht="96.6" customHeight="1" x14ac:dyDescent="0.55000000000000004">
      <c r="A43" s="150" t="s">
        <v>119</v>
      </c>
      <c r="D43" s="150" t="s">
        <v>120</v>
      </c>
      <c r="E43" s="149"/>
      <c r="F43" s="149"/>
    </row>
    <row r="44" spans="1:10" s="137" customFormat="1" ht="42" customHeight="1" x14ac:dyDescent="0.55000000000000004">
      <c r="A44" s="149" t="str">
        <f>'PC 1'!B68</f>
        <v>Alawiye, K.T (Ms)</v>
      </c>
      <c r="D44" s="137" t="str">
        <f>'PC 1'!B70</f>
        <v xml:space="preserve">Adekunle-Famuyon, F.A </v>
      </c>
    </row>
    <row r="45" spans="1:10" s="137" customFormat="1" ht="42" customHeight="1" x14ac:dyDescent="0.55000000000000004">
      <c r="A45" s="149" t="str">
        <f>'PC 1'!B69</f>
        <v>PPO (MED)</v>
      </c>
      <c r="D45" s="149" t="str">
        <f>'PC 1'!B71</f>
        <v>PPO (MED)</v>
      </c>
      <c r="E45" s="149"/>
      <c r="F45" s="149"/>
    </row>
    <row r="46" spans="1:10" s="137" customFormat="1" ht="42" customHeight="1" x14ac:dyDescent="0.55000000000000004">
      <c r="A46" s="151" t="str">
        <f>'PC 1'!B36</f>
        <v>13th February, 2025</v>
      </c>
    </row>
  </sheetData>
  <mergeCells count="69">
    <mergeCell ref="G41:H41"/>
    <mergeCell ref="A41:D41"/>
    <mergeCell ref="A40:C40"/>
    <mergeCell ref="D40:H40"/>
    <mergeCell ref="A39:C39"/>
    <mergeCell ref="D39:H39"/>
    <mergeCell ref="A36:D36"/>
    <mergeCell ref="A37:D37"/>
    <mergeCell ref="A38:D38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A31:D31"/>
    <mergeCell ref="A32:D32"/>
    <mergeCell ref="A33:D33"/>
    <mergeCell ref="A34:D34"/>
    <mergeCell ref="A35:D35"/>
    <mergeCell ref="G17:H17"/>
    <mergeCell ref="G18:H18"/>
    <mergeCell ref="G19:H19"/>
    <mergeCell ref="G20:H20"/>
    <mergeCell ref="A17:D17"/>
    <mergeCell ref="A18:D18"/>
    <mergeCell ref="A19:D19"/>
    <mergeCell ref="A20:D20"/>
    <mergeCell ref="A21:D21"/>
    <mergeCell ref="A29:D29"/>
    <mergeCell ref="A30:D30"/>
    <mergeCell ref="A22:D22"/>
    <mergeCell ref="B24:H24"/>
    <mergeCell ref="A26:D26"/>
    <mergeCell ref="A27:D27"/>
    <mergeCell ref="A28:D28"/>
    <mergeCell ref="A25:D25"/>
    <mergeCell ref="G25:H25"/>
    <mergeCell ref="G21:H21"/>
    <mergeCell ref="G22:H22"/>
    <mergeCell ref="G23:H23"/>
    <mergeCell ref="A23:D23"/>
    <mergeCell ref="A1:H1"/>
    <mergeCell ref="A2:H2"/>
    <mergeCell ref="A3:H3"/>
    <mergeCell ref="A4:H4"/>
    <mergeCell ref="B7:F7"/>
    <mergeCell ref="B6:F6"/>
    <mergeCell ref="B5:F5"/>
    <mergeCell ref="A14:D14"/>
    <mergeCell ref="A15:D15"/>
    <mergeCell ref="A16:D16"/>
    <mergeCell ref="A12:H12"/>
    <mergeCell ref="B8:F8"/>
    <mergeCell ref="B9:F9"/>
    <mergeCell ref="B10:F10"/>
    <mergeCell ref="B11:F11"/>
    <mergeCell ref="A13:D13"/>
    <mergeCell ref="G13:H13"/>
    <mergeCell ref="G14:H14"/>
    <mergeCell ref="G15:H15"/>
    <mergeCell ref="G16:H16"/>
  </mergeCells>
  <pageMargins left="0.7" right="0.7" top="0.75" bottom="0.75" header="0.3" footer="0.3"/>
  <pageSetup scale="24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B0C37-7DD2-4BD0-A8E0-A793ADF7C5E9}">
  <sheetPr codeName="Sheet5">
    <tabColor theme="2" tint="-0.499984740745262"/>
  </sheetPr>
  <dimension ref="A1:J30"/>
  <sheetViews>
    <sheetView topLeftCell="A13" zoomScaleNormal="100" workbookViewId="0">
      <selection activeCell="A23" sqref="A23"/>
    </sheetView>
  </sheetViews>
  <sheetFormatPr defaultColWidth="8.875" defaultRowHeight="16.5" x14ac:dyDescent="0.25"/>
  <cols>
    <col min="1" max="1" width="95.78125" style="13" customWidth="1"/>
    <col min="2" max="16384" width="8.875" style="1"/>
  </cols>
  <sheetData>
    <row r="1" spans="1:1" x14ac:dyDescent="0.25">
      <c r="A1" s="15" t="str">
        <f>'PC 1'!B56</f>
        <v>MEPB/MED/25/162/I/14</v>
      </c>
    </row>
    <row r="2" spans="1:1" x14ac:dyDescent="0.25">
      <c r="A2" s="14" t="s">
        <v>84</v>
      </c>
    </row>
    <row r="3" spans="1:1" x14ac:dyDescent="0.25">
      <c r="A3" s="14" t="s">
        <v>85</v>
      </c>
    </row>
    <row r="4" spans="1:1" ht="8.4499999999999993" customHeight="1" x14ac:dyDescent="0.25">
      <c r="A4" s="14"/>
    </row>
    <row r="5" spans="1:1" x14ac:dyDescent="0.25">
      <c r="A5" s="14" t="s">
        <v>86</v>
      </c>
    </row>
    <row r="6" spans="1:1" ht="12" customHeight="1" x14ac:dyDescent="0.25">
      <c r="A6" s="14"/>
    </row>
    <row r="7" spans="1:1" ht="90" customHeight="1" x14ac:dyDescent="0.25">
      <c r="A7" s="40" t="str">
        <f>"REPORT OF SITE INSPECTION ON THE " &amp; 'PC 1'!B24 &amp; " AND " &amp; 'PC 2'!B24</f>
        <v>REPORT OF SITE INSPECTION ON THE REHABILITATION OF WATER SUPPLY AND WASTEWATER FACILITIES AT SHASHA HOUSING ESTATE, SHASHA AND REHABILITATION OF WATER SUPPLY AND WASTEWATER FACILITIES AT IBESHE HOUSING ESTATE</v>
      </c>
    </row>
    <row r="9" spans="1:1" x14ac:dyDescent="0.25">
      <c r="A9" s="13" t="str">
        <f>'PC 1'!B39 &amp; " of file, refer please."</f>
        <v>Folios 1 - 13 of file, refer please.</v>
      </c>
    </row>
    <row r="11" spans="1:1" x14ac:dyDescent="0.25">
      <c r="A11" s="14" t="s">
        <v>87</v>
      </c>
    </row>
    <row r="12" spans="1:1" ht="145.9" customHeight="1" x14ac:dyDescent="0.25">
      <c r="A12" s="17" t="str">
        <f>"2.   The " &amp; 'PC 1'!B20 &amp; " forwarded Pre-Payment Certificate in respect of the above Projects. Elements of work covered in Project 1 includes " &amp; 'PC 1'!B38 &amp; " and Project 2 includes " &amp; 'PC 2'!B38</f>
        <v>2.   The Special Committee On Rehabilitation of Public Schools forwarded Pre-Payment Certificate in respect of the above Projects. Elements of work covered in Project 1 includes construction of sedimentation tank, and the provision of pressure filter tank / treatment plant and Project 2 includes construction of sedimentation tank, and the provision of pressure filter tank / treatment plant.</v>
      </c>
    </row>
    <row r="13" spans="1:1" x14ac:dyDescent="0.25">
      <c r="A13" s="16"/>
    </row>
    <row r="14" spans="1:1" ht="45.75" x14ac:dyDescent="0.25">
      <c r="A14" s="16" t="s">
        <v>131</v>
      </c>
    </row>
    <row r="15" spans="1:1" x14ac:dyDescent="0.25">
      <c r="A15" s="16"/>
    </row>
    <row r="16" spans="1:1" x14ac:dyDescent="0.25">
      <c r="A16" s="14" t="s">
        <v>88</v>
      </c>
    </row>
    <row r="17" spans="1:10" ht="39.6" customHeight="1" x14ac:dyDescent="0.25">
      <c r="A17" s="17" t="str">
        <f>"•    The Projects had been " &amp; 'PC 1'!B35&amp;" at the time of this inspection in line with the specification of the " &amp; 'PC 1'!B37</f>
        <v>•    The Projects had been Ongoing at the time of this inspection in line with the specification of the Bill of Quantities (BOQ).</v>
      </c>
    </row>
    <row r="18" spans="1:10" x14ac:dyDescent="0.25">
      <c r="A18" s="17" t="str">
        <f>"•     Please see " &amp; 'PC 1'!B54 &amp; " of file for relevant documents pages on MED Checklist."</f>
        <v>•     Please see folio 13 of file for relevant documents pages on MED Checklist.</v>
      </c>
    </row>
    <row r="20" spans="1:10" x14ac:dyDescent="0.25">
      <c r="A20" s="14" t="s">
        <v>132</v>
      </c>
    </row>
    <row r="21" spans="1:10" ht="66" customHeight="1" x14ac:dyDescent="0.25">
      <c r="A21" s="17" t="s">
        <v>259</v>
      </c>
    </row>
    <row r="22" spans="1:10" ht="52.15" customHeight="1" x14ac:dyDescent="0.25">
      <c r="A22" s="17" t="str">
        <f>"•    Project 1: " &amp; 'PC 1'!A18 &amp; " in favour of " &amp; 'PC 1'!B22 &amp; ". This represents " &amp; 'PC 1'!B1 &amp; " due to the Contractor."</f>
        <v>•    Project 1: sum of ₦69,898,578.83 (Sixty-Nine Million, Eight Hundred and Ninety-Eight Thousand, Five Hundred and Seventy-Eight Naira, Eighty-Three Kobo) only in favour of Messrs. Kinghorse International Limited. This represents Final Payment due to the Contractor.</v>
      </c>
    </row>
    <row r="23" spans="1:10" ht="42" x14ac:dyDescent="0.25">
      <c r="A23" s="17" t="str">
        <f>"•     Project 2: " &amp; 'PC 2'!A18 &amp; " in favour of " &amp; 'PC 2'!B22 &amp; ". This represents " &amp; 'PC 2'!B1 &amp; " due to the Contractor."</f>
        <v>•     Project 2: sum of ₦85,431,820.39 (Sixty-Nine Million, Eighty Hundred and Ninety-Eight Thousand, Five Hundred and Seventy-Eight Naira, Eighty-Three Kobo) only in favour of Messrs. FAB Investment Limited. This represents Final Payment due to the Contractor.</v>
      </c>
    </row>
    <row r="25" spans="1:10" ht="18" x14ac:dyDescent="0.25">
      <c r="A25" s="17" t="s">
        <v>133</v>
      </c>
    </row>
    <row r="28" spans="1:10" x14ac:dyDescent="0.25">
      <c r="A28" s="3" t="str">
        <f>'PC 1'!B68 &amp; "                                                                 " &amp; 'PC 1'!B70</f>
        <v xml:space="preserve">Alawiye, K.T (Ms)                                                                 Adekunle-Famuyon, F.A </v>
      </c>
      <c r="B28"/>
      <c r="C28"/>
      <c r="D28"/>
      <c r="E28" s="3" t="s">
        <v>134</v>
      </c>
      <c r="F28"/>
      <c r="G28"/>
      <c r="H28"/>
      <c r="I28"/>
      <c r="J28"/>
    </row>
    <row r="29" spans="1:10" x14ac:dyDescent="0.25">
      <c r="A29" s="3" t="str">
        <f>'PC 1'!B69 &amp; "                                                                                                           " &amp; 'PC 1'!B71</f>
        <v>PPO (MED)                                                                                                           PPO (MED)</v>
      </c>
      <c r="B29"/>
      <c r="C29"/>
      <c r="D29" s="4" t="s">
        <v>89</v>
      </c>
      <c r="E29" s="4" t="s">
        <v>135</v>
      </c>
      <c r="F29" s="3" t="s">
        <v>52</v>
      </c>
      <c r="G29"/>
      <c r="H29"/>
      <c r="I29" s="2" t="s">
        <v>90</v>
      </c>
      <c r="J29" s="2" t="s">
        <v>91</v>
      </c>
    </row>
    <row r="30" spans="1:10" x14ac:dyDescent="0.25">
      <c r="A30" s="5" t="str">
        <f>'PC 1'!B36</f>
        <v>13th February, 2025</v>
      </c>
      <c r="B30"/>
      <c r="C30"/>
      <c r="D30"/>
      <c r="E30"/>
      <c r="F30"/>
      <c r="G30"/>
      <c r="H30"/>
      <c r="I30"/>
      <c r="J30"/>
    </row>
  </sheetData>
  <pageMargins left="0.7" right="0.7" top="0.75" bottom="0.75" header="0.3" footer="0.3"/>
  <pageSetup paperSize="5" scale="9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2A0A5-F971-4D4F-A38B-5D097CA35F05}">
  <sheetPr>
    <tabColor rgb="FF00B050"/>
    <pageSetUpPr fitToPage="1"/>
  </sheetPr>
  <dimension ref="A1:C5"/>
  <sheetViews>
    <sheetView view="pageBreakPreview" zoomScale="60" zoomScaleNormal="100" workbookViewId="0">
      <selection activeCell="A2" sqref="A2:C2"/>
    </sheetView>
  </sheetViews>
  <sheetFormatPr defaultColWidth="8.875" defaultRowHeight="18" x14ac:dyDescent="0.2"/>
  <cols>
    <col min="1" max="1" width="21.7890625" style="8" customWidth="1"/>
    <col min="2" max="2" width="36.3203125" style="8" customWidth="1"/>
    <col min="3" max="3" width="60.9375" style="8" customWidth="1"/>
    <col min="4" max="16384" width="8.875" style="8"/>
  </cols>
  <sheetData>
    <row r="1" spans="1:3" x14ac:dyDescent="0.2">
      <c r="A1" s="32" t="s">
        <v>169</v>
      </c>
    </row>
    <row r="2" spans="1:3" s="33" customFormat="1" ht="43.9" customHeight="1" x14ac:dyDescent="0.2">
      <c r="A2" s="231" t="str">
        <f>'PC 1'!B24 &amp; " BY " &amp; 'PC 1'!C22</f>
        <v>REHABILITATION OF WATER SUPPLY AND WASTEWATER FACILITIES AT SHASHA HOUSING ESTATE, SHASHA BY MESSRS. KINGHORSE INTERNATIONAL LIMITED</v>
      </c>
      <c r="B2" s="231"/>
      <c r="C2" s="231"/>
    </row>
    <row r="3" spans="1:3" ht="1.1499999999999999" hidden="1" customHeight="1" x14ac:dyDescent="0.2">
      <c r="A3" s="230"/>
      <c r="B3" s="230"/>
    </row>
    <row r="4" spans="1:3" ht="390" customHeight="1" x14ac:dyDescent="0.2">
      <c r="A4" s="230"/>
      <c r="B4" s="230"/>
    </row>
    <row r="5" spans="1:3" ht="390" customHeight="1" x14ac:dyDescent="0.2">
      <c r="A5" s="230"/>
      <c r="B5" s="230"/>
    </row>
  </sheetData>
  <mergeCells count="4">
    <mergeCell ref="A3:B3"/>
    <mergeCell ref="A4:B4"/>
    <mergeCell ref="A5:B5"/>
    <mergeCell ref="A2:C2"/>
  </mergeCells>
  <pageMargins left="0.7" right="0.7" top="0.75" bottom="0.75" header="0.3" footer="0.3"/>
  <pageSetup scale="75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7F04-EB42-4E2D-854D-C41572DC3D20}">
  <sheetPr>
    <tabColor rgb="FF00B050"/>
    <pageSetUpPr fitToPage="1"/>
  </sheetPr>
  <dimension ref="A1:C5"/>
  <sheetViews>
    <sheetView view="pageBreakPreview" zoomScale="60" zoomScaleNormal="100" workbookViewId="0">
      <selection activeCell="A2" sqref="A2:C2"/>
    </sheetView>
  </sheetViews>
  <sheetFormatPr defaultColWidth="8.875" defaultRowHeight="18" x14ac:dyDescent="0.2"/>
  <cols>
    <col min="1" max="1" width="21.7890625" style="8" customWidth="1"/>
    <col min="2" max="2" width="36.3203125" style="8" customWidth="1"/>
    <col min="3" max="3" width="60.9375" style="8" customWidth="1"/>
    <col min="4" max="16384" width="8.875" style="8"/>
  </cols>
  <sheetData>
    <row r="1" spans="1:3" x14ac:dyDescent="0.2">
      <c r="A1" s="32" t="s">
        <v>169</v>
      </c>
    </row>
    <row r="2" spans="1:3" s="33" customFormat="1" ht="43.9" customHeight="1" x14ac:dyDescent="0.2">
      <c r="A2" s="231" t="str">
        <f>'PC 2'!B24 &amp; " BY " &amp; 'PC 2'!C22</f>
        <v>REHABILITATION OF WATER SUPPLY AND WASTEWATER FACILITIES AT IBESHE HOUSING ESTATE BY MESSRS. FAB INVESTMENT LIMITED</v>
      </c>
      <c r="B2" s="231"/>
      <c r="C2" s="231"/>
    </row>
    <row r="3" spans="1:3" ht="1.1499999999999999" hidden="1" customHeight="1" x14ac:dyDescent="0.2">
      <c r="A3" s="230"/>
      <c r="B3" s="230"/>
    </row>
    <row r="4" spans="1:3" ht="390" customHeight="1" x14ac:dyDescent="0.2">
      <c r="A4" s="230"/>
      <c r="B4" s="230"/>
    </row>
    <row r="5" spans="1:3" ht="390" customHeight="1" x14ac:dyDescent="0.2">
      <c r="A5" s="230"/>
      <c r="B5" s="230"/>
    </row>
  </sheetData>
  <mergeCells count="4">
    <mergeCell ref="A2:C2"/>
    <mergeCell ref="A3:B3"/>
    <mergeCell ref="A4:B4"/>
    <mergeCell ref="A5:B5"/>
  </mergeCells>
  <pageMargins left="0.7" right="0.7" top="0.75" bottom="0.75" header="0.3" footer="0.3"/>
  <pageSetup scale="75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DETAILS</vt:lpstr>
      <vt:lpstr>PC 1</vt:lpstr>
      <vt:lpstr>PC 2</vt:lpstr>
      <vt:lpstr>INSPECTION REPORT</vt:lpstr>
      <vt:lpstr>INSPECTION REPORT 2</vt:lpstr>
      <vt:lpstr>CHECKLIST</vt:lpstr>
      <vt:lpstr>MEMO</vt:lpstr>
      <vt:lpstr>MED PICTURES (A)</vt:lpstr>
      <vt:lpstr>MED PICTURES (B)</vt:lpstr>
      <vt:lpstr>APPROVAL</vt:lpstr>
      <vt:lpstr>APPROVAL (one reference)</vt:lpstr>
      <vt:lpstr>APPROVAL!Print_Area</vt:lpstr>
      <vt:lpstr>APPROVAL (one reference)!Print_Area</vt:lpstr>
      <vt:lpstr>CHECKLIST!Print_Area</vt:lpstr>
      <vt:lpstr>MEMO!Print_Area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kehinde Alawiye TheSkillVenn by TRTcreatives</dc:creator>
  <cp:lastModifiedBy>kehinde Alawiye TheSkillVenn by TRTcreatives</cp:lastModifiedBy>
  <cp:lastPrinted>2025-03-18T12:40:09Z</cp:lastPrinted>
  <dcterms:created xsi:type="dcterms:W3CDTF">2024-12-29T16:22:40Z</dcterms:created>
  <dcterms:modified xsi:type="dcterms:W3CDTF">2025-04-24T10:56:01Z</dcterms:modified>
</cp:coreProperties>
</file>